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ttainment 2023 file receieved\pg\"/>
    </mc:Choice>
  </mc:AlternateContent>
  <bookViews>
    <workbookView xWindow="0" yWindow="0" windowWidth="16815" windowHeight="7050" tabRatio="887" firstSheet="2" activeTab="6"/>
  </bookViews>
  <sheets>
    <sheet name="classical mechanics" sheetId="6" r:id="rId1"/>
    <sheet name="CLASSICAL ELECTRODYNAMICS" sheetId="7" r:id="rId2"/>
    <sheet name="QUNATUM MECHANICS" sheetId="8" r:id="rId3"/>
    <sheet name="electronics" sheetId="12" r:id="rId4"/>
    <sheet name="CO (All Subjects)" sheetId="2" r:id="rId5"/>
    <sheet name="CO-PO Mapping" sheetId="3" r:id="rId6"/>
    <sheet name="Final Attainment" sheetId="5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8" l="1"/>
  <c r="I7" i="8"/>
  <c r="I8" i="7"/>
  <c r="J8" i="7"/>
  <c r="I11" i="6"/>
  <c r="I8" i="6" l="1"/>
  <c r="J8" i="6" s="1"/>
  <c r="I9" i="6"/>
  <c r="J9" i="6" s="1"/>
  <c r="I10" i="6"/>
  <c r="J10" i="6" s="1"/>
  <c r="J11" i="6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/>
  <c r="P8" i="6"/>
  <c r="Q8" i="6" s="1"/>
  <c r="R8" i="6"/>
  <c r="S8" i="6"/>
  <c r="T8" i="6"/>
  <c r="U8" i="6"/>
  <c r="V8" i="6"/>
  <c r="P9" i="6"/>
  <c r="R9" i="6"/>
  <c r="S9" i="6"/>
  <c r="T9" i="6"/>
  <c r="U9" i="6"/>
  <c r="V9" i="6"/>
  <c r="P10" i="6"/>
  <c r="Q10" i="6" s="1"/>
  <c r="R10" i="6"/>
  <c r="S10" i="6"/>
  <c r="T10" i="6"/>
  <c r="U10" i="6"/>
  <c r="V10" i="6"/>
  <c r="P11" i="6"/>
  <c r="Q11" i="6" s="1"/>
  <c r="R11" i="6"/>
  <c r="S11" i="6"/>
  <c r="T11" i="6"/>
  <c r="U11" i="6"/>
  <c r="V11" i="6"/>
  <c r="P12" i="6"/>
  <c r="Q12" i="6" s="1"/>
  <c r="R12" i="6"/>
  <c r="S12" i="6"/>
  <c r="T12" i="6"/>
  <c r="U12" i="6"/>
  <c r="V12" i="6"/>
  <c r="P13" i="6"/>
  <c r="R13" i="6"/>
  <c r="S13" i="6"/>
  <c r="T13" i="6"/>
  <c r="U13" i="6"/>
  <c r="V13" i="6"/>
  <c r="P14" i="6"/>
  <c r="Q14" i="6" s="1"/>
  <c r="R14" i="6"/>
  <c r="S14" i="6"/>
  <c r="T14" i="6"/>
  <c r="U14" i="6"/>
  <c r="V14" i="6"/>
  <c r="P15" i="6"/>
  <c r="Q15" i="6" s="1"/>
  <c r="R15" i="6"/>
  <c r="S15" i="6"/>
  <c r="T15" i="6"/>
  <c r="U15" i="6"/>
  <c r="V15" i="6"/>
  <c r="P16" i="6"/>
  <c r="Q16" i="6" s="1"/>
  <c r="R16" i="6"/>
  <c r="S16" i="6"/>
  <c r="T16" i="6"/>
  <c r="U16" i="6"/>
  <c r="V16" i="6"/>
  <c r="P17" i="6"/>
  <c r="R17" i="6"/>
  <c r="S17" i="6"/>
  <c r="T17" i="6"/>
  <c r="U17" i="6"/>
  <c r="V17" i="6"/>
  <c r="P18" i="6"/>
  <c r="Q18" i="6" s="1"/>
  <c r="R18" i="6"/>
  <c r="S18" i="6"/>
  <c r="T18" i="6"/>
  <c r="U18" i="6"/>
  <c r="V18" i="6"/>
  <c r="P19" i="6"/>
  <c r="Q19" i="6" s="1"/>
  <c r="R19" i="6"/>
  <c r="S19" i="6"/>
  <c r="T19" i="6"/>
  <c r="U19" i="6"/>
  <c r="V19" i="6"/>
  <c r="P20" i="6"/>
  <c r="Q20" i="6" s="1"/>
  <c r="R20" i="6"/>
  <c r="S20" i="6"/>
  <c r="T20" i="6"/>
  <c r="U20" i="6"/>
  <c r="V20" i="6"/>
  <c r="P21" i="6"/>
  <c r="R21" i="6"/>
  <c r="S21" i="6"/>
  <c r="T21" i="6"/>
  <c r="U21" i="6"/>
  <c r="V21" i="6"/>
  <c r="P22" i="6"/>
  <c r="Q22" i="6" s="1"/>
  <c r="R22" i="6"/>
  <c r="S22" i="6"/>
  <c r="T22" i="6"/>
  <c r="U22" i="6"/>
  <c r="V22" i="6"/>
  <c r="P23" i="6"/>
  <c r="Q23" i="6" s="1"/>
  <c r="R23" i="6"/>
  <c r="S23" i="6"/>
  <c r="T23" i="6"/>
  <c r="U23" i="6"/>
  <c r="V23" i="6"/>
  <c r="P24" i="6"/>
  <c r="Q24" i="6" s="1"/>
  <c r="R24" i="6"/>
  <c r="S24" i="6"/>
  <c r="T24" i="6"/>
  <c r="U24" i="6"/>
  <c r="V24" i="6"/>
  <c r="P25" i="6"/>
  <c r="W25" i="6" s="1"/>
  <c r="X25" i="6" s="1"/>
  <c r="R25" i="6"/>
  <c r="S25" i="6"/>
  <c r="T25" i="6"/>
  <c r="U25" i="6"/>
  <c r="V25" i="6"/>
  <c r="I9" i="7"/>
  <c r="J9" i="7" s="1"/>
  <c r="I11" i="7"/>
  <c r="I12" i="7"/>
  <c r="J12" i="7" s="1"/>
  <c r="I13" i="7"/>
  <c r="J13" i="7" s="1"/>
  <c r="I14" i="7"/>
  <c r="J14" i="7" s="1"/>
  <c r="I15" i="7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/>
  <c r="I24" i="7"/>
  <c r="J24" i="7" s="1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P8" i="7"/>
  <c r="Q8" i="7" s="1"/>
  <c r="R8" i="7"/>
  <c r="S8" i="7"/>
  <c r="T8" i="7"/>
  <c r="U8" i="7"/>
  <c r="V8" i="7"/>
  <c r="P9" i="7"/>
  <c r="Q9" i="7" s="1"/>
  <c r="R9" i="7"/>
  <c r="S9" i="7"/>
  <c r="T9" i="7"/>
  <c r="U9" i="7"/>
  <c r="V9" i="7"/>
  <c r="P10" i="7"/>
  <c r="W10" i="7" s="1"/>
  <c r="X10" i="7" s="1"/>
  <c r="R10" i="7"/>
  <c r="S10" i="7"/>
  <c r="T10" i="7"/>
  <c r="U10" i="7"/>
  <c r="V10" i="7"/>
  <c r="P11" i="7"/>
  <c r="Q11" i="7" s="1"/>
  <c r="R11" i="7"/>
  <c r="S11" i="7"/>
  <c r="T11" i="7"/>
  <c r="U11" i="7"/>
  <c r="V11" i="7"/>
  <c r="P12" i="7"/>
  <c r="Q12" i="7" s="1"/>
  <c r="R12" i="7"/>
  <c r="S12" i="7"/>
  <c r="T12" i="7"/>
  <c r="U12" i="7"/>
  <c r="V12" i="7"/>
  <c r="P13" i="7"/>
  <c r="Q13" i="7" s="1"/>
  <c r="R13" i="7"/>
  <c r="S13" i="7"/>
  <c r="T13" i="7"/>
  <c r="U13" i="7"/>
  <c r="V13" i="7"/>
  <c r="P14" i="7"/>
  <c r="R14" i="7"/>
  <c r="S14" i="7"/>
  <c r="T14" i="7"/>
  <c r="U14" i="7"/>
  <c r="V14" i="7"/>
  <c r="P15" i="7"/>
  <c r="Q15" i="7" s="1"/>
  <c r="R15" i="7"/>
  <c r="S15" i="7"/>
  <c r="T15" i="7"/>
  <c r="U15" i="7"/>
  <c r="V15" i="7"/>
  <c r="P16" i="7"/>
  <c r="Q16" i="7" s="1"/>
  <c r="R16" i="7"/>
  <c r="S16" i="7"/>
  <c r="T16" i="7"/>
  <c r="U16" i="7"/>
  <c r="V16" i="7"/>
  <c r="P17" i="7"/>
  <c r="Q17" i="7" s="1"/>
  <c r="R17" i="7"/>
  <c r="S17" i="7"/>
  <c r="T17" i="7"/>
  <c r="U17" i="7"/>
  <c r="V17" i="7"/>
  <c r="P18" i="7"/>
  <c r="R18" i="7"/>
  <c r="S18" i="7"/>
  <c r="T18" i="7"/>
  <c r="U18" i="7"/>
  <c r="V18" i="7"/>
  <c r="P19" i="7"/>
  <c r="Q19" i="7" s="1"/>
  <c r="R19" i="7"/>
  <c r="S19" i="7"/>
  <c r="T19" i="7"/>
  <c r="U19" i="7"/>
  <c r="V19" i="7"/>
  <c r="P20" i="7"/>
  <c r="Q20" i="7" s="1"/>
  <c r="R20" i="7"/>
  <c r="S20" i="7"/>
  <c r="T20" i="7"/>
  <c r="U20" i="7"/>
  <c r="V20" i="7"/>
  <c r="P21" i="7"/>
  <c r="Q21" i="7" s="1"/>
  <c r="R21" i="7"/>
  <c r="S21" i="7"/>
  <c r="T21" i="7"/>
  <c r="U21" i="7"/>
  <c r="V21" i="7"/>
  <c r="P22" i="7"/>
  <c r="R22" i="7"/>
  <c r="S22" i="7"/>
  <c r="T22" i="7"/>
  <c r="U22" i="7"/>
  <c r="V22" i="7"/>
  <c r="P23" i="7"/>
  <c r="Q23" i="7" s="1"/>
  <c r="R23" i="7"/>
  <c r="S23" i="7"/>
  <c r="T23" i="7"/>
  <c r="U23" i="7"/>
  <c r="V23" i="7"/>
  <c r="P24" i="7"/>
  <c r="Q24" i="7" s="1"/>
  <c r="R24" i="7"/>
  <c r="S24" i="7"/>
  <c r="T24" i="7"/>
  <c r="U24" i="7"/>
  <c r="V24" i="7"/>
  <c r="P25" i="7"/>
  <c r="Q25" i="7" s="1"/>
  <c r="R25" i="7"/>
  <c r="S25" i="7"/>
  <c r="T25" i="7"/>
  <c r="U25" i="7"/>
  <c r="V25" i="7"/>
  <c r="I8" i="8"/>
  <c r="J8" i="8" s="1"/>
  <c r="I9" i="8"/>
  <c r="J9" i="8" s="1"/>
  <c r="I10" i="8"/>
  <c r="J10" i="8"/>
  <c r="I11" i="8"/>
  <c r="J11" i="8" s="1"/>
  <c r="I12" i="8"/>
  <c r="J12" i="8" s="1"/>
  <c r="I13" i="8"/>
  <c r="J13" i="8" s="1"/>
  <c r="I14" i="8"/>
  <c r="J14" i="8"/>
  <c r="I15" i="8"/>
  <c r="J15" i="8" s="1"/>
  <c r="I16" i="8"/>
  <c r="J16" i="8" s="1"/>
  <c r="I17" i="8"/>
  <c r="J17" i="8" s="1"/>
  <c r="I18" i="8"/>
  <c r="J18" i="8" s="1"/>
  <c r="J19" i="8"/>
  <c r="I20" i="8"/>
  <c r="J20" i="8" s="1"/>
  <c r="I21" i="8"/>
  <c r="J21" i="8"/>
  <c r="I22" i="8"/>
  <c r="J22" i="8" s="1"/>
  <c r="I23" i="8"/>
  <c r="J23" i="8" s="1"/>
  <c r="I24" i="8"/>
  <c r="J24" i="8" s="1"/>
  <c r="I25" i="8"/>
  <c r="J25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P8" i="8"/>
  <c r="Q8" i="8" s="1"/>
  <c r="R8" i="8"/>
  <c r="S8" i="8"/>
  <c r="T8" i="8"/>
  <c r="U8" i="8"/>
  <c r="V8" i="8"/>
  <c r="P9" i="8"/>
  <c r="Q9" i="8" s="1"/>
  <c r="R9" i="8"/>
  <c r="S9" i="8"/>
  <c r="T9" i="8"/>
  <c r="U9" i="8"/>
  <c r="V9" i="8"/>
  <c r="P10" i="8"/>
  <c r="Q10" i="8" s="1"/>
  <c r="R10" i="8"/>
  <c r="S10" i="8"/>
  <c r="T10" i="8"/>
  <c r="U10" i="8"/>
  <c r="V10" i="8"/>
  <c r="W10" i="8"/>
  <c r="X10" i="8" s="1"/>
  <c r="P11" i="8"/>
  <c r="R11" i="8"/>
  <c r="S11" i="8"/>
  <c r="T11" i="8"/>
  <c r="U11" i="8"/>
  <c r="V11" i="8"/>
  <c r="P12" i="8"/>
  <c r="Q12" i="8" s="1"/>
  <c r="R12" i="8"/>
  <c r="S12" i="8"/>
  <c r="T12" i="8"/>
  <c r="U12" i="8"/>
  <c r="V12" i="8"/>
  <c r="P13" i="8"/>
  <c r="R13" i="8"/>
  <c r="S13" i="8"/>
  <c r="T13" i="8"/>
  <c r="U13" i="8"/>
  <c r="V13" i="8"/>
  <c r="P14" i="8"/>
  <c r="R14" i="8"/>
  <c r="S14" i="8"/>
  <c r="T14" i="8"/>
  <c r="U14" i="8"/>
  <c r="V14" i="8"/>
  <c r="P15" i="8"/>
  <c r="Q15" i="8" s="1"/>
  <c r="R15" i="8"/>
  <c r="S15" i="8"/>
  <c r="T15" i="8"/>
  <c r="U15" i="8"/>
  <c r="V15" i="8"/>
  <c r="P16" i="8"/>
  <c r="R16" i="8"/>
  <c r="S16" i="8"/>
  <c r="T16" i="8"/>
  <c r="U16" i="8"/>
  <c r="V16" i="8"/>
  <c r="P17" i="8"/>
  <c r="Q17" i="8" s="1"/>
  <c r="R17" i="8"/>
  <c r="S17" i="8"/>
  <c r="T17" i="8"/>
  <c r="U17" i="8"/>
  <c r="V17" i="8"/>
  <c r="P18" i="8"/>
  <c r="Q18" i="8" s="1"/>
  <c r="R18" i="8"/>
  <c r="S18" i="8"/>
  <c r="T18" i="8"/>
  <c r="U18" i="8"/>
  <c r="V18" i="8"/>
  <c r="P19" i="8"/>
  <c r="R19" i="8"/>
  <c r="S19" i="8"/>
  <c r="T19" i="8"/>
  <c r="U19" i="8"/>
  <c r="V19" i="8"/>
  <c r="P20" i="8"/>
  <c r="Q20" i="8" s="1"/>
  <c r="R20" i="8"/>
  <c r="S20" i="8"/>
  <c r="T20" i="8"/>
  <c r="U20" i="8"/>
  <c r="V20" i="8"/>
  <c r="P21" i="8"/>
  <c r="R21" i="8"/>
  <c r="S21" i="8"/>
  <c r="T21" i="8"/>
  <c r="U21" i="8"/>
  <c r="V21" i="8"/>
  <c r="P22" i="8"/>
  <c r="Q22" i="8" s="1"/>
  <c r="R22" i="8"/>
  <c r="S22" i="8"/>
  <c r="T22" i="8"/>
  <c r="U22" i="8"/>
  <c r="V22" i="8"/>
  <c r="P23" i="8"/>
  <c r="Q23" i="8" s="1"/>
  <c r="R23" i="8"/>
  <c r="S23" i="8"/>
  <c r="T23" i="8"/>
  <c r="U23" i="8"/>
  <c r="V23" i="8"/>
  <c r="P24" i="8"/>
  <c r="R24" i="8"/>
  <c r="S24" i="8"/>
  <c r="T24" i="8"/>
  <c r="U24" i="8"/>
  <c r="V24" i="8"/>
  <c r="P25" i="8"/>
  <c r="Q25" i="8" s="1"/>
  <c r="R25" i="8"/>
  <c r="S25" i="8"/>
  <c r="T25" i="8"/>
  <c r="U25" i="8"/>
  <c r="V25" i="8"/>
  <c r="I8" i="12"/>
  <c r="P8" i="12"/>
  <c r="Q8" i="12" s="1"/>
  <c r="I9" i="12"/>
  <c r="P9" i="12"/>
  <c r="Q9" i="12" s="1"/>
  <c r="I10" i="12"/>
  <c r="W10" i="12" s="1"/>
  <c r="X10" i="12" s="1"/>
  <c r="J10" i="12"/>
  <c r="P10" i="12"/>
  <c r="Q10" i="12"/>
  <c r="I11" i="12"/>
  <c r="J11" i="12" s="1"/>
  <c r="P11" i="12"/>
  <c r="Q11" i="12" s="1"/>
  <c r="I12" i="12"/>
  <c r="J12" i="12" s="1"/>
  <c r="P12" i="12"/>
  <c r="Q12" i="12" s="1"/>
  <c r="I13" i="12"/>
  <c r="P13" i="12"/>
  <c r="Q13" i="12" s="1"/>
  <c r="I14" i="12"/>
  <c r="P14" i="12"/>
  <c r="Q14" i="12" s="1"/>
  <c r="I15" i="12"/>
  <c r="J15" i="12" s="1"/>
  <c r="P15" i="12"/>
  <c r="Q15" i="12" s="1"/>
  <c r="I16" i="12"/>
  <c r="P16" i="12"/>
  <c r="Q16" i="12" s="1"/>
  <c r="I17" i="12"/>
  <c r="J17" i="12" s="1"/>
  <c r="P17" i="12"/>
  <c r="Q17" i="12" s="1"/>
  <c r="I18" i="12"/>
  <c r="P18" i="12"/>
  <c r="Q18" i="12" s="1"/>
  <c r="I19" i="12"/>
  <c r="J19" i="12"/>
  <c r="P19" i="12"/>
  <c r="Q19" i="12"/>
  <c r="I20" i="12"/>
  <c r="P20" i="12"/>
  <c r="Q20" i="12" s="1"/>
  <c r="I21" i="12"/>
  <c r="J21" i="12" s="1"/>
  <c r="P21" i="12"/>
  <c r="Q21" i="12" s="1"/>
  <c r="I22" i="12"/>
  <c r="P22" i="12"/>
  <c r="Q22" i="12" s="1"/>
  <c r="I23" i="12"/>
  <c r="J23" i="12" s="1"/>
  <c r="P23" i="12"/>
  <c r="Q23" i="12" s="1"/>
  <c r="I24" i="12"/>
  <c r="J24" i="12"/>
  <c r="P24" i="12"/>
  <c r="Q24" i="12" s="1"/>
  <c r="I25" i="12"/>
  <c r="J25" i="12"/>
  <c r="P25" i="12"/>
  <c r="Q25" i="12"/>
  <c r="R8" i="12"/>
  <c r="S8" i="12"/>
  <c r="T8" i="12"/>
  <c r="U8" i="12"/>
  <c r="V8" i="12"/>
  <c r="R9" i="12"/>
  <c r="S9" i="12"/>
  <c r="T9" i="12"/>
  <c r="U9" i="12"/>
  <c r="V9" i="12"/>
  <c r="R10" i="12"/>
  <c r="S10" i="12"/>
  <c r="T10" i="12"/>
  <c r="U10" i="12"/>
  <c r="V10" i="12"/>
  <c r="R11" i="12"/>
  <c r="S11" i="12"/>
  <c r="T11" i="12"/>
  <c r="U11" i="12"/>
  <c r="V11" i="12"/>
  <c r="R12" i="12"/>
  <c r="S12" i="12"/>
  <c r="T12" i="12"/>
  <c r="U12" i="12"/>
  <c r="V12" i="12"/>
  <c r="R13" i="12"/>
  <c r="S13" i="12"/>
  <c r="T13" i="12"/>
  <c r="U13" i="12"/>
  <c r="V13" i="12"/>
  <c r="R14" i="12"/>
  <c r="S14" i="12"/>
  <c r="T14" i="12"/>
  <c r="U14" i="12"/>
  <c r="V14" i="12"/>
  <c r="R15" i="12"/>
  <c r="S15" i="12"/>
  <c r="T15" i="12"/>
  <c r="U15" i="12"/>
  <c r="V15" i="12"/>
  <c r="R16" i="12"/>
  <c r="S16" i="12"/>
  <c r="T16" i="12"/>
  <c r="U16" i="12"/>
  <c r="V16" i="12"/>
  <c r="R17" i="12"/>
  <c r="S17" i="12"/>
  <c r="T17" i="12"/>
  <c r="U17" i="12"/>
  <c r="V17" i="12"/>
  <c r="R18" i="12"/>
  <c r="S18" i="12"/>
  <c r="T18" i="12"/>
  <c r="U18" i="12"/>
  <c r="V18" i="12"/>
  <c r="R19" i="12"/>
  <c r="S19" i="12"/>
  <c r="T19" i="12"/>
  <c r="U19" i="12"/>
  <c r="V19" i="12"/>
  <c r="R20" i="12"/>
  <c r="S20" i="12"/>
  <c r="T20" i="12"/>
  <c r="U20" i="12"/>
  <c r="V20" i="12"/>
  <c r="R21" i="12"/>
  <c r="S21" i="12"/>
  <c r="T21" i="12"/>
  <c r="U21" i="12"/>
  <c r="V21" i="12"/>
  <c r="R22" i="12"/>
  <c r="S22" i="12"/>
  <c r="T22" i="12"/>
  <c r="U22" i="12"/>
  <c r="V22" i="12"/>
  <c r="R23" i="12"/>
  <c r="S23" i="12"/>
  <c r="T23" i="12"/>
  <c r="U23" i="12"/>
  <c r="V23" i="12"/>
  <c r="R24" i="12"/>
  <c r="S24" i="12"/>
  <c r="T24" i="12"/>
  <c r="U24" i="12"/>
  <c r="V24" i="12"/>
  <c r="R25" i="12"/>
  <c r="S25" i="12"/>
  <c r="T25" i="12"/>
  <c r="U25" i="12"/>
  <c r="V25" i="12"/>
  <c r="W25" i="12"/>
  <c r="X25" i="12" s="1"/>
  <c r="W24" i="12" l="1"/>
  <c r="X24" i="12" s="1"/>
  <c r="W22" i="12"/>
  <c r="X22" i="12" s="1"/>
  <c r="W20" i="12"/>
  <c r="X20" i="12" s="1"/>
  <c r="W19" i="12"/>
  <c r="X19" i="12" s="1"/>
  <c r="W18" i="12"/>
  <c r="X18" i="12" s="1"/>
  <c r="W16" i="12"/>
  <c r="X16" i="12" s="1"/>
  <c r="W14" i="12"/>
  <c r="X14" i="12" s="1"/>
  <c r="W13" i="12"/>
  <c r="X13" i="12" s="1"/>
  <c r="W9" i="12"/>
  <c r="X9" i="12" s="1"/>
  <c r="W8" i="12"/>
  <c r="X8" i="12" s="1"/>
  <c r="W23" i="12"/>
  <c r="X23" i="12" s="1"/>
  <c r="J22" i="12"/>
  <c r="W21" i="12"/>
  <c r="X21" i="12" s="1"/>
  <c r="J20" i="12"/>
  <c r="J18" i="12"/>
  <c r="W17" i="12"/>
  <c r="X17" i="12" s="1"/>
  <c r="J16" i="12"/>
  <c r="W15" i="12"/>
  <c r="X15" i="12" s="1"/>
  <c r="J14" i="12"/>
  <c r="J13" i="12"/>
  <c r="W12" i="12"/>
  <c r="X12" i="12" s="1"/>
  <c r="W11" i="12"/>
  <c r="X11" i="12" s="1"/>
  <c r="J9" i="12"/>
  <c r="J8" i="12"/>
  <c r="W24" i="8"/>
  <c r="X24" i="8" s="1"/>
  <c r="W21" i="8"/>
  <c r="X21" i="8" s="1"/>
  <c r="W19" i="8"/>
  <c r="X19" i="8" s="1"/>
  <c r="W16" i="8"/>
  <c r="X16" i="8" s="1"/>
  <c r="W14" i="8"/>
  <c r="X14" i="8" s="1"/>
  <c r="W13" i="8"/>
  <c r="X13" i="8" s="1"/>
  <c r="W11" i="8"/>
  <c r="X11" i="8" s="1"/>
  <c r="Q24" i="8"/>
  <c r="W22" i="8"/>
  <c r="X22" i="8" s="1"/>
  <c r="Q19" i="8"/>
  <c r="W18" i="8"/>
  <c r="X18" i="8" s="1"/>
  <c r="Q16" i="8"/>
  <c r="Q14" i="8"/>
  <c r="Q11" i="8"/>
  <c r="W9" i="8"/>
  <c r="X9" i="8" s="1"/>
  <c r="W23" i="7"/>
  <c r="X23" i="7" s="1"/>
  <c r="W15" i="7"/>
  <c r="X15" i="7" s="1"/>
  <c r="W11" i="7"/>
  <c r="X11" i="7" s="1"/>
  <c r="W22" i="7"/>
  <c r="X22" i="7" s="1"/>
  <c r="W21" i="7"/>
  <c r="X21" i="7" s="1"/>
  <c r="W20" i="7"/>
  <c r="X20" i="7" s="1"/>
  <c r="W19" i="7"/>
  <c r="X19" i="7" s="1"/>
  <c r="W18" i="7"/>
  <c r="X18" i="7" s="1"/>
  <c r="J15" i="7"/>
  <c r="W14" i="7"/>
  <c r="X14" i="7" s="1"/>
  <c r="W13" i="7"/>
  <c r="X13" i="7" s="1"/>
  <c r="W12" i="7"/>
  <c r="X12" i="7" s="1"/>
  <c r="J11" i="7"/>
  <c r="W24" i="6"/>
  <c r="X24" i="6" s="1"/>
  <c r="W21" i="6"/>
  <c r="X21" i="6" s="1"/>
  <c r="W20" i="6"/>
  <c r="X20" i="6" s="1"/>
  <c r="W19" i="6"/>
  <c r="X19" i="6" s="1"/>
  <c r="W17" i="6"/>
  <c r="X17" i="6" s="1"/>
  <c r="W16" i="6"/>
  <c r="X16" i="6" s="1"/>
  <c r="W13" i="6"/>
  <c r="X13" i="6" s="1"/>
  <c r="W12" i="6"/>
  <c r="X12" i="6" s="1"/>
  <c r="W11" i="6"/>
  <c r="X11" i="6" s="1"/>
  <c r="W9" i="6"/>
  <c r="X9" i="6" s="1"/>
  <c r="W8" i="6"/>
  <c r="X8" i="6" s="1"/>
  <c r="W18" i="6"/>
  <c r="X18" i="6" s="1"/>
  <c r="W10" i="6"/>
  <c r="X10" i="6" s="1"/>
  <c r="W22" i="6"/>
  <c r="X22" i="6" s="1"/>
  <c r="W14" i="6"/>
  <c r="X14" i="6" s="1"/>
  <c r="W23" i="6"/>
  <c r="X23" i="6" s="1"/>
  <c r="Q21" i="6"/>
  <c r="W15" i="6"/>
  <c r="X15" i="6" s="1"/>
  <c r="Q13" i="6"/>
  <c r="Q25" i="6"/>
  <c r="Q17" i="6"/>
  <c r="Q9" i="6"/>
  <c r="W24" i="7"/>
  <c r="X24" i="7" s="1"/>
  <c r="W16" i="7"/>
  <c r="X16" i="7" s="1"/>
  <c r="W17" i="7"/>
  <c r="X17" i="7" s="1"/>
  <c r="W9" i="7"/>
  <c r="X9" i="7" s="1"/>
  <c r="W25" i="7"/>
  <c r="X25" i="7" s="1"/>
  <c r="Q22" i="7"/>
  <c r="Q14" i="7"/>
  <c r="W8" i="7"/>
  <c r="X8" i="7" s="1"/>
  <c r="Q18" i="7"/>
  <c r="Q10" i="7"/>
  <c r="W23" i="8"/>
  <c r="X23" i="8" s="1"/>
  <c r="W15" i="8"/>
  <c r="X15" i="8" s="1"/>
  <c r="W20" i="8"/>
  <c r="X20" i="8" s="1"/>
  <c r="W12" i="8"/>
  <c r="X12" i="8" s="1"/>
  <c r="W25" i="8"/>
  <c r="X25" i="8" s="1"/>
  <c r="W17" i="8"/>
  <c r="X17" i="8" s="1"/>
  <c r="W8" i="8"/>
  <c r="X8" i="8" s="1"/>
  <c r="Q21" i="8"/>
  <c r="Q13" i="8"/>
  <c r="I7" i="12"/>
  <c r="A1" i="7"/>
  <c r="A1" i="8" s="1"/>
  <c r="I7" i="6"/>
  <c r="A1" i="12" l="1"/>
  <c r="D7" i="2" l="1"/>
  <c r="D5" i="2"/>
  <c r="D6" i="2"/>
  <c r="Y30" i="12" l="1"/>
  <c r="Y31" i="12" s="1"/>
  <c r="O30" i="12"/>
  <c r="N30" i="12"/>
  <c r="N31" i="12" s="1"/>
  <c r="M30" i="12"/>
  <c r="M31" i="12" s="1"/>
  <c r="L30" i="12"/>
  <c r="L31" i="12" s="1"/>
  <c r="K30" i="12"/>
  <c r="K31" i="12" s="1"/>
  <c r="I30" i="12"/>
  <c r="I31" i="12" s="1"/>
  <c r="G30" i="12"/>
  <c r="F30" i="12"/>
  <c r="F31" i="12" s="1"/>
  <c r="E30" i="12"/>
  <c r="E31" i="12" s="1"/>
  <c r="D30" i="12"/>
  <c r="D31" i="12" s="1"/>
  <c r="Y29" i="12"/>
  <c r="X29" i="12"/>
  <c r="W29" i="12"/>
  <c r="V29" i="12"/>
  <c r="T29" i="12"/>
  <c r="P29" i="12"/>
  <c r="O29" i="12"/>
  <c r="N29" i="12"/>
  <c r="M29" i="12"/>
  <c r="L29" i="12"/>
  <c r="K29" i="12"/>
  <c r="H29" i="12"/>
  <c r="G29" i="12"/>
  <c r="F29" i="12"/>
  <c r="E29" i="12"/>
  <c r="D29" i="12"/>
  <c r="Z28" i="12"/>
  <c r="Z29" i="12" s="1"/>
  <c r="X28" i="12"/>
  <c r="V28" i="12"/>
  <c r="U28" i="12"/>
  <c r="U29" i="12" s="1"/>
  <c r="T28" i="12"/>
  <c r="S28" i="12"/>
  <c r="S29" i="12" s="1"/>
  <c r="R28" i="12"/>
  <c r="R29" i="12" s="1"/>
  <c r="P28" i="12"/>
  <c r="Q28" i="12" s="1"/>
  <c r="Q29" i="12" s="1"/>
  <c r="J28" i="12"/>
  <c r="J29" i="12" s="1"/>
  <c r="I28" i="12"/>
  <c r="I29" i="12" s="1"/>
  <c r="Y27" i="12"/>
  <c r="O27" i="12"/>
  <c r="N27" i="12"/>
  <c r="M27" i="12"/>
  <c r="L27" i="12"/>
  <c r="K27" i="12"/>
  <c r="G27" i="12"/>
  <c r="F27" i="12"/>
  <c r="E27" i="12"/>
  <c r="D27" i="12"/>
  <c r="Z25" i="12"/>
  <c r="Z24" i="12"/>
  <c r="I27" i="12"/>
  <c r="Z23" i="12"/>
  <c r="Z22" i="12"/>
  <c r="Z21" i="12"/>
  <c r="Z20" i="12"/>
  <c r="Z19" i="12"/>
  <c r="Z18" i="12"/>
  <c r="Z9" i="12"/>
  <c r="Z8" i="12"/>
  <c r="Z7" i="12"/>
  <c r="U7" i="12"/>
  <c r="T7" i="12"/>
  <c r="S7" i="12"/>
  <c r="R7" i="12"/>
  <c r="P7" i="12"/>
  <c r="J7" i="12"/>
  <c r="H30" i="12"/>
  <c r="Z30" i="12" l="1"/>
  <c r="Z31" i="12" s="1"/>
  <c r="Z32" i="12" s="1"/>
  <c r="Z27" i="12"/>
  <c r="P30" i="12"/>
  <c r="P31" i="12" s="1"/>
  <c r="P32" i="12" s="1"/>
  <c r="U30" i="12"/>
  <c r="U31" i="12" s="1"/>
  <c r="U32" i="12" s="1"/>
  <c r="S27" i="12"/>
  <c r="R30" i="12"/>
  <c r="R31" i="12" s="1"/>
  <c r="R32" i="12" s="1"/>
  <c r="R27" i="12"/>
  <c r="S30" i="12"/>
  <c r="S31" i="12" s="1"/>
  <c r="S32" i="12" s="1"/>
  <c r="T30" i="12"/>
  <c r="T31" i="12" s="1"/>
  <c r="T32" i="12" s="1"/>
  <c r="H31" i="12"/>
  <c r="H32" i="12" s="1"/>
  <c r="Q7" i="12"/>
  <c r="G31" i="12"/>
  <c r="G32" i="12" s="1"/>
  <c r="O31" i="12"/>
  <c r="O32" i="12" s="1"/>
  <c r="I32" i="12"/>
  <c r="Y32" i="12"/>
  <c r="V7" i="12"/>
  <c r="H27" i="12"/>
  <c r="P27" i="12"/>
  <c r="W7" i="12"/>
  <c r="J27" i="12"/>
  <c r="K32" i="12"/>
  <c r="D32" i="12"/>
  <c r="L32" i="12"/>
  <c r="T27" i="12"/>
  <c r="E32" i="12"/>
  <c r="M32" i="12"/>
  <c r="U27" i="12"/>
  <c r="F32" i="12"/>
  <c r="N32" i="12"/>
  <c r="P7" i="8"/>
  <c r="P7" i="7"/>
  <c r="I7" i="7"/>
  <c r="P7" i="6"/>
  <c r="J30" i="12" l="1"/>
  <c r="J31" i="12" s="1"/>
  <c r="J32" i="12" s="1"/>
  <c r="O35" i="12"/>
  <c r="E7" i="2" s="1"/>
  <c r="R35" i="12"/>
  <c r="H7" i="2" s="1"/>
  <c r="P35" i="12"/>
  <c r="F7" i="2" s="1"/>
  <c r="Q35" i="12"/>
  <c r="G7" i="2" s="1"/>
  <c r="W30" i="12"/>
  <c r="W27" i="12"/>
  <c r="X7" i="12"/>
  <c r="Q30" i="12"/>
  <c r="Q27" i="12"/>
  <c r="V27" i="12"/>
  <c r="V30" i="12"/>
  <c r="D9" i="5"/>
  <c r="D8" i="5"/>
  <c r="D4" i="2"/>
  <c r="D6" i="5" s="1"/>
  <c r="Y30" i="8"/>
  <c r="Y31" i="8" s="1"/>
  <c r="Y32" i="8" s="1"/>
  <c r="O30" i="8"/>
  <c r="N30" i="8"/>
  <c r="M30" i="8"/>
  <c r="M31" i="8" s="1"/>
  <c r="M32" i="8" s="1"/>
  <c r="L30" i="8"/>
  <c r="L31" i="8" s="1"/>
  <c r="L32" i="8" s="1"/>
  <c r="K30" i="8"/>
  <c r="H30" i="8"/>
  <c r="G30" i="8"/>
  <c r="G31" i="8" s="1"/>
  <c r="F30" i="8"/>
  <c r="E30" i="8"/>
  <c r="E31" i="8" s="1"/>
  <c r="E32" i="8" s="1"/>
  <c r="D30" i="8"/>
  <c r="D31" i="8" s="1"/>
  <c r="Y29" i="8"/>
  <c r="W29" i="8"/>
  <c r="O29" i="8"/>
  <c r="N29" i="8"/>
  <c r="M29" i="8"/>
  <c r="L29" i="8"/>
  <c r="K29" i="8"/>
  <c r="H29" i="8"/>
  <c r="G29" i="8"/>
  <c r="F29" i="8"/>
  <c r="E29" i="8"/>
  <c r="D29" i="8"/>
  <c r="Z28" i="8"/>
  <c r="Z29" i="8" s="1"/>
  <c r="X28" i="8"/>
  <c r="X29" i="8" s="1"/>
  <c r="V28" i="8"/>
  <c r="V29" i="8" s="1"/>
  <c r="U28" i="8"/>
  <c r="U29" i="8" s="1"/>
  <c r="T28" i="8"/>
  <c r="T29" i="8" s="1"/>
  <c r="S28" i="8"/>
  <c r="S29" i="8" s="1"/>
  <c r="R28" i="8"/>
  <c r="R29" i="8" s="1"/>
  <c r="P28" i="8"/>
  <c r="P29" i="8" s="1"/>
  <c r="I28" i="8"/>
  <c r="J28" i="8" s="1"/>
  <c r="J29" i="8" s="1"/>
  <c r="Y27" i="8"/>
  <c r="O27" i="8"/>
  <c r="N27" i="8"/>
  <c r="M27" i="8"/>
  <c r="L27" i="8"/>
  <c r="K27" i="8"/>
  <c r="H27" i="8"/>
  <c r="G27" i="8"/>
  <c r="F27" i="8"/>
  <c r="E27" i="8"/>
  <c r="D27" i="8"/>
  <c r="Z7" i="8"/>
  <c r="W7" i="8"/>
  <c r="V7" i="8"/>
  <c r="U7" i="8"/>
  <c r="T7" i="8"/>
  <c r="S7" i="8"/>
  <c r="R7" i="8"/>
  <c r="P30" i="8"/>
  <c r="P31" i="8" s="1"/>
  <c r="P32" i="8" s="1"/>
  <c r="J7" i="8"/>
  <c r="D7" i="5"/>
  <c r="Y30" i="7"/>
  <c r="Y31" i="7" s="1"/>
  <c r="Y32" i="7" s="1"/>
  <c r="O30" i="7"/>
  <c r="N30" i="7"/>
  <c r="M30" i="7"/>
  <c r="M31" i="7" s="1"/>
  <c r="M32" i="7" s="1"/>
  <c r="L30" i="7"/>
  <c r="L31" i="7" s="1"/>
  <c r="L32" i="7" s="1"/>
  <c r="K30" i="7"/>
  <c r="K31" i="7" s="1"/>
  <c r="H30" i="7"/>
  <c r="H31" i="7" s="1"/>
  <c r="H32" i="7" s="1"/>
  <c r="G30" i="7"/>
  <c r="G31" i="7" s="1"/>
  <c r="F30" i="7"/>
  <c r="E30" i="7"/>
  <c r="E31" i="7" s="1"/>
  <c r="E32" i="7" s="1"/>
  <c r="D30" i="7"/>
  <c r="D31" i="7" s="1"/>
  <c r="D32" i="7" s="1"/>
  <c r="Y29" i="7"/>
  <c r="W29" i="7"/>
  <c r="O29" i="7"/>
  <c r="N29" i="7"/>
  <c r="M29" i="7"/>
  <c r="L29" i="7"/>
  <c r="K29" i="7"/>
  <c r="H29" i="7"/>
  <c r="G29" i="7"/>
  <c r="F29" i="7"/>
  <c r="E29" i="7"/>
  <c r="D29" i="7"/>
  <c r="Z28" i="7"/>
  <c r="Z29" i="7" s="1"/>
  <c r="X28" i="7"/>
  <c r="X29" i="7" s="1"/>
  <c r="V28" i="7"/>
  <c r="V29" i="7" s="1"/>
  <c r="U28" i="7"/>
  <c r="U29" i="7" s="1"/>
  <c r="T28" i="7"/>
  <c r="T29" i="7" s="1"/>
  <c r="S28" i="7"/>
  <c r="S29" i="7" s="1"/>
  <c r="R28" i="7"/>
  <c r="R29" i="7" s="1"/>
  <c r="P28" i="7"/>
  <c r="P29" i="7" s="1"/>
  <c r="I28" i="7"/>
  <c r="I29" i="7" s="1"/>
  <c r="Y27" i="7"/>
  <c r="O27" i="7"/>
  <c r="N27" i="7"/>
  <c r="M27" i="7"/>
  <c r="L27" i="7"/>
  <c r="K27" i="7"/>
  <c r="H27" i="7"/>
  <c r="G27" i="7"/>
  <c r="F27" i="7"/>
  <c r="E27" i="7"/>
  <c r="D27" i="7"/>
  <c r="Z7" i="7"/>
  <c r="V7" i="7"/>
  <c r="U7" i="7"/>
  <c r="T7" i="7"/>
  <c r="S7" i="7"/>
  <c r="R7" i="7"/>
  <c r="Q7" i="7"/>
  <c r="W7" i="7"/>
  <c r="Y30" i="6"/>
  <c r="Y31" i="6" s="1"/>
  <c r="Y32" i="6" s="1"/>
  <c r="O30" i="6"/>
  <c r="O31" i="6" s="1"/>
  <c r="N30" i="6"/>
  <c r="M30" i="6"/>
  <c r="M31" i="6" s="1"/>
  <c r="M32" i="6" s="1"/>
  <c r="L30" i="6"/>
  <c r="K30" i="6"/>
  <c r="G30" i="6"/>
  <c r="F30" i="6"/>
  <c r="E30" i="6"/>
  <c r="E31" i="6" s="1"/>
  <c r="E32" i="6" s="1"/>
  <c r="D30" i="6"/>
  <c r="Y29" i="6"/>
  <c r="W29" i="6"/>
  <c r="O29" i="6"/>
  <c r="N29" i="6"/>
  <c r="M29" i="6"/>
  <c r="L29" i="6"/>
  <c r="K29" i="6"/>
  <c r="I29" i="6"/>
  <c r="H29" i="6"/>
  <c r="G29" i="6"/>
  <c r="F29" i="6"/>
  <c r="E29" i="6"/>
  <c r="D29" i="6"/>
  <c r="Z28" i="6"/>
  <c r="Z29" i="6" s="1"/>
  <c r="X28" i="6"/>
  <c r="X29" i="6" s="1"/>
  <c r="V28" i="6"/>
  <c r="V29" i="6" s="1"/>
  <c r="U28" i="6"/>
  <c r="U29" i="6" s="1"/>
  <c r="T28" i="6"/>
  <c r="T29" i="6" s="1"/>
  <c r="S28" i="6"/>
  <c r="S29" i="6" s="1"/>
  <c r="R28" i="6"/>
  <c r="R29" i="6" s="1"/>
  <c r="P28" i="6"/>
  <c r="P29" i="6" s="1"/>
  <c r="I28" i="6"/>
  <c r="J28" i="6" s="1"/>
  <c r="J29" i="6" s="1"/>
  <c r="Y27" i="6"/>
  <c r="O27" i="6"/>
  <c r="N27" i="6"/>
  <c r="M27" i="6"/>
  <c r="L27" i="6"/>
  <c r="K27" i="6"/>
  <c r="G27" i="6"/>
  <c r="F27" i="6"/>
  <c r="E27" i="6"/>
  <c r="D27" i="6"/>
  <c r="Z25" i="6"/>
  <c r="Z23" i="6"/>
  <c r="Z22" i="6"/>
  <c r="Z21" i="6"/>
  <c r="Z20" i="6"/>
  <c r="Z19" i="6"/>
  <c r="Z18" i="6"/>
  <c r="Z10" i="6"/>
  <c r="Z9" i="6"/>
  <c r="Z8" i="6"/>
  <c r="Z7" i="6"/>
  <c r="U7" i="6"/>
  <c r="T7" i="6"/>
  <c r="S7" i="6"/>
  <c r="R7" i="6"/>
  <c r="Q31" i="12" l="1"/>
  <c r="Q32" i="12" s="1"/>
  <c r="X30" i="12"/>
  <c r="X27" i="12"/>
  <c r="V31" i="12"/>
  <c r="V32" i="12" s="1"/>
  <c r="S35" i="12" s="1"/>
  <c r="I7" i="2" s="1"/>
  <c r="J7" i="2" s="1"/>
  <c r="W31" i="12"/>
  <c r="W32" i="12" s="1"/>
  <c r="D51" i="3"/>
  <c r="I29" i="8"/>
  <c r="R30" i="8"/>
  <c r="R31" i="8" s="1"/>
  <c r="R32" i="8" s="1"/>
  <c r="T30" i="8"/>
  <c r="T31" i="8" s="1"/>
  <c r="H31" i="8"/>
  <c r="H32" i="8" s="1"/>
  <c r="D32" i="8"/>
  <c r="S30" i="8"/>
  <c r="S31" i="8" s="1"/>
  <c r="S32" i="8" s="1"/>
  <c r="D36" i="3"/>
  <c r="Z27" i="7"/>
  <c r="Q28" i="7"/>
  <c r="Q29" i="7" s="1"/>
  <c r="S30" i="7"/>
  <c r="J28" i="7"/>
  <c r="J29" i="7" s="1"/>
  <c r="D21" i="3"/>
  <c r="D6" i="3"/>
  <c r="S27" i="8"/>
  <c r="X7" i="8"/>
  <c r="Q7" i="8"/>
  <c r="Z27" i="8"/>
  <c r="J27" i="8"/>
  <c r="Z30" i="8"/>
  <c r="K31" i="8"/>
  <c r="K32" i="8" s="1"/>
  <c r="F31" i="8"/>
  <c r="F32" i="8" s="1"/>
  <c r="O31" i="8"/>
  <c r="O32" i="8" s="1"/>
  <c r="T27" i="8"/>
  <c r="G32" i="8"/>
  <c r="U30" i="8"/>
  <c r="U27" i="8"/>
  <c r="I30" i="8"/>
  <c r="I27" i="8"/>
  <c r="R27" i="8"/>
  <c r="V27" i="8"/>
  <c r="P27" i="8"/>
  <c r="N31" i="8"/>
  <c r="N32" i="8" s="1"/>
  <c r="V30" i="8"/>
  <c r="Q28" i="8"/>
  <c r="Q29" i="8" s="1"/>
  <c r="X7" i="7"/>
  <c r="Q30" i="7"/>
  <c r="Q27" i="7"/>
  <c r="U30" i="7"/>
  <c r="U27" i="7"/>
  <c r="F31" i="7"/>
  <c r="F32" i="7" s="1"/>
  <c r="O31" i="7"/>
  <c r="O32" i="7" s="1"/>
  <c r="R27" i="7"/>
  <c r="P27" i="7"/>
  <c r="G32" i="7"/>
  <c r="R30" i="7"/>
  <c r="J7" i="7"/>
  <c r="S27" i="7"/>
  <c r="Z30" i="7"/>
  <c r="K32" i="7"/>
  <c r="I30" i="7"/>
  <c r="I27" i="7"/>
  <c r="V27" i="7"/>
  <c r="P30" i="7"/>
  <c r="T30" i="7"/>
  <c r="T27" i="7"/>
  <c r="N31" i="7"/>
  <c r="N32" i="7" s="1"/>
  <c r="V30" i="7"/>
  <c r="L31" i="6"/>
  <c r="L32" i="6" s="1"/>
  <c r="S27" i="6"/>
  <c r="D31" i="6"/>
  <c r="D32" i="6" s="1"/>
  <c r="R27" i="6"/>
  <c r="R30" i="6"/>
  <c r="S30" i="6"/>
  <c r="G31" i="6"/>
  <c r="G32" i="6" s="1"/>
  <c r="P30" i="6"/>
  <c r="P27" i="6"/>
  <c r="T30" i="6"/>
  <c r="T27" i="6"/>
  <c r="O32" i="6"/>
  <c r="Q7" i="6"/>
  <c r="U30" i="6"/>
  <c r="U27" i="6"/>
  <c r="Z27" i="6"/>
  <c r="F31" i="6"/>
  <c r="F32" i="6" s="1"/>
  <c r="Z30" i="6"/>
  <c r="K31" i="6"/>
  <c r="K32" i="6" s="1"/>
  <c r="N31" i="6"/>
  <c r="N32" i="6" s="1"/>
  <c r="Q28" i="6"/>
  <c r="Q29" i="6" s="1"/>
  <c r="AA12" i="5"/>
  <c r="Y12" i="5"/>
  <c r="W12" i="5"/>
  <c r="U12" i="5"/>
  <c r="S12" i="5"/>
  <c r="Q12" i="5"/>
  <c r="O12" i="5"/>
  <c r="M12" i="5"/>
  <c r="K12" i="5"/>
  <c r="I12" i="5"/>
  <c r="G12" i="5"/>
  <c r="E12" i="5"/>
  <c r="X31" i="12" l="1"/>
  <c r="X32" i="12" s="1"/>
  <c r="T32" i="8"/>
  <c r="S31" i="7"/>
  <c r="S32" i="7" s="1"/>
  <c r="Q30" i="8"/>
  <c r="Q27" i="8"/>
  <c r="X30" i="8"/>
  <c r="X27" i="8"/>
  <c r="W27" i="8"/>
  <c r="U31" i="8"/>
  <c r="U32" i="8" s="1"/>
  <c r="Z31" i="8"/>
  <c r="Z32" i="8" s="1"/>
  <c r="O35" i="8" s="1"/>
  <c r="E6" i="2" s="1"/>
  <c r="W30" i="8"/>
  <c r="I31" i="8"/>
  <c r="I32" i="8" s="1"/>
  <c r="J30" i="8"/>
  <c r="V31" i="8"/>
  <c r="V32" i="8" s="1"/>
  <c r="W27" i="7"/>
  <c r="V31" i="7"/>
  <c r="V32" i="7" s="1"/>
  <c r="I31" i="7"/>
  <c r="I32" i="7" s="1"/>
  <c r="Z31" i="7"/>
  <c r="Z32" i="7" s="1"/>
  <c r="J27" i="7"/>
  <c r="J30" i="7"/>
  <c r="Q31" i="7"/>
  <c r="Q32" i="7" s="1"/>
  <c r="W30" i="7"/>
  <c r="T31" i="7"/>
  <c r="T32" i="7" s="1"/>
  <c r="U31" i="7"/>
  <c r="U32" i="7" s="1"/>
  <c r="P31" i="7"/>
  <c r="P32" i="7" s="1"/>
  <c r="R31" i="7"/>
  <c r="R32" i="7" s="1"/>
  <c r="X30" i="7"/>
  <c r="X27" i="7"/>
  <c r="P31" i="6"/>
  <c r="P32" i="6" s="1"/>
  <c r="R31" i="6"/>
  <c r="R32" i="6" s="1"/>
  <c r="Z31" i="6"/>
  <c r="Z32" i="6" s="1"/>
  <c r="Q30" i="6"/>
  <c r="Q27" i="6"/>
  <c r="T31" i="6"/>
  <c r="T32" i="6" s="1"/>
  <c r="S31" i="6"/>
  <c r="S32" i="6" s="1"/>
  <c r="U31" i="6"/>
  <c r="U32" i="6" s="1"/>
  <c r="R35" i="8" l="1"/>
  <c r="H6" i="2" s="1"/>
  <c r="S35" i="8"/>
  <c r="I6" i="2" s="1"/>
  <c r="P35" i="7"/>
  <c r="F5" i="2" s="1"/>
  <c r="O35" i="7"/>
  <c r="E5" i="2" s="1"/>
  <c r="E8" i="2" s="1"/>
  <c r="R35" i="7"/>
  <c r="H5" i="2" s="1"/>
  <c r="S35" i="7"/>
  <c r="I5" i="2" s="1"/>
  <c r="R35" i="6"/>
  <c r="P35" i="6"/>
  <c r="J31" i="8"/>
  <c r="J32" i="8" s="1"/>
  <c r="Q35" i="8"/>
  <c r="G6" i="2" s="1"/>
  <c r="X31" i="8"/>
  <c r="X32" i="8" s="1"/>
  <c r="P35" i="8"/>
  <c r="F6" i="2" s="1"/>
  <c r="Q31" i="8"/>
  <c r="Q32" i="8" s="1"/>
  <c r="W31" i="8"/>
  <c r="W32" i="8" s="1"/>
  <c r="J31" i="7"/>
  <c r="J32" i="7" s="1"/>
  <c r="Q35" i="7"/>
  <c r="G5" i="2" s="1"/>
  <c r="X31" i="7"/>
  <c r="X32" i="7" s="1"/>
  <c r="W31" i="7"/>
  <c r="W32" i="7" s="1"/>
  <c r="Q35" i="6"/>
  <c r="O35" i="6"/>
  <c r="Q31" i="6"/>
  <c r="Q32" i="6" s="1"/>
  <c r="J6" i="2" l="1"/>
  <c r="J5" i="2"/>
  <c r="F8" i="2"/>
  <c r="G8" i="2"/>
  <c r="U5" i="3" s="1"/>
  <c r="I8" i="2"/>
  <c r="U7" i="3" s="1"/>
  <c r="H8" i="2"/>
  <c r="U6" i="3" s="1"/>
  <c r="U4" i="3" l="1"/>
  <c r="J8" i="2"/>
  <c r="J4" i="2"/>
  <c r="U3" i="3"/>
  <c r="K61" i="3" l="1"/>
  <c r="C61" i="3"/>
  <c r="F9" i="5" s="1"/>
  <c r="J46" i="3"/>
  <c r="I31" i="3"/>
  <c r="R7" i="5" s="1"/>
  <c r="J61" i="3"/>
  <c r="I46" i="3"/>
  <c r="R8" i="5" s="1"/>
  <c r="P31" i="3"/>
  <c r="H31" i="3"/>
  <c r="I61" i="3"/>
  <c r="R9" i="5" s="1"/>
  <c r="P46" i="3"/>
  <c r="AB8" i="5" s="1"/>
  <c r="H46" i="3"/>
  <c r="P8" i="5" s="1"/>
  <c r="O31" i="3"/>
  <c r="Z7" i="5" s="1"/>
  <c r="G31" i="3"/>
  <c r="P61" i="3"/>
  <c r="AB9" i="5" s="1"/>
  <c r="H61" i="3"/>
  <c r="P9" i="5" s="1"/>
  <c r="O46" i="3"/>
  <c r="Z8" i="5" s="1"/>
  <c r="G46" i="3"/>
  <c r="N31" i="3"/>
  <c r="F31" i="3"/>
  <c r="L7" i="5" s="1"/>
  <c r="O61" i="3"/>
  <c r="Z9" i="5" s="1"/>
  <c r="G61" i="3"/>
  <c r="N9" i="5" s="1"/>
  <c r="N46" i="3"/>
  <c r="F46" i="3"/>
  <c r="M31" i="3"/>
  <c r="E31" i="3"/>
  <c r="M61" i="3"/>
  <c r="D46" i="3"/>
  <c r="H8" i="5" s="1"/>
  <c r="C31" i="3"/>
  <c r="F7" i="5" s="1"/>
  <c r="N61" i="3"/>
  <c r="F61" i="3"/>
  <c r="M46" i="3"/>
  <c r="E46" i="3"/>
  <c r="J8" i="5" s="1"/>
  <c r="L31" i="3"/>
  <c r="X7" i="5" s="1"/>
  <c r="D31" i="3"/>
  <c r="L61" i="3"/>
  <c r="X9" i="5" s="1"/>
  <c r="D61" i="3"/>
  <c r="H9" i="5" s="1"/>
  <c r="K46" i="3"/>
  <c r="V8" i="5" s="1"/>
  <c r="C46" i="3"/>
  <c r="F8" i="5" s="1"/>
  <c r="J31" i="3"/>
  <c r="E61" i="3"/>
  <c r="J9" i="5" s="1"/>
  <c r="L46" i="3"/>
  <c r="X8" i="5" s="1"/>
  <c r="K31" i="3"/>
  <c r="M16" i="3"/>
  <c r="N16" i="3"/>
  <c r="D16" i="3"/>
  <c r="H6" i="5" s="1"/>
  <c r="H16" i="3"/>
  <c r="P6" i="5" s="1"/>
  <c r="J16" i="3"/>
  <c r="I16" i="3"/>
  <c r="R6" i="5" s="1"/>
  <c r="O16" i="3"/>
  <c r="Z6" i="5" s="1"/>
  <c r="K16" i="3"/>
  <c r="E16" i="3"/>
  <c r="J6" i="5" s="1"/>
  <c r="P16" i="3"/>
  <c r="AB6" i="5" s="1"/>
  <c r="L16" i="3"/>
  <c r="C16" i="3"/>
  <c r="F6" i="5" s="1"/>
  <c r="G16" i="3"/>
  <c r="N6" i="5" s="1"/>
  <c r="F16" i="3"/>
  <c r="AB14" i="5" l="1"/>
  <c r="AB18" i="5" s="1"/>
  <c r="AA21" i="5" s="1"/>
  <c r="V14" i="5"/>
  <c r="V18" i="5" s="1"/>
  <c r="U21" i="5" s="1"/>
  <c r="F14" i="5"/>
  <c r="F18" i="5" s="1"/>
  <c r="E21" i="5" s="1"/>
  <c r="X14" i="5"/>
  <c r="X18" i="5" s="1"/>
  <c r="W21" i="5" s="1"/>
  <c r="H14" i="5"/>
  <c r="H18" i="5" s="1"/>
  <c r="G21" i="5" s="1"/>
  <c r="J14" i="5"/>
  <c r="J18" i="5" s="1"/>
  <c r="I21" i="5" s="1"/>
  <c r="Z14" i="5"/>
  <c r="Z18" i="5" s="1"/>
  <c r="Y21" i="5" s="1"/>
  <c r="R14" i="5"/>
  <c r="R18" i="5" s="1"/>
  <c r="Q21" i="5" s="1"/>
  <c r="L14" i="5"/>
  <c r="L18" i="5" s="1"/>
  <c r="K21" i="5" s="1"/>
  <c r="N14" i="5"/>
  <c r="N18" i="5" s="1"/>
  <c r="M21" i="5" s="1"/>
  <c r="T14" i="5"/>
  <c r="T18" i="5" s="1"/>
  <c r="S21" i="5" s="1"/>
  <c r="P14" i="5"/>
  <c r="P18" i="5" s="1"/>
  <c r="O21" i="5" s="1"/>
  <c r="H27" i="6" l="1"/>
  <c r="I27" i="6"/>
  <c r="H30" i="6"/>
  <c r="V7" i="6"/>
  <c r="V30" i="6" s="1"/>
  <c r="I30" i="6"/>
  <c r="J7" i="6"/>
  <c r="V27" i="6" l="1"/>
  <c r="H31" i="6"/>
  <c r="H32" i="6" s="1"/>
  <c r="I31" i="6"/>
  <c r="I32" i="6" s="1"/>
  <c r="V31" i="6"/>
  <c r="V32" i="6" s="1"/>
  <c r="S35" i="6" s="1"/>
  <c r="J30" i="6"/>
  <c r="W7" i="6"/>
  <c r="W30" i="6" l="1"/>
  <c r="W27" i="6"/>
  <c r="X7" i="6"/>
  <c r="J31" i="6"/>
  <c r="J32" i="6" s="1"/>
  <c r="J27" i="6"/>
  <c r="X27" i="6" l="1"/>
  <c r="X30" i="6"/>
  <c r="W31" i="6"/>
  <c r="W32" i="6" s="1"/>
  <c r="X31" i="6" l="1"/>
  <c r="X32" i="6" s="1"/>
</calcChain>
</file>

<file path=xl/comments1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2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3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4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sharedStrings.xml><?xml version="1.0" encoding="utf-8"?>
<sst xmlns="http://schemas.openxmlformats.org/spreadsheetml/2006/main" count="494" uniqueCount="136">
  <si>
    <t>S.No.</t>
  </si>
  <si>
    <t>University Roll No.</t>
  </si>
  <si>
    <t>Students Name</t>
  </si>
  <si>
    <t>CO2</t>
  </si>
  <si>
    <t>CO3</t>
  </si>
  <si>
    <t>CO4</t>
  </si>
  <si>
    <t>CO5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</si>
  <si>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</si>
  <si>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</si>
  <si>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</si>
  <si>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</si>
  <si>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</si>
  <si>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</si>
  <si>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</si>
  <si>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</si>
  <si>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</si>
  <si>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</si>
  <si>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</si>
  <si>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</si>
  <si>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</si>
  <si>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</si>
  <si>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</si>
  <si>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</si>
  <si>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</si>
  <si>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</si>
  <si>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Sem</t>
  </si>
  <si>
    <t>Semester-I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</si>
  <si>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</si>
  <si>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</si>
  <si>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</si>
  <si>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</si>
  <si>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</si>
  <si>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</si>
  <si>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</si>
  <si>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</si>
  <si>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</si>
  <si>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</si>
  <si>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</si>
  <si>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</si>
  <si>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PSO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</si>
  <si>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</si>
  <si>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</si>
  <si>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</si>
  <si>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</si>
  <si>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</si>
  <si>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</si>
  <si>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</si>
  <si>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</si>
  <si>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</si>
  <si>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</si>
  <si>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</si>
  <si>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</si>
  <si>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</si>
  <si>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</si>
  <si>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</si>
  <si>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</si>
  <si>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</si>
  <si>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</si>
  <si>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</si>
  <si>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</si>
  <si>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</si>
  <si>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</si>
  <si>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</si>
  <si>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</si>
  <si>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</si>
  <si>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</si>
  <si>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</si>
  <si>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</si>
  <si>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</si>
  <si>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</si>
  <si>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</si>
  <si>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</si>
  <si>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</si>
  <si>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</si>
  <si>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</si>
  <si>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</si>
  <si>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</si>
  <si>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</si>
  <si>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</si>
  <si>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</si>
  <si>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</si>
  <si>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</si>
  <si>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</si>
  <si>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</si>
  <si>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</si>
  <si>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</si>
  <si>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Total Marks Pre University Marks (100) + Internal Marks (50) = 150</t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</si>
  <si>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</si>
  <si>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</si>
  <si>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</si>
  <si>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</si>
  <si>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</si>
  <si>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</si>
  <si>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</si>
  <si>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</si>
  <si>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</si>
  <si>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</si>
  <si>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</si>
  <si>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</si>
  <si>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</si>
  <si>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</si>
  <si>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FINAL CO Marks PUM &amp; IM (60% PUM + 40% IM)</t>
  </si>
  <si>
    <t>15% of PUM</t>
  </si>
  <si>
    <t>5% of IM</t>
  </si>
  <si>
    <t xml:space="preserve">SUB: Code/Name: </t>
  </si>
  <si>
    <t xml:space="preserve">Code </t>
  </si>
  <si>
    <t>CLASSICAL MECHANICS</t>
  </si>
  <si>
    <t>Total Marks Pre University Marks (100) + Internal Marks (30) = 130</t>
  </si>
  <si>
    <t>PHYSICS Department</t>
  </si>
  <si>
    <t>FINAL CO Marks PUM &amp; IM (15% PUM + 05% IM)</t>
  </si>
  <si>
    <t>CLASSICAL ELECTRODYNAMICS</t>
  </si>
  <si>
    <t>QUANTUM MECHANICS</t>
  </si>
  <si>
    <t>Electronics and  Numerical methods and computer programming</t>
  </si>
  <si>
    <t>ssss</t>
  </si>
  <si>
    <t>Year 2022-23</t>
  </si>
  <si>
    <t>ST. WILFRED'S PG COLLEGE</t>
  </si>
  <si>
    <t>AJAY CHOUDHARY</t>
  </si>
  <si>
    <t>AMIT MUDGAL</t>
  </si>
  <si>
    <t>ANURAG MEENA</t>
  </si>
  <si>
    <t>ASHISH SINGH</t>
  </si>
  <si>
    <t>BHUVNESH YOGI</t>
  </si>
  <si>
    <t>CHARU LATA YADAV</t>
  </si>
  <si>
    <t>DEEPIKA</t>
  </si>
  <si>
    <t>DINESH CHOUDHARY</t>
  </si>
  <si>
    <t>HUKAM SINGH SAINI</t>
  </si>
  <si>
    <t>JATIN VASHISHTH</t>
  </si>
  <si>
    <t>KAPIL SHARMA</t>
  </si>
  <si>
    <t>KIRAN KUMARI</t>
  </si>
  <si>
    <t>NANDINI SHARMA</t>
  </si>
  <si>
    <t>NAVNEET JAT</t>
  </si>
  <si>
    <t>NUPUR TAK</t>
  </si>
  <si>
    <t>PRITAM POONIA</t>
  </si>
  <si>
    <t>SAKSHI MUDGAL</t>
  </si>
  <si>
    <t>SHERSINGH HANOTIYA</t>
  </si>
  <si>
    <t>SHIVAM AGARWAL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</si>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</sst>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7030A0"/>
      <name val="Times New Roman"/>
      <family val="1"/>
    </font>
    <font>
      <sz val="10"/>
      <color rgb="FF7030A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55">
    <xf numFmtId="0" fontId="0" fillId="0" borderId="0" xfId="0"/>
    <xf numFmtId="0" fontId="1" fillId="0" borderId="0" xfId="0" applyFont="1"/>
    <xf numFmtId="0" fontId="4" fillId="0" borderId="0" xfId="0" applyFont="1"/>
    <xf numFmtId="0" fontId="14" fillId="5" borderId="2" xfId="0" applyFont="1" applyFill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top"/>
    </xf>
    <xf numFmtId="0" fontId="6" fillId="5" borderId="31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top"/>
    </xf>
    <xf numFmtId="0" fontId="14" fillId="5" borderId="27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3" fillId="7" borderId="49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 vertical="top" wrapText="1"/>
    </xf>
    <xf numFmtId="0" fontId="4" fillId="0" borderId="61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4" fillId="0" borderId="54" xfId="0" applyFont="1" applyBorder="1" applyAlignment="1">
      <alignment horizontal="center" vertical="top" wrapText="1"/>
    </xf>
    <xf numFmtId="0" fontId="4" fillId="0" borderId="54" xfId="0" applyFont="1" applyBorder="1" applyAlignment="1">
      <alignment wrapText="1"/>
    </xf>
    <xf numFmtId="0" fontId="3" fillId="7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4" fillId="10" borderId="5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2" borderId="3" xfId="0" applyNumberFormat="1" applyFont="1" applyFill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2" borderId="4" xfId="0" applyNumberFormat="1" applyFont="1" applyFill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62" xfId="0" applyFont="1" applyBorder="1" applyAlignment="1">
      <alignment horizontal="right" vertical="center"/>
    </xf>
    <xf numFmtId="2" fontId="15" fillId="0" borderId="62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7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/>
    </xf>
    <xf numFmtId="0" fontId="3" fillId="6" borderId="67" xfId="0" applyFont="1" applyFill="1" applyBorder="1" applyAlignment="1">
      <alignment horizontal="center" vertical="center"/>
    </xf>
    <xf numFmtId="0" fontId="3" fillId="6" borderId="68" xfId="0" applyFont="1" applyFill="1" applyBorder="1" applyAlignment="1">
      <alignment horizontal="center"/>
    </xf>
    <xf numFmtId="0" fontId="3" fillId="6" borderId="69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2" borderId="71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2" fontId="15" fillId="12" borderId="0" xfId="0" applyNumberFormat="1" applyFont="1" applyFill="1" applyAlignment="1">
      <alignment horizontal="right" vertical="center"/>
    </xf>
    <xf numFmtId="2" fontId="15" fillId="12" borderId="62" xfId="0" applyNumberFormat="1" applyFont="1" applyFill="1" applyBorder="1" applyAlignment="1">
      <alignment horizontal="right" vertical="center"/>
    </xf>
    <xf numFmtId="2" fontId="15" fillId="13" borderId="0" xfId="0" applyNumberFormat="1" applyFont="1" applyFill="1" applyAlignment="1">
      <alignment horizontal="right" vertical="center"/>
    </xf>
    <xf numFmtId="2" fontId="15" fillId="13" borderId="62" xfId="0" applyNumberFormat="1" applyFont="1" applyFill="1" applyBorder="1" applyAlignment="1">
      <alignment horizontal="right" vertical="center"/>
    </xf>
    <xf numFmtId="2" fontId="15" fillId="14" borderId="0" xfId="0" applyNumberFormat="1" applyFont="1" applyFill="1" applyAlignment="1">
      <alignment horizontal="right" vertical="center"/>
    </xf>
    <xf numFmtId="2" fontId="15" fillId="14" borderId="62" xfId="0" applyNumberFormat="1" applyFont="1" applyFill="1" applyBorder="1" applyAlignment="1">
      <alignment horizontal="right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7" xfId="1" applyFont="1" applyFill="1" applyBorder="1" applyAlignment="1">
      <alignment horizontal="center" vertical="top" wrapText="1"/>
    </xf>
    <xf numFmtId="0" fontId="5" fillId="3" borderId="46" xfId="1" applyFont="1" applyFill="1" applyBorder="1" applyAlignment="1">
      <alignment horizontal="center" vertical="top" wrapText="1"/>
    </xf>
    <xf numFmtId="0" fontId="5" fillId="3" borderId="25" xfId="1" applyFont="1" applyFill="1" applyBorder="1" applyAlignment="1">
      <alignment horizontal="center" vertical="top" wrapText="1"/>
    </xf>
    <xf numFmtId="0" fontId="5" fillId="3" borderId="40" xfId="1" applyFont="1" applyFill="1" applyBorder="1" applyAlignment="1">
      <alignment horizontal="center" vertical="top" wrapText="1"/>
    </xf>
    <xf numFmtId="0" fontId="5" fillId="3" borderId="38" xfId="1" applyFont="1" applyFill="1" applyBorder="1" applyAlignment="1">
      <alignment horizontal="center" vertical="top" wrapText="1"/>
    </xf>
    <xf numFmtId="0" fontId="5" fillId="3" borderId="36" xfId="1" applyFont="1" applyFill="1" applyBorder="1" applyAlignment="1">
      <alignment horizontal="center" vertical="top" wrapText="1"/>
    </xf>
    <xf numFmtId="0" fontId="5" fillId="3" borderId="39" xfId="1" applyFont="1" applyFill="1" applyBorder="1" applyAlignment="1">
      <alignment horizontal="center" vertical="top" wrapText="1"/>
    </xf>
    <xf numFmtId="0" fontId="4" fillId="8" borderId="7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22" fillId="7" borderId="73" xfId="0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20" fillId="15" borderId="73" xfId="0" applyFont="1" applyFill="1" applyBorder="1" applyAlignment="1">
      <alignment vertical="center"/>
    </xf>
    <xf numFmtId="0" fontId="21" fillId="8" borderId="2" xfId="0" applyFont="1" applyFill="1" applyBorder="1" applyAlignment="1">
      <alignment horizontal="center" vertical="center"/>
    </xf>
    <xf numFmtId="0" fontId="22" fillId="8" borderId="73" xfId="0" applyFont="1" applyFill="1" applyBorder="1" applyAlignment="1">
      <alignment vertical="center"/>
    </xf>
    <xf numFmtId="0" fontId="0" fillId="8" borderId="2" xfId="0" applyFill="1" applyBorder="1" applyAlignment="1">
      <alignment horizontal="center"/>
    </xf>
    <xf numFmtId="0" fontId="20" fillId="8" borderId="7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horizontal="center" vertical="center" wrapText="1"/>
    </xf>
    <xf numFmtId="0" fontId="3" fillId="9" borderId="65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top"/>
    </xf>
    <xf numFmtId="0" fontId="6" fillId="5" borderId="36" xfId="0" applyFont="1" applyFill="1" applyBorder="1" applyAlignment="1">
      <alignment horizontal="center" vertical="top"/>
    </xf>
    <xf numFmtId="0" fontId="6" fillId="5" borderId="39" xfId="0" applyFont="1" applyFill="1" applyBorder="1" applyAlignment="1">
      <alignment horizontal="center" vertical="top"/>
    </xf>
    <xf numFmtId="0" fontId="14" fillId="4" borderId="28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5" borderId="65" xfId="0" applyFont="1" applyFill="1" applyBorder="1" applyAlignment="1">
      <alignment horizontal="center" vertical="center" wrapText="1"/>
    </xf>
    <xf numFmtId="0" fontId="3" fillId="8" borderId="38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top" wrapText="1"/>
    </xf>
    <xf numFmtId="0" fontId="5" fillId="3" borderId="36" xfId="1" applyFont="1" applyFill="1" applyBorder="1" applyAlignment="1">
      <alignment horizontal="center" vertical="top" wrapText="1"/>
    </xf>
    <xf numFmtId="0" fontId="5" fillId="3" borderId="39" xfId="1" applyFont="1" applyFill="1" applyBorder="1" applyAlignment="1">
      <alignment horizontal="center" vertical="top" wrapText="1"/>
    </xf>
    <xf numFmtId="0" fontId="5" fillId="3" borderId="45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7" xfId="1" applyFont="1" applyFill="1" applyBorder="1" applyAlignment="1">
      <alignment horizontal="center" vertical="top" wrapText="1"/>
    </xf>
    <xf numFmtId="0" fontId="5" fillId="3" borderId="46" xfId="1" applyFont="1" applyFill="1" applyBorder="1" applyAlignment="1">
      <alignment horizontal="center" vertical="top" wrapText="1"/>
    </xf>
    <xf numFmtId="0" fontId="5" fillId="3" borderId="25" xfId="1" applyFont="1" applyFill="1" applyBorder="1" applyAlignment="1">
      <alignment horizontal="center" vertical="top" wrapText="1"/>
    </xf>
    <xf numFmtId="0" fontId="5" fillId="3" borderId="40" xfId="1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52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3" fillId="7" borderId="58" xfId="0" applyFont="1" applyFill="1" applyBorder="1" applyAlignment="1">
      <alignment horizontal="center" vertical="center" wrapText="1"/>
    </xf>
    <xf numFmtId="0" fontId="3" fillId="7" borderId="59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2" fontId="15" fillId="16" borderId="54" xfId="0" applyNumberFormat="1" applyFont="1" applyFill="1" applyBorder="1" applyAlignment="1">
      <alignment horizontal="center" vertical="center" wrapText="1"/>
    </xf>
    <xf numFmtId="2" fontId="15" fillId="16" borderId="2" xfId="0" applyNumberFormat="1" applyFont="1" applyFill="1" applyBorder="1" applyAlignment="1">
      <alignment horizontal="center"/>
    </xf>
    <xf numFmtId="2" fontId="15" fillId="16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irag arora" id="{88669D3C-C79B-4C15-84D3-88652EE4B865}" userId="6d7f97a2397b6e6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7" dT="2023-04-04T15:24:24.59" personId="{88669D3C-C79B-4C15-84D3-88652EE4B865}" id="{1EC8B866-390A-46D7-9193-7183D62F3948}">
    <text>Internal Marks are doubled</text>
  </threadedComment>
  <threadedComment ref="P7" dT="2023-04-04T15:24:00.18" personId="{88669D3C-C79B-4C15-84D3-88652EE4B865}" id="{7A68ED68-2F23-4FB6-8A2D-41C605D896C0}">
    <text>Sum of Internal &amp; External Marks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7" dT="2023-04-04T15:24:24.59" personId="{88669D3C-C79B-4C15-84D3-88652EE4B865}" id="{0BB788E6-864B-4B8F-B1C3-C63683BDC0C3}">
    <text>Internal Marks are doubled</text>
  </threadedComment>
  <threadedComment ref="P7" dT="2023-04-04T15:24:00.18" personId="{88669D3C-C79B-4C15-84D3-88652EE4B865}" id="{1EC54C07-AA16-43F7-9236-6875B21696A0}">
    <text>Sum of Internal &amp; External Marks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7" dT="2023-04-04T15:24:24.59" personId="{88669D3C-C79B-4C15-84D3-88652EE4B865}" id="{B973C990-724A-446A-BEF9-190D2D03AA9D}">
    <text>Internal Marks are doubled</text>
  </threadedComment>
  <threadedComment ref="P7" dT="2023-04-04T15:24:00.18" personId="{88669D3C-C79B-4C15-84D3-88652EE4B865}" id="{2097999B-6AC1-4189-8236-49A2A5FC85DF}">
    <text>Sum of Internal &amp; External Marks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7"/>
  <sheetViews>
    <sheetView topLeftCell="F4" zoomScale="60" zoomScaleNormal="60" workbookViewId="0">
      <selection activeCell="O27" sqref="O27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75" t="s">
        <v>115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21" thickBot="1" x14ac:dyDescent="0.35">
      <c r="A2" s="175" t="s">
        <v>108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26" ht="21" thickBot="1" x14ac:dyDescent="0.35">
      <c r="A3" s="176" t="s">
        <v>89</v>
      </c>
      <c r="B3" s="177"/>
      <c r="C3" s="147" t="s">
        <v>106</v>
      </c>
      <c r="D3" s="148" t="s">
        <v>105</v>
      </c>
      <c r="E3" s="147"/>
      <c r="F3" s="178" t="s">
        <v>114</v>
      </c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1:26" ht="21" customHeight="1" thickBot="1" x14ac:dyDescent="0.35">
      <c r="A4" s="179" t="s">
        <v>0</v>
      </c>
      <c r="B4" s="181" t="s">
        <v>1</v>
      </c>
      <c r="C4" s="184" t="s">
        <v>2</v>
      </c>
      <c r="D4" s="187" t="s">
        <v>107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  <c r="R4" s="190" t="s">
        <v>109</v>
      </c>
      <c r="S4" s="191"/>
      <c r="T4" s="191"/>
      <c r="U4" s="191"/>
      <c r="V4" s="192"/>
      <c r="W4" s="44" t="s">
        <v>15</v>
      </c>
      <c r="X4" s="196" t="s">
        <v>14</v>
      </c>
      <c r="Y4" s="208" t="s">
        <v>87</v>
      </c>
      <c r="Z4" s="211" t="s">
        <v>88</v>
      </c>
    </row>
    <row r="5" spans="1:26" x14ac:dyDescent="0.3">
      <c r="A5" s="180"/>
      <c r="B5" s="182"/>
      <c r="C5" s="185"/>
      <c r="D5" s="214" t="s">
        <v>11</v>
      </c>
      <c r="E5" s="215"/>
      <c r="F5" s="215"/>
      <c r="G5" s="215"/>
      <c r="H5" s="215"/>
      <c r="I5" s="215"/>
      <c r="J5" s="216"/>
      <c r="K5" s="217" t="s">
        <v>93</v>
      </c>
      <c r="L5" s="218"/>
      <c r="M5" s="218"/>
      <c r="N5" s="218"/>
      <c r="O5" s="218"/>
      <c r="P5" s="218"/>
      <c r="Q5" s="219"/>
      <c r="R5" s="193"/>
      <c r="S5" s="194"/>
      <c r="T5" s="194"/>
      <c r="U5" s="194"/>
      <c r="V5" s="195"/>
      <c r="W5" s="45" t="s">
        <v>13</v>
      </c>
      <c r="X5" s="197"/>
      <c r="Y5" s="209"/>
      <c r="Z5" s="212"/>
    </row>
    <row r="6" spans="1:26" ht="21" thickBot="1" x14ac:dyDescent="0.35">
      <c r="A6" s="180"/>
      <c r="B6" s="183"/>
      <c r="C6" s="186"/>
      <c r="D6" s="22" t="s">
        <v>9</v>
      </c>
      <c r="E6" s="20" t="s">
        <v>90</v>
      </c>
      <c r="F6" s="20" t="s">
        <v>8</v>
      </c>
      <c r="G6" s="20" t="s">
        <v>91</v>
      </c>
      <c r="H6" s="20" t="s">
        <v>92</v>
      </c>
      <c r="I6" s="21" t="s">
        <v>10</v>
      </c>
      <c r="J6" s="23" t="s">
        <v>102</v>
      </c>
      <c r="K6" s="24" t="s">
        <v>94</v>
      </c>
      <c r="L6" s="25" t="s">
        <v>95</v>
      </c>
      <c r="M6" s="25" t="s">
        <v>96</v>
      </c>
      <c r="N6" s="25" t="s">
        <v>97</v>
      </c>
      <c r="O6" s="25" t="s">
        <v>98</v>
      </c>
      <c r="P6" s="25" t="s">
        <v>99</v>
      </c>
      <c r="Q6" s="42" t="s">
        <v>103</v>
      </c>
      <c r="R6" s="129" t="s">
        <v>12</v>
      </c>
      <c r="S6" s="130" t="s">
        <v>3</v>
      </c>
      <c r="T6" s="130" t="s">
        <v>4</v>
      </c>
      <c r="U6" s="130" t="s">
        <v>5</v>
      </c>
      <c r="V6" s="128" t="s">
        <v>6</v>
      </c>
      <c r="W6" s="46" t="s">
        <v>100</v>
      </c>
      <c r="X6" s="198"/>
      <c r="Y6" s="210"/>
      <c r="Z6" s="213"/>
    </row>
    <row r="7" spans="1:26" ht="19.899999999999999" customHeight="1" thickBot="1" x14ac:dyDescent="0.35">
      <c r="A7" s="5">
        <v>1</v>
      </c>
      <c r="B7" s="167">
        <v>1420391</v>
      </c>
      <c r="C7" s="168" t="s">
        <v>116</v>
      </c>
      <c r="D7" s="171">
        <v>4</v>
      </c>
      <c r="E7" s="171">
        <v>2</v>
      </c>
      <c r="F7" s="172">
        <v>5</v>
      </c>
      <c r="G7" s="9">
        <v>1</v>
      </c>
      <c r="H7" s="10">
        <v>2</v>
      </c>
      <c r="I7" s="11">
        <f>SUM(D7:H7)</f>
        <v>14</v>
      </c>
      <c r="J7" s="12">
        <f>I7*0.15</f>
        <v>2.1</v>
      </c>
      <c r="K7" s="26">
        <v>0</v>
      </c>
      <c r="L7" s="26">
        <v>0</v>
      </c>
      <c r="M7" s="26">
        <v>1</v>
      </c>
      <c r="N7" s="26">
        <v>0</v>
      </c>
      <c r="O7" s="155">
        <v>0</v>
      </c>
      <c r="P7" s="28">
        <f>SUM(K7:O7)</f>
        <v>1</v>
      </c>
      <c r="Q7" s="29">
        <f>P7*0.05</f>
        <v>0.05</v>
      </c>
      <c r="R7" s="35">
        <f>(D7*0.15+K7*0.05)</f>
        <v>0.6</v>
      </c>
      <c r="S7" s="142">
        <f t="shared" ref="S7:V7" si="0">(E7*0.15+L7*0.05)</f>
        <v>0.3</v>
      </c>
      <c r="T7" s="142">
        <f t="shared" si="0"/>
        <v>0.8</v>
      </c>
      <c r="U7" s="142">
        <f t="shared" si="0"/>
        <v>0.15</v>
      </c>
      <c r="V7" s="143">
        <f t="shared" si="0"/>
        <v>0.3</v>
      </c>
      <c r="W7" s="127">
        <f t="shared" ref="W7" si="1">I7+P7</f>
        <v>15</v>
      </c>
      <c r="X7" s="43">
        <f>(W7*0.2)</f>
        <v>3</v>
      </c>
      <c r="Y7" s="167">
        <v>15</v>
      </c>
      <c r="Z7" s="47">
        <f>Y7*0.8</f>
        <v>12</v>
      </c>
    </row>
    <row r="8" spans="1:26" ht="19.899999999999999" customHeight="1" thickBot="1" x14ac:dyDescent="0.35">
      <c r="A8" s="6">
        <v>2</v>
      </c>
      <c r="B8" s="169">
        <v>1420392</v>
      </c>
      <c r="C8" s="170" t="s">
        <v>117</v>
      </c>
      <c r="D8" s="173">
        <v>11</v>
      </c>
      <c r="E8" s="173">
        <v>12</v>
      </c>
      <c r="F8" s="174">
        <v>14</v>
      </c>
      <c r="G8" s="14">
        <v>15</v>
      </c>
      <c r="H8" s="10">
        <v>18</v>
      </c>
      <c r="I8" s="11">
        <f t="shared" ref="I8:I25" si="2">SUM(D8:H8)</f>
        <v>70</v>
      </c>
      <c r="J8" s="12">
        <f t="shared" ref="J8:J25" si="3">I8*0.15</f>
        <v>10.5</v>
      </c>
      <c r="K8" s="30">
        <v>4</v>
      </c>
      <c r="L8" s="31">
        <v>6</v>
      </c>
      <c r="M8" s="31">
        <v>4</v>
      </c>
      <c r="N8" s="31">
        <v>2</v>
      </c>
      <c r="O8" s="156">
        <v>5</v>
      </c>
      <c r="P8" s="28">
        <f t="shared" ref="P8:P25" si="4">SUM(K8:O8)</f>
        <v>21</v>
      </c>
      <c r="Q8" s="29">
        <f t="shared" ref="Q8:Q25" si="5">P8*0.05</f>
        <v>1.05</v>
      </c>
      <c r="R8" s="35">
        <f t="shared" ref="R8:R25" si="6">(D8*0.15+K8*0.05)</f>
        <v>1.8499999999999999</v>
      </c>
      <c r="S8" s="142">
        <f t="shared" ref="S8:S25" si="7">(E8*0.15+L8*0.05)</f>
        <v>2.0999999999999996</v>
      </c>
      <c r="T8" s="142">
        <f t="shared" ref="T8:T25" si="8">(F8*0.15+M8*0.05)</f>
        <v>2.3000000000000003</v>
      </c>
      <c r="U8" s="142">
        <f t="shared" ref="U8:U25" si="9">(G8*0.15+N8*0.05)</f>
        <v>2.35</v>
      </c>
      <c r="V8" s="143">
        <f t="shared" ref="V8:V25" si="10">(H8*0.15+O8*0.05)</f>
        <v>2.9499999999999997</v>
      </c>
      <c r="W8" s="127">
        <f t="shared" ref="W8:W25" si="11">I8+P8</f>
        <v>91</v>
      </c>
      <c r="X8" s="43">
        <f t="shared" ref="X8:X25" si="12">(W8*0.2)</f>
        <v>18.2</v>
      </c>
      <c r="Y8" s="169">
        <v>71</v>
      </c>
      <c r="Z8" s="48">
        <f t="shared" ref="Z8:Z25" si="13">Y8*0.8</f>
        <v>56.800000000000004</v>
      </c>
    </row>
    <row r="9" spans="1:26" ht="19.899999999999999" customHeight="1" thickBot="1" x14ac:dyDescent="0.35">
      <c r="A9" s="6">
        <v>3</v>
      </c>
      <c r="B9" s="167">
        <v>1420393</v>
      </c>
      <c r="C9" s="170" t="s">
        <v>118</v>
      </c>
      <c r="D9" s="173">
        <v>8</v>
      </c>
      <c r="E9" s="173">
        <v>9</v>
      </c>
      <c r="F9" s="174">
        <v>8</v>
      </c>
      <c r="G9" s="14">
        <v>5</v>
      </c>
      <c r="H9" s="10">
        <v>2</v>
      </c>
      <c r="I9" s="11">
        <f t="shared" si="2"/>
        <v>32</v>
      </c>
      <c r="J9" s="12">
        <f t="shared" si="3"/>
        <v>4.8</v>
      </c>
      <c r="K9" s="30">
        <v>2</v>
      </c>
      <c r="L9" s="31">
        <v>3</v>
      </c>
      <c r="M9" s="31">
        <v>2</v>
      </c>
      <c r="N9" s="31">
        <v>1</v>
      </c>
      <c r="O9" s="156">
        <v>2</v>
      </c>
      <c r="P9" s="28">
        <f t="shared" si="4"/>
        <v>10</v>
      </c>
      <c r="Q9" s="29">
        <f t="shared" si="5"/>
        <v>0.5</v>
      </c>
      <c r="R9" s="35">
        <f t="shared" si="6"/>
        <v>1.3</v>
      </c>
      <c r="S9" s="142">
        <f t="shared" si="7"/>
        <v>1.5</v>
      </c>
      <c r="T9" s="142">
        <f t="shared" si="8"/>
        <v>1.3</v>
      </c>
      <c r="U9" s="142">
        <f t="shared" si="9"/>
        <v>0.8</v>
      </c>
      <c r="V9" s="143">
        <f t="shared" si="10"/>
        <v>0.4</v>
      </c>
      <c r="W9" s="127">
        <f t="shared" si="11"/>
        <v>42</v>
      </c>
      <c r="X9" s="43">
        <f t="shared" si="12"/>
        <v>8.4</v>
      </c>
      <c r="Y9" s="169">
        <v>31</v>
      </c>
      <c r="Z9" s="48">
        <f t="shared" si="13"/>
        <v>24.8</v>
      </c>
    </row>
    <row r="10" spans="1:26" ht="19.899999999999999" customHeight="1" thickBot="1" x14ac:dyDescent="0.35">
      <c r="A10" s="6">
        <v>4</v>
      </c>
      <c r="B10" s="169">
        <v>1420394</v>
      </c>
      <c r="C10" s="170" t="s">
        <v>119</v>
      </c>
      <c r="D10" s="173">
        <v>1</v>
      </c>
      <c r="E10" s="173">
        <v>2</v>
      </c>
      <c r="F10" s="174">
        <v>0</v>
      </c>
      <c r="G10" s="14">
        <v>1</v>
      </c>
      <c r="H10" s="10">
        <v>0</v>
      </c>
      <c r="I10" s="11">
        <f t="shared" si="2"/>
        <v>4</v>
      </c>
      <c r="J10" s="12">
        <f t="shared" si="3"/>
        <v>0.6</v>
      </c>
      <c r="K10" s="30"/>
      <c r="L10" s="31"/>
      <c r="M10" s="31"/>
      <c r="N10" s="31"/>
      <c r="O10" s="156"/>
      <c r="P10" s="28">
        <f t="shared" si="4"/>
        <v>0</v>
      </c>
      <c r="Q10" s="29">
        <f t="shared" si="5"/>
        <v>0</v>
      </c>
      <c r="R10" s="35">
        <f t="shared" si="6"/>
        <v>0.15</v>
      </c>
      <c r="S10" s="142">
        <f t="shared" si="7"/>
        <v>0.3</v>
      </c>
      <c r="T10" s="142">
        <f t="shared" si="8"/>
        <v>0</v>
      </c>
      <c r="U10" s="142">
        <f t="shared" si="9"/>
        <v>0.15</v>
      </c>
      <c r="V10" s="143">
        <f t="shared" si="10"/>
        <v>0</v>
      </c>
      <c r="W10" s="127">
        <f t="shared" si="11"/>
        <v>4</v>
      </c>
      <c r="X10" s="43">
        <f t="shared" si="12"/>
        <v>0.8</v>
      </c>
      <c r="Y10" s="169" t="s">
        <v>135</v>
      </c>
      <c r="Z10" s="48" t="e">
        <f t="shared" si="13"/>
        <v>#VALUE!</v>
      </c>
    </row>
    <row r="11" spans="1:26" ht="19.899999999999999" customHeight="1" thickBot="1" x14ac:dyDescent="0.35">
      <c r="A11" s="6">
        <v>5</v>
      </c>
      <c r="B11" s="167">
        <v>1420395</v>
      </c>
      <c r="C11" s="170" t="s">
        <v>120</v>
      </c>
      <c r="D11" s="173">
        <v>8</v>
      </c>
      <c r="E11" s="173">
        <v>9</v>
      </c>
      <c r="F11" s="174">
        <v>5</v>
      </c>
      <c r="G11" s="14">
        <v>2</v>
      </c>
      <c r="H11" s="166">
        <v>3</v>
      </c>
      <c r="I11" s="11">
        <f t="shared" si="2"/>
        <v>27</v>
      </c>
      <c r="J11" s="12">
        <f t="shared" si="3"/>
        <v>4.05</v>
      </c>
      <c r="K11" s="30">
        <v>2</v>
      </c>
      <c r="L11" s="31">
        <v>1</v>
      </c>
      <c r="M11" s="31">
        <v>2</v>
      </c>
      <c r="N11" s="31">
        <v>1</v>
      </c>
      <c r="O11" s="156">
        <v>2</v>
      </c>
      <c r="P11" s="28">
        <f t="shared" si="4"/>
        <v>8</v>
      </c>
      <c r="Q11" s="29">
        <f t="shared" si="5"/>
        <v>0.4</v>
      </c>
      <c r="R11" s="35">
        <f t="shared" si="6"/>
        <v>1.3</v>
      </c>
      <c r="S11" s="142">
        <f t="shared" si="7"/>
        <v>1.4</v>
      </c>
      <c r="T11" s="142">
        <f t="shared" si="8"/>
        <v>0.85</v>
      </c>
      <c r="U11" s="142">
        <f t="shared" si="9"/>
        <v>0.35</v>
      </c>
      <c r="V11" s="143">
        <f t="shared" si="10"/>
        <v>0.54999999999999993</v>
      </c>
      <c r="W11" s="127">
        <f t="shared" si="11"/>
        <v>35</v>
      </c>
      <c r="X11" s="43">
        <f t="shared" si="12"/>
        <v>7</v>
      </c>
      <c r="Y11" s="169">
        <v>27</v>
      </c>
      <c r="Z11" s="48"/>
    </row>
    <row r="12" spans="1:26" ht="19.899999999999999" customHeight="1" thickBot="1" x14ac:dyDescent="0.35">
      <c r="A12" s="6">
        <v>6</v>
      </c>
      <c r="B12" s="169">
        <v>1420396</v>
      </c>
      <c r="C12" s="170" t="s">
        <v>121</v>
      </c>
      <c r="D12" s="173">
        <v>11</v>
      </c>
      <c r="E12" s="173">
        <v>15</v>
      </c>
      <c r="F12" s="174">
        <v>14</v>
      </c>
      <c r="G12" s="14">
        <v>18</v>
      </c>
      <c r="H12" s="166">
        <v>11</v>
      </c>
      <c r="I12" s="11">
        <f t="shared" si="2"/>
        <v>69</v>
      </c>
      <c r="J12" s="12">
        <f t="shared" si="3"/>
        <v>10.35</v>
      </c>
      <c r="K12" s="30">
        <v>5</v>
      </c>
      <c r="L12" s="31">
        <v>3</v>
      </c>
      <c r="M12" s="31">
        <v>3</v>
      </c>
      <c r="N12" s="31">
        <v>4</v>
      </c>
      <c r="O12" s="156">
        <v>6</v>
      </c>
      <c r="P12" s="28">
        <f t="shared" si="4"/>
        <v>21</v>
      </c>
      <c r="Q12" s="29">
        <f t="shared" si="5"/>
        <v>1.05</v>
      </c>
      <c r="R12" s="35">
        <f t="shared" si="6"/>
        <v>1.9</v>
      </c>
      <c r="S12" s="142">
        <f t="shared" si="7"/>
        <v>2.4</v>
      </c>
      <c r="T12" s="142">
        <f t="shared" si="8"/>
        <v>2.25</v>
      </c>
      <c r="U12" s="142">
        <f t="shared" si="9"/>
        <v>2.9</v>
      </c>
      <c r="V12" s="143">
        <f t="shared" si="10"/>
        <v>1.95</v>
      </c>
      <c r="W12" s="127">
        <f t="shared" si="11"/>
        <v>90</v>
      </c>
      <c r="X12" s="43">
        <f t="shared" si="12"/>
        <v>18</v>
      </c>
      <c r="Y12" s="169">
        <v>71</v>
      </c>
      <c r="Z12" s="48"/>
    </row>
    <row r="13" spans="1:26" ht="19.899999999999999" customHeight="1" thickBot="1" x14ac:dyDescent="0.35">
      <c r="A13" s="6">
        <v>7</v>
      </c>
      <c r="B13" s="167">
        <v>1420397</v>
      </c>
      <c r="C13" s="170" t="s">
        <v>122</v>
      </c>
      <c r="D13" s="173">
        <v>15</v>
      </c>
      <c r="E13" s="173">
        <v>15</v>
      </c>
      <c r="F13" s="174">
        <v>15</v>
      </c>
      <c r="G13" s="14">
        <v>8</v>
      </c>
      <c r="H13" s="166">
        <v>11</v>
      </c>
      <c r="I13" s="11">
        <f t="shared" si="2"/>
        <v>64</v>
      </c>
      <c r="J13" s="12">
        <f t="shared" si="3"/>
        <v>9.6</v>
      </c>
      <c r="K13" s="30">
        <v>3</v>
      </c>
      <c r="L13" s="31">
        <v>4</v>
      </c>
      <c r="M13" s="31">
        <v>3</v>
      </c>
      <c r="N13" s="31">
        <v>2</v>
      </c>
      <c r="O13" s="156">
        <v>5</v>
      </c>
      <c r="P13" s="28">
        <f t="shared" si="4"/>
        <v>17</v>
      </c>
      <c r="Q13" s="29">
        <f t="shared" si="5"/>
        <v>0.85000000000000009</v>
      </c>
      <c r="R13" s="35">
        <f t="shared" si="6"/>
        <v>2.4</v>
      </c>
      <c r="S13" s="142">
        <f t="shared" si="7"/>
        <v>2.4500000000000002</v>
      </c>
      <c r="T13" s="142">
        <f t="shared" si="8"/>
        <v>2.4</v>
      </c>
      <c r="U13" s="142">
        <f t="shared" si="9"/>
        <v>1.3</v>
      </c>
      <c r="V13" s="143">
        <f t="shared" si="10"/>
        <v>1.9</v>
      </c>
      <c r="W13" s="127">
        <f t="shared" si="11"/>
        <v>81</v>
      </c>
      <c r="X13" s="43">
        <f t="shared" si="12"/>
        <v>16.2</v>
      </c>
      <c r="Y13" s="169">
        <v>61</v>
      </c>
      <c r="Z13" s="48"/>
    </row>
    <row r="14" spans="1:26" ht="19.899999999999999" customHeight="1" thickBot="1" x14ac:dyDescent="0.35">
      <c r="A14" s="6">
        <v>8</v>
      </c>
      <c r="B14" s="169">
        <v>1420398</v>
      </c>
      <c r="C14" s="170" t="s">
        <v>123</v>
      </c>
      <c r="D14" s="173">
        <v>8</v>
      </c>
      <c r="E14" s="173">
        <v>11</v>
      </c>
      <c r="F14" s="174">
        <v>10</v>
      </c>
      <c r="G14" s="14">
        <v>12</v>
      </c>
      <c r="H14" s="166">
        <v>12</v>
      </c>
      <c r="I14" s="11">
        <f t="shared" si="2"/>
        <v>53</v>
      </c>
      <c r="J14" s="12">
        <f t="shared" si="3"/>
        <v>7.9499999999999993</v>
      </c>
      <c r="K14" s="30">
        <v>3</v>
      </c>
      <c r="L14" s="31">
        <v>2</v>
      </c>
      <c r="M14" s="31">
        <v>4</v>
      </c>
      <c r="N14" s="31">
        <v>3</v>
      </c>
      <c r="O14" s="156">
        <v>3</v>
      </c>
      <c r="P14" s="28">
        <f t="shared" si="4"/>
        <v>15</v>
      </c>
      <c r="Q14" s="29">
        <f t="shared" si="5"/>
        <v>0.75</v>
      </c>
      <c r="R14" s="35">
        <f t="shared" si="6"/>
        <v>1.35</v>
      </c>
      <c r="S14" s="142">
        <f t="shared" si="7"/>
        <v>1.75</v>
      </c>
      <c r="T14" s="142">
        <f t="shared" si="8"/>
        <v>1.7</v>
      </c>
      <c r="U14" s="142">
        <f t="shared" si="9"/>
        <v>1.9499999999999997</v>
      </c>
      <c r="V14" s="143">
        <f t="shared" si="10"/>
        <v>1.9499999999999997</v>
      </c>
      <c r="W14" s="127">
        <f t="shared" si="11"/>
        <v>68</v>
      </c>
      <c r="X14" s="43">
        <f t="shared" si="12"/>
        <v>13.600000000000001</v>
      </c>
      <c r="Y14" s="169">
        <v>52</v>
      </c>
      <c r="Z14" s="48"/>
    </row>
    <row r="15" spans="1:26" ht="19.899999999999999" customHeight="1" thickBot="1" x14ac:dyDescent="0.35">
      <c r="A15" s="6">
        <v>9</v>
      </c>
      <c r="B15" s="167">
        <v>1420399</v>
      </c>
      <c r="C15" s="170" t="s">
        <v>124</v>
      </c>
      <c r="D15" s="173">
        <v>11</v>
      </c>
      <c r="E15" s="173">
        <v>15</v>
      </c>
      <c r="F15" s="174">
        <v>12</v>
      </c>
      <c r="G15" s="14">
        <v>15</v>
      </c>
      <c r="H15" s="166">
        <v>11</v>
      </c>
      <c r="I15" s="11">
        <f t="shared" si="2"/>
        <v>64</v>
      </c>
      <c r="J15" s="12">
        <f t="shared" si="3"/>
        <v>9.6</v>
      </c>
      <c r="K15" s="30">
        <v>5</v>
      </c>
      <c r="L15" s="31">
        <v>4</v>
      </c>
      <c r="M15" s="31">
        <v>3</v>
      </c>
      <c r="N15" s="31">
        <v>2</v>
      </c>
      <c r="O15" s="156">
        <v>5</v>
      </c>
      <c r="P15" s="28">
        <f t="shared" si="4"/>
        <v>19</v>
      </c>
      <c r="Q15" s="29">
        <f t="shared" si="5"/>
        <v>0.95000000000000007</v>
      </c>
      <c r="R15" s="35">
        <f t="shared" si="6"/>
        <v>1.9</v>
      </c>
      <c r="S15" s="142">
        <f t="shared" si="7"/>
        <v>2.4500000000000002</v>
      </c>
      <c r="T15" s="142">
        <f t="shared" si="8"/>
        <v>1.9499999999999997</v>
      </c>
      <c r="U15" s="142">
        <f t="shared" si="9"/>
        <v>2.35</v>
      </c>
      <c r="V15" s="143">
        <f t="shared" si="10"/>
        <v>1.9</v>
      </c>
      <c r="W15" s="127">
        <f t="shared" si="11"/>
        <v>83</v>
      </c>
      <c r="X15" s="43">
        <f t="shared" si="12"/>
        <v>16.600000000000001</v>
      </c>
      <c r="Y15" s="169">
        <v>65</v>
      </c>
      <c r="Z15" s="48"/>
    </row>
    <row r="16" spans="1:26" ht="19.899999999999999" customHeight="1" thickBot="1" x14ac:dyDescent="0.35">
      <c r="A16" s="6">
        <v>10</v>
      </c>
      <c r="B16" s="169">
        <v>1420400</v>
      </c>
      <c r="C16" s="170" t="s">
        <v>125</v>
      </c>
      <c r="D16" s="173">
        <v>11</v>
      </c>
      <c r="E16" s="173">
        <v>15</v>
      </c>
      <c r="F16" s="174">
        <v>15</v>
      </c>
      <c r="G16" s="14">
        <v>18</v>
      </c>
      <c r="H16" s="166">
        <v>15</v>
      </c>
      <c r="I16" s="11">
        <f t="shared" si="2"/>
        <v>74</v>
      </c>
      <c r="J16" s="12">
        <f t="shared" si="3"/>
        <v>11.1</v>
      </c>
      <c r="K16" s="30">
        <v>4</v>
      </c>
      <c r="L16" s="31">
        <v>4</v>
      </c>
      <c r="M16" s="31">
        <v>5</v>
      </c>
      <c r="N16" s="31">
        <v>4</v>
      </c>
      <c r="O16" s="156">
        <v>5</v>
      </c>
      <c r="P16" s="28">
        <f t="shared" si="4"/>
        <v>22</v>
      </c>
      <c r="Q16" s="29">
        <f t="shared" si="5"/>
        <v>1.1000000000000001</v>
      </c>
      <c r="R16" s="35">
        <f t="shared" si="6"/>
        <v>1.8499999999999999</v>
      </c>
      <c r="S16" s="142">
        <f t="shared" si="7"/>
        <v>2.4500000000000002</v>
      </c>
      <c r="T16" s="142">
        <f t="shared" si="8"/>
        <v>2.5</v>
      </c>
      <c r="U16" s="142">
        <f t="shared" si="9"/>
        <v>2.9</v>
      </c>
      <c r="V16" s="143">
        <f t="shared" si="10"/>
        <v>2.5</v>
      </c>
      <c r="W16" s="127">
        <f t="shared" si="11"/>
        <v>96</v>
      </c>
      <c r="X16" s="43">
        <f t="shared" si="12"/>
        <v>19.200000000000003</v>
      </c>
      <c r="Y16" s="169">
        <v>77</v>
      </c>
      <c r="Z16" s="48"/>
    </row>
    <row r="17" spans="1:26" ht="19.899999999999999" customHeight="1" thickBot="1" x14ac:dyDescent="0.35">
      <c r="A17" s="6">
        <v>11</v>
      </c>
      <c r="B17" s="167">
        <v>1420401</v>
      </c>
      <c r="C17" s="170" t="s">
        <v>126</v>
      </c>
      <c r="D17" s="173">
        <v>11</v>
      </c>
      <c r="E17" s="173">
        <v>12</v>
      </c>
      <c r="F17" s="174">
        <v>14</v>
      </c>
      <c r="G17" s="14">
        <v>15</v>
      </c>
      <c r="H17" s="166">
        <v>15</v>
      </c>
      <c r="I17" s="11">
        <f t="shared" si="2"/>
        <v>67</v>
      </c>
      <c r="J17" s="12">
        <f t="shared" si="3"/>
        <v>10.049999999999999</v>
      </c>
      <c r="K17" s="30">
        <v>3</v>
      </c>
      <c r="L17" s="31">
        <v>4</v>
      </c>
      <c r="M17" s="31">
        <v>4</v>
      </c>
      <c r="N17" s="31">
        <v>3</v>
      </c>
      <c r="O17" s="156">
        <v>4</v>
      </c>
      <c r="P17" s="28">
        <f t="shared" si="4"/>
        <v>18</v>
      </c>
      <c r="Q17" s="29">
        <f t="shared" si="5"/>
        <v>0.9</v>
      </c>
      <c r="R17" s="35">
        <f t="shared" si="6"/>
        <v>1.7999999999999998</v>
      </c>
      <c r="S17" s="142">
        <f t="shared" si="7"/>
        <v>1.9999999999999998</v>
      </c>
      <c r="T17" s="142">
        <f t="shared" si="8"/>
        <v>2.3000000000000003</v>
      </c>
      <c r="U17" s="142">
        <f t="shared" si="9"/>
        <v>2.4</v>
      </c>
      <c r="V17" s="143">
        <f t="shared" si="10"/>
        <v>2.4500000000000002</v>
      </c>
      <c r="W17" s="127">
        <f t="shared" si="11"/>
        <v>85</v>
      </c>
      <c r="X17" s="43">
        <f t="shared" si="12"/>
        <v>17</v>
      </c>
      <c r="Y17" s="169">
        <v>63</v>
      </c>
      <c r="Z17" s="48"/>
    </row>
    <row r="18" spans="1:26" ht="19.899999999999999" customHeight="1" thickBot="1" x14ac:dyDescent="0.35">
      <c r="A18" s="6">
        <v>12</v>
      </c>
      <c r="B18" s="169">
        <v>1420402</v>
      </c>
      <c r="C18" s="170" t="s">
        <v>127</v>
      </c>
      <c r="D18" s="173"/>
      <c r="E18" s="173"/>
      <c r="F18" s="174"/>
      <c r="G18" s="14"/>
      <c r="H18" s="15"/>
      <c r="I18" s="11">
        <f t="shared" si="2"/>
        <v>0</v>
      </c>
      <c r="J18" s="12">
        <f t="shared" si="3"/>
        <v>0</v>
      </c>
      <c r="K18" s="30"/>
      <c r="L18" s="31"/>
      <c r="M18" s="31"/>
      <c r="N18" s="31"/>
      <c r="O18" s="156"/>
      <c r="P18" s="28">
        <f t="shared" si="4"/>
        <v>0</v>
      </c>
      <c r="Q18" s="29">
        <f t="shared" si="5"/>
        <v>0</v>
      </c>
      <c r="R18" s="35">
        <f t="shared" si="6"/>
        <v>0</v>
      </c>
      <c r="S18" s="142">
        <f t="shared" si="7"/>
        <v>0</v>
      </c>
      <c r="T18" s="142">
        <f t="shared" si="8"/>
        <v>0</v>
      </c>
      <c r="U18" s="142">
        <f t="shared" si="9"/>
        <v>0</v>
      </c>
      <c r="V18" s="143">
        <f t="shared" si="10"/>
        <v>0</v>
      </c>
      <c r="W18" s="127">
        <f t="shared" si="11"/>
        <v>0</v>
      </c>
      <c r="X18" s="43">
        <f t="shared" si="12"/>
        <v>0</v>
      </c>
      <c r="Y18" s="169" t="s">
        <v>135</v>
      </c>
      <c r="Z18" s="48" t="e">
        <f t="shared" si="13"/>
        <v>#VALUE!</v>
      </c>
    </row>
    <row r="19" spans="1:26" ht="19.899999999999999" customHeight="1" thickBot="1" x14ac:dyDescent="0.35">
      <c r="A19" s="6">
        <v>13</v>
      </c>
      <c r="B19" s="167">
        <v>1420403</v>
      </c>
      <c r="C19" s="170" t="s">
        <v>128</v>
      </c>
      <c r="D19" s="173">
        <v>15</v>
      </c>
      <c r="E19" s="173">
        <v>14</v>
      </c>
      <c r="F19" s="174">
        <v>11</v>
      </c>
      <c r="G19" s="14">
        <v>15</v>
      </c>
      <c r="H19" s="15">
        <v>18</v>
      </c>
      <c r="I19" s="11">
        <f t="shared" si="2"/>
        <v>73</v>
      </c>
      <c r="J19" s="12">
        <f t="shared" si="3"/>
        <v>10.95</v>
      </c>
      <c r="K19" s="30">
        <v>4</v>
      </c>
      <c r="L19" s="31">
        <v>5</v>
      </c>
      <c r="M19" s="31">
        <v>5</v>
      </c>
      <c r="N19" s="31">
        <v>4</v>
      </c>
      <c r="O19" s="156">
        <v>5</v>
      </c>
      <c r="P19" s="28">
        <f t="shared" si="4"/>
        <v>23</v>
      </c>
      <c r="Q19" s="29">
        <f t="shared" si="5"/>
        <v>1.1500000000000001</v>
      </c>
      <c r="R19" s="35">
        <f t="shared" si="6"/>
        <v>2.4500000000000002</v>
      </c>
      <c r="S19" s="142">
        <f t="shared" si="7"/>
        <v>2.35</v>
      </c>
      <c r="T19" s="142">
        <f t="shared" si="8"/>
        <v>1.9</v>
      </c>
      <c r="U19" s="142">
        <f t="shared" si="9"/>
        <v>2.4500000000000002</v>
      </c>
      <c r="V19" s="143">
        <f t="shared" si="10"/>
        <v>2.9499999999999997</v>
      </c>
      <c r="W19" s="127">
        <f t="shared" si="11"/>
        <v>96</v>
      </c>
      <c r="X19" s="43">
        <f t="shared" si="12"/>
        <v>19.200000000000003</v>
      </c>
      <c r="Y19" s="169">
        <v>75</v>
      </c>
      <c r="Z19" s="48">
        <f t="shared" si="13"/>
        <v>60</v>
      </c>
    </row>
    <row r="20" spans="1:26" ht="19.5" customHeight="1" thickBot="1" x14ac:dyDescent="0.35">
      <c r="A20" s="6">
        <v>14</v>
      </c>
      <c r="B20" s="169">
        <v>1420404</v>
      </c>
      <c r="C20" s="170" t="s">
        <v>129</v>
      </c>
      <c r="D20" s="173">
        <v>8</v>
      </c>
      <c r="E20" s="173">
        <v>9</v>
      </c>
      <c r="F20" s="174">
        <v>8</v>
      </c>
      <c r="G20" s="14">
        <v>5</v>
      </c>
      <c r="H20" s="15">
        <v>8</v>
      </c>
      <c r="I20" s="11">
        <f t="shared" si="2"/>
        <v>38</v>
      </c>
      <c r="J20" s="12">
        <f t="shared" si="3"/>
        <v>5.7</v>
      </c>
      <c r="K20" s="30">
        <v>3</v>
      </c>
      <c r="L20" s="31">
        <v>2</v>
      </c>
      <c r="M20" s="31">
        <v>3</v>
      </c>
      <c r="N20" s="31">
        <v>2</v>
      </c>
      <c r="O20" s="156">
        <v>1</v>
      </c>
      <c r="P20" s="28">
        <f t="shared" si="4"/>
        <v>11</v>
      </c>
      <c r="Q20" s="29">
        <f t="shared" si="5"/>
        <v>0.55000000000000004</v>
      </c>
      <c r="R20" s="35">
        <f t="shared" si="6"/>
        <v>1.35</v>
      </c>
      <c r="S20" s="142">
        <f t="shared" si="7"/>
        <v>1.45</v>
      </c>
      <c r="T20" s="142">
        <f t="shared" si="8"/>
        <v>1.35</v>
      </c>
      <c r="U20" s="142">
        <f t="shared" si="9"/>
        <v>0.85</v>
      </c>
      <c r="V20" s="143">
        <f t="shared" si="10"/>
        <v>1.25</v>
      </c>
      <c r="W20" s="127">
        <f t="shared" si="11"/>
        <v>49</v>
      </c>
      <c r="X20" s="43">
        <f t="shared" si="12"/>
        <v>9.8000000000000007</v>
      </c>
      <c r="Y20" s="169">
        <v>38</v>
      </c>
      <c r="Z20" s="48">
        <f t="shared" si="13"/>
        <v>30.400000000000002</v>
      </c>
    </row>
    <row r="21" spans="1:26" ht="19.899999999999999" customHeight="1" thickBot="1" x14ac:dyDescent="0.35">
      <c r="A21" s="6">
        <v>15</v>
      </c>
      <c r="B21" s="167">
        <v>1420405</v>
      </c>
      <c r="C21" s="170" t="s">
        <v>130</v>
      </c>
      <c r="D21" s="173">
        <v>15</v>
      </c>
      <c r="E21" s="173">
        <v>15</v>
      </c>
      <c r="F21" s="174">
        <v>18</v>
      </c>
      <c r="G21" s="14">
        <v>18</v>
      </c>
      <c r="H21" s="15">
        <v>15</v>
      </c>
      <c r="I21" s="11">
        <f t="shared" si="2"/>
        <v>81</v>
      </c>
      <c r="J21" s="12">
        <f t="shared" si="3"/>
        <v>12.15</v>
      </c>
      <c r="K21" s="30">
        <v>5</v>
      </c>
      <c r="L21" s="31">
        <v>6</v>
      </c>
      <c r="M21" s="31">
        <v>6</v>
      </c>
      <c r="N21" s="31">
        <v>6</v>
      </c>
      <c r="O21" s="156">
        <v>5</v>
      </c>
      <c r="P21" s="28">
        <f t="shared" si="4"/>
        <v>28</v>
      </c>
      <c r="Q21" s="29">
        <f t="shared" si="5"/>
        <v>1.4000000000000001</v>
      </c>
      <c r="R21" s="35">
        <f t="shared" si="6"/>
        <v>2.5</v>
      </c>
      <c r="S21" s="142">
        <f t="shared" si="7"/>
        <v>2.5499999999999998</v>
      </c>
      <c r="T21" s="142">
        <f t="shared" si="8"/>
        <v>3</v>
      </c>
      <c r="U21" s="142">
        <f t="shared" si="9"/>
        <v>3</v>
      </c>
      <c r="V21" s="143">
        <f t="shared" si="10"/>
        <v>2.5</v>
      </c>
      <c r="W21" s="127">
        <f t="shared" si="11"/>
        <v>109</v>
      </c>
      <c r="X21" s="43">
        <f t="shared" si="12"/>
        <v>21.8</v>
      </c>
      <c r="Y21" s="169">
        <v>89</v>
      </c>
      <c r="Z21" s="48">
        <f t="shared" si="13"/>
        <v>71.2</v>
      </c>
    </row>
    <row r="22" spans="1:26" ht="19.899999999999999" customHeight="1" thickBot="1" x14ac:dyDescent="0.35">
      <c r="A22" s="6">
        <v>16</v>
      </c>
      <c r="B22" s="169">
        <v>1420406</v>
      </c>
      <c r="C22" s="170" t="s">
        <v>131</v>
      </c>
      <c r="D22" s="173">
        <v>8</v>
      </c>
      <c r="E22" s="173">
        <v>5</v>
      </c>
      <c r="F22" s="174">
        <v>8</v>
      </c>
      <c r="G22" s="14">
        <v>5</v>
      </c>
      <c r="H22" s="15">
        <v>9</v>
      </c>
      <c r="I22" s="11">
        <f t="shared" si="2"/>
        <v>35</v>
      </c>
      <c r="J22" s="12">
        <f t="shared" si="3"/>
        <v>5.25</v>
      </c>
      <c r="K22" s="30">
        <v>2</v>
      </c>
      <c r="L22" s="31">
        <v>3</v>
      </c>
      <c r="M22" s="31">
        <v>4</v>
      </c>
      <c r="N22" s="31">
        <v>2</v>
      </c>
      <c r="O22" s="156">
        <v>3</v>
      </c>
      <c r="P22" s="28">
        <f t="shared" si="4"/>
        <v>14</v>
      </c>
      <c r="Q22" s="29">
        <f t="shared" si="5"/>
        <v>0.70000000000000007</v>
      </c>
      <c r="R22" s="35">
        <f t="shared" si="6"/>
        <v>1.3</v>
      </c>
      <c r="S22" s="142">
        <f t="shared" si="7"/>
        <v>0.9</v>
      </c>
      <c r="T22" s="142">
        <f t="shared" si="8"/>
        <v>1.4</v>
      </c>
      <c r="U22" s="142">
        <f t="shared" si="9"/>
        <v>0.85</v>
      </c>
      <c r="V22" s="143">
        <f t="shared" si="10"/>
        <v>1.5</v>
      </c>
      <c r="W22" s="127">
        <f t="shared" si="11"/>
        <v>49</v>
      </c>
      <c r="X22" s="43">
        <f t="shared" si="12"/>
        <v>9.8000000000000007</v>
      </c>
      <c r="Y22" s="169">
        <v>44</v>
      </c>
      <c r="Z22" s="48">
        <f t="shared" si="13"/>
        <v>35.200000000000003</v>
      </c>
    </row>
    <row r="23" spans="1:26" ht="19.899999999999999" customHeight="1" thickBot="1" x14ac:dyDescent="0.35">
      <c r="A23" s="6">
        <v>17</v>
      </c>
      <c r="B23" s="167">
        <v>1420407</v>
      </c>
      <c r="C23" s="170" t="s">
        <v>132</v>
      </c>
      <c r="D23" s="173">
        <v>11</v>
      </c>
      <c r="E23" s="173">
        <v>18</v>
      </c>
      <c r="F23" s="174">
        <v>18</v>
      </c>
      <c r="G23" s="14">
        <v>18</v>
      </c>
      <c r="H23" s="15">
        <v>15</v>
      </c>
      <c r="I23" s="11">
        <f t="shared" si="2"/>
        <v>80</v>
      </c>
      <c r="J23" s="12">
        <f t="shared" si="3"/>
        <v>12</v>
      </c>
      <c r="K23" s="30">
        <v>5</v>
      </c>
      <c r="L23" s="31">
        <v>6</v>
      </c>
      <c r="M23" s="31">
        <v>6</v>
      </c>
      <c r="N23" s="31">
        <v>5</v>
      </c>
      <c r="O23" s="156">
        <v>6</v>
      </c>
      <c r="P23" s="28">
        <f t="shared" si="4"/>
        <v>28</v>
      </c>
      <c r="Q23" s="29">
        <f t="shared" si="5"/>
        <v>1.4000000000000001</v>
      </c>
      <c r="R23" s="35">
        <f t="shared" si="6"/>
        <v>1.9</v>
      </c>
      <c r="S23" s="142">
        <f t="shared" si="7"/>
        <v>3</v>
      </c>
      <c r="T23" s="142">
        <f t="shared" si="8"/>
        <v>3</v>
      </c>
      <c r="U23" s="142">
        <f t="shared" si="9"/>
        <v>2.9499999999999997</v>
      </c>
      <c r="V23" s="143">
        <f t="shared" si="10"/>
        <v>2.5499999999999998</v>
      </c>
      <c r="W23" s="127">
        <f t="shared" si="11"/>
        <v>108</v>
      </c>
      <c r="X23" s="43">
        <f t="shared" si="12"/>
        <v>21.6</v>
      </c>
      <c r="Y23" s="169">
        <v>93</v>
      </c>
      <c r="Z23" s="48">
        <f t="shared" si="13"/>
        <v>74.400000000000006</v>
      </c>
    </row>
    <row r="24" spans="1:26" ht="19.899999999999999" customHeight="1" thickBot="1" x14ac:dyDescent="0.35">
      <c r="A24" s="6">
        <v>18</v>
      </c>
      <c r="B24" s="169">
        <v>1420408</v>
      </c>
      <c r="C24" s="170" t="s">
        <v>133</v>
      </c>
      <c r="D24" s="173">
        <v>0</v>
      </c>
      <c r="E24" s="173">
        <v>1</v>
      </c>
      <c r="F24" s="174">
        <v>0</v>
      </c>
      <c r="G24" s="14">
        <v>1</v>
      </c>
      <c r="H24" s="15">
        <v>0</v>
      </c>
      <c r="I24" s="11">
        <f t="shared" si="2"/>
        <v>2</v>
      </c>
      <c r="J24" s="12">
        <f t="shared" si="3"/>
        <v>0.3</v>
      </c>
      <c r="K24" s="30">
        <v>0</v>
      </c>
      <c r="L24" s="31">
        <v>1</v>
      </c>
      <c r="M24" s="31">
        <v>1</v>
      </c>
      <c r="N24" s="31">
        <v>0</v>
      </c>
      <c r="O24" s="156">
        <v>0</v>
      </c>
      <c r="P24" s="28">
        <f t="shared" si="4"/>
        <v>2</v>
      </c>
      <c r="Q24" s="29">
        <f t="shared" si="5"/>
        <v>0.1</v>
      </c>
      <c r="R24" s="35">
        <f t="shared" si="6"/>
        <v>0</v>
      </c>
      <c r="S24" s="142">
        <f t="shared" si="7"/>
        <v>0.2</v>
      </c>
      <c r="T24" s="142">
        <f t="shared" si="8"/>
        <v>0.05</v>
      </c>
      <c r="U24" s="142">
        <f t="shared" si="9"/>
        <v>0.15</v>
      </c>
      <c r="V24" s="143">
        <f t="shared" si="10"/>
        <v>0</v>
      </c>
      <c r="W24" s="127">
        <f t="shared" si="11"/>
        <v>4</v>
      </c>
      <c r="X24" s="43">
        <f t="shared" si="12"/>
        <v>0.8</v>
      </c>
      <c r="Y24" s="169">
        <v>0</v>
      </c>
      <c r="Z24" s="48"/>
    </row>
    <row r="25" spans="1:26" ht="19.899999999999999" customHeight="1" x14ac:dyDescent="0.3">
      <c r="A25" s="6">
        <v>19</v>
      </c>
      <c r="B25" s="167">
        <v>1420409</v>
      </c>
      <c r="C25" s="170" t="s">
        <v>134</v>
      </c>
      <c r="D25" s="173"/>
      <c r="E25" s="173"/>
      <c r="F25" s="174"/>
      <c r="G25" s="14"/>
      <c r="H25" s="15"/>
      <c r="I25" s="11">
        <f t="shared" si="2"/>
        <v>0</v>
      </c>
      <c r="J25" s="12">
        <f t="shared" si="3"/>
        <v>0</v>
      </c>
      <c r="K25" s="30"/>
      <c r="L25" s="31"/>
      <c r="M25" s="31"/>
      <c r="N25" s="31"/>
      <c r="O25" s="156"/>
      <c r="P25" s="28">
        <f t="shared" si="4"/>
        <v>0</v>
      </c>
      <c r="Q25" s="29">
        <f t="shared" si="5"/>
        <v>0</v>
      </c>
      <c r="R25" s="35">
        <f t="shared" si="6"/>
        <v>0</v>
      </c>
      <c r="S25" s="142">
        <f t="shared" si="7"/>
        <v>0</v>
      </c>
      <c r="T25" s="142">
        <f t="shared" si="8"/>
        <v>0</v>
      </c>
      <c r="U25" s="142">
        <f t="shared" si="9"/>
        <v>0</v>
      </c>
      <c r="V25" s="143">
        <f t="shared" si="10"/>
        <v>0</v>
      </c>
      <c r="W25" s="127">
        <f t="shared" si="11"/>
        <v>0</v>
      </c>
      <c r="X25" s="43">
        <f t="shared" si="12"/>
        <v>0</v>
      </c>
      <c r="Y25" s="169" t="s">
        <v>135</v>
      </c>
      <c r="Z25" s="48" t="e">
        <f t="shared" si="13"/>
        <v>#VALUE!</v>
      </c>
    </row>
    <row r="26" spans="1:26" ht="21" thickBot="1" x14ac:dyDescent="0.35"/>
    <row r="27" spans="1:26" ht="20.25" customHeight="1" x14ac:dyDescent="0.3">
      <c r="A27" s="163" t="s">
        <v>16</v>
      </c>
      <c r="B27" s="164"/>
      <c r="C27" s="165"/>
      <c r="D27" s="8">
        <f t="shared" ref="D27:Z27" si="14">COUNT(D7:D25)</f>
        <v>17</v>
      </c>
      <c r="E27" s="9">
        <f t="shared" si="14"/>
        <v>17</v>
      </c>
      <c r="F27" s="9">
        <f t="shared" si="14"/>
        <v>17</v>
      </c>
      <c r="G27" s="9">
        <f t="shared" si="14"/>
        <v>17</v>
      </c>
      <c r="H27" s="120">
        <f t="shared" si="14"/>
        <v>17</v>
      </c>
      <c r="I27" s="12">
        <f t="shared" si="14"/>
        <v>19</v>
      </c>
      <c r="J27" s="121">
        <f t="shared" si="14"/>
        <v>19</v>
      </c>
      <c r="K27" s="113">
        <f t="shared" si="14"/>
        <v>16</v>
      </c>
      <c r="L27" s="27">
        <f t="shared" si="14"/>
        <v>16</v>
      </c>
      <c r="M27" s="27">
        <f t="shared" si="14"/>
        <v>16</v>
      </c>
      <c r="N27" s="27">
        <f t="shared" si="14"/>
        <v>16</v>
      </c>
      <c r="O27" s="114">
        <f t="shared" si="14"/>
        <v>16</v>
      </c>
      <c r="P27" s="109">
        <f t="shared" si="14"/>
        <v>19</v>
      </c>
      <c r="Q27" s="131">
        <f t="shared" si="14"/>
        <v>19</v>
      </c>
      <c r="R27" s="134">
        <f t="shared" si="14"/>
        <v>19</v>
      </c>
      <c r="S27" s="36">
        <f t="shared" si="14"/>
        <v>19</v>
      </c>
      <c r="T27" s="36">
        <f t="shared" si="14"/>
        <v>19</v>
      </c>
      <c r="U27" s="36">
        <f t="shared" si="14"/>
        <v>19</v>
      </c>
      <c r="V27" s="37">
        <f t="shared" si="14"/>
        <v>19</v>
      </c>
      <c r="W27" s="144">
        <f t="shared" si="14"/>
        <v>19</v>
      </c>
      <c r="X27" s="137">
        <f t="shared" si="14"/>
        <v>19</v>
      </c>
      <c r="Y27" s="28">
        <f t="shared" si="14"/>
        <v>16</v>
      </c>
      <c r="Z27" s="141">
        <f t="shared" si="14"/>
        <v>8</v>
      </c>
    </row>
    <row r="28" spans="1:26" ht="21" customHeight="1" x14ac:dyDescent="0.3">
      <c r="A28" s="157" t="s">
        <v>17</v>
      </c>
      <c r="B28" s="158"/>
      <c r="C28" s="159"/>
      <c r="D28" s="13">
        <v>20</v>
      </c>
      <c r="E28" s="14">
        <v>20</v>
      </c>
      <c r="F28" s="14">
        <v>20</v>
      </c>
      <c r="G28" s="14">
        <v>20</v>
      </c>
      <c r="H28" s="122">
        <v>20</v>
      </c>
      <c r="I28" s="16">
        <f>SUM(D28:H28)</f>
        <v>100</v>
      </c>
      <c r="J28" s="123">
        <f>I28*0.15</f>
        <v>15</v>
      </c>
      <c r="K28" s="115">
        <v>6</v>
      </c>
      <c r="L28" s="31">
        <v>6</v>
      </c>
      <c r="M28" s="31">
        <v>6</v>
      </c>
      <c r="N28" s="31">
        <v>6</v>
      </c>
      <c r="O28" s="116">
        <v>6</v>
      </c>
      <c r="P28" s="110">
        <f>SUM(K28:O28)</f>
        <v>30</v>
      </c>
      <c r="Q28" s="132">
        <f>P28*0.05</f>
        <v>1.5</v>
      </c>
      <c r="R28" s="135">
        <f>(D28*0.15+K28*0.05)</f>
        <v>3.3</v>
      </c>
      <c r="S28" s="38">
        <f>((E28*0.15+L28*0.05))</f>
        <v>3.3</v>
      </c>
      <c r="T28" s="38">
        <f t="shared" ref="T28:U28" si="15">((F28*0.15+M28*0.05))</f>
        <v>3.3</v>
      </c>
      <c r="U28" s="38">
        <f t="shared" si="15"/>
        <v>3.3</v>
      </c>
      <c r="V28" s="39">
        <f>((H28*0.15+O28*0.05))</f>
        <v>3.3</v>
      </c>
      <c r="W28" s="145">
        <v>130</v>
      </c>
      <c r="X28" s="138">
        <f>W28*0.2</f>
        <v>26</v>
      </c>
      <c r="Y28" s="32">
        <v>100</v>
      </c>
      <c r="Z28" s="117">
        <f>Y28*0.8</f>
        <v>80</v>
      </c>
    </row>
    <row r="29" spans="1:26" ht="20.25" customHeight="1" x14ac:dyDescent="0.3">
      <c r="A29" s="157" t="s">
        <v>82</v>
      </c>
      <c r="B29" s="158"/>
      <c r="C29" s="159"/>
      <c r="D29" s="13">
        <f>D28*0.4</f>
        <v>8</v>
      </c>
      <c r="E29" s="14">
        <f>E28*0.4</f>
        <v>8</v>
      </c>
      <c r="F29" s="14">
        <f t="shared" ref="F29:J29" si="16">F28*0.4</f>
        <v>8</v>
      </c>
      <c r="G29" s="14">
        <f t="shared" si="16"/>
        <v>8</v>
      </c>
      <c r="H29" s="122">
        <f t="shared" si="16"/>
        <v>8</v>
      </c>
      <c r="I29" s="16">
        <f t="shared" si="16"/>
        <v>40</v>
      </c>
      <c r="J29" s="123">
        <f t="shared" si="16"/>
        <v>6</v>
      </c>
      <c r="K29" s="115">
        <f>K28*0.4</f>
        <v>2.4000000000000004</v>
      </c>
      <c r="L29" s="31">
        <f>L28*0.4</f>
        <v>2.4000000000000004</v>
      </c>
      <c r="M29" s="31">
        <f t="shared" ref="M29:Z29" si="17">M28*0.4</f>
        <v>2.4000000000000004</v>
      </c>
      <c r="N29" s="31">
        <f t="shared" si="17"/>
        <v>2.4000000000000004</v>
      </c>
      <c r="O29" s="116">
        <f t="shared" si="17"/>
        <v>2.4000000000000004</v>
      </c>
      <c r="P29" s="110">
        <f t="shared" si="17"/>
        <v>12</v>
      </c>
      <c r="Q29" s="132">
        <f t="shared" si="17"/>
        <v>0.60000000000000009</v>
      </c>
      <c r="R29" s="135">
        <f t="shared" si="17"/>
        <v>1.32</v>
      </c>
      <c r="S29" s="38">
        <f t="shared" si="17"/>
        <v>1.32</v>
      </c>
      <c r="T29" s="38">
        <f t="shared" si="17"/>
        <v>1.32</v>
      </c>
      <c r="U29" s="38">
        <f t="shared" si="17"/>
        <v>1.32</v>
      </c>
      <c r="V29" s="39">
        <f t="shared" si="17"/>
        <v>1.32</v>
      </c>
      <c r="W29" s="145">
        <f t="shared" si="17"/>
        <v>52</v>
      </c>
      <c r="X29" s="138">
        <f t="shared" si="17"/>
        <v>10.4</v>
      </c>
      <c r="Y29" s="32">
        <f t="shared" si="17"/>
        <v>40</v>
      </c>
      <c r="Z29" s="117">
        <f t="shared" si="17"/>
        <v>32</v>
      </c>
    </row>
    <row r="30" spans="1:26" ht="21" customHeight="1" x14ac:dyDescent="0.3">
      <c r="A30" s="157" t="s">
        <v>18</v>
      </c>
      <c r="B30" s="158"/>
      <c r="C30" s="159"/>
      <c r="D30" s="13">
        <f>COUNTIF(D7:D25, "&gt;=8")</f>
        <v>14</v>
      </c>
      <c r="E30" s="14">
        <f>COUNTIF(E7:E25, "&gt;=8")</f>
        <v>13</v>
      </c>
      <c r="F30" s="14">
        <f>COUNTIF(F7:F25, "&gt;=8")</f>
        <v>13</v>
      </c>
      <c r="G30" s="14">
        <f>COUNTIF(G7:G25, "&gt;=8")</f>
        <v>10</v>
      </c>
      <c r="H30" s="122">
        <f>COUNTIF(H7:H25, "&gt;=8")</f>
        <v>12</v>
      </c>
      <c r="I30" s="16">
        <f>COUNTIF(I7:I25, "&gt;=40")</f>
        <v>10</v>
      </c>
      <c r="J30" s="123">
        <f>COUNTIF(J7:J25, "&gt;=6")</f>
        <v>10</v>
      </c>
      <c r="K30" s="115">
        <f>COUNTIF(K7:K25, "&gt;=2.4")</f>
        <v>11</v>
      </c>
      <c r="L30" s="31">
        <f>COUNTIF(L7:L25, "&gt;=2.4")</f>
        <v>11</v>
      </c>
      <c r="M30" s="31">
        <f>COUNTIF(M7:M25, "&gt;=2.4")</f>
        <v>12</v>
      </c>
      <c r="N30" s="31">
        <f>COUNTIF(N7:N25, "&gt;=2.4")</f>
        <v>7</v>
      </c>
      <c r="O30" s="116">
        <f>COUNTIF(O7:O25, "&gt;=2.4")</f>
        <v>11</v>
      </c>
      <c r="P30" s="110">
        <f>COUNTIF(P7:P25, "&gt;=12")</f>
        <v>11</v>
      </c>
      <c r="Q30" s="132">
        <f>COUNTIF(Q7:Q25, "&gt;=0.6")</f>
        <v>11</v>
      </c>
      <c r="R30" s="135">
        <f>COUNTIF(R7:R25, "&gt;=1.32")</f>
        <v>11</v>
      </c>
      <c r="S30" s="38">
        <f>COUNTIF(S7:S25, "&gt;=1.32")</f>
        <v>13</v>
      </c>
      <c r="T30" s="38">
        <f>COUNTIF(T7:T25, "&gt;=1.32")</f>
        <v>12</v>
      </c>
      <c r="U30" s="38">
        <f>COUNTIF(U7:U25, "&gt;=1.32")</f>
        <v>9</v>
      </c>
      <c r="V30" s="39">
        <f>COUNTIF(V7:V25, "&gt;=1.32")</f>
        <v>11</v>
      </c>
      <c r="W30" s="145">
        <f>COUNTIF(W7:W25, "&gt;=52")</f>
        <v>10</v>
      </c>
      <c r="X30" s="138">
        <f>COUNTIF(X7:X25, "&gt;=10.4")</f>
        <v>10</v>
      </c>
      <c r="Y30" s="32">
        <f>COUNTIF(Y7:Y25, "&gt;=40")</f>
        <v>11</v>
      </c>
      <c r="Z30" s="117">
        <f>COUNTIF(Z7:Z25, "&gt;=32")</f>
        <v>5</v>
      </c>
    </row>
    <row r="31" spans="1:26" x14ac:dyDescent="0.3">
      <c r="A31" s="157" t="s">
        <v>19</v>
      </c>
      <c r="B31" s="158"/>
      <c r="C31" s="159"/>
      <c r="D31" s="124" t="str">
        <f t="shared" ref="D31:Z31" si="18" xml:space="preserve"> IF(((D30/COUNT(D7:D25))*100)&gt;=60,"3", IF(AND(((D30/COUNT(D7:D25))*100)&lt;60, ((D30/COUNT(D7:D25))*100)&gt;=50),"2", IF( AND(((D30/COUNT(D7:D25))*100)&lt;50, ((D30/COUNT(D7:D25))*100)&gt;=40),"1","0")))</f>
        <v>3</v>
      </c>
      <c r="E31" s="14" t="str">
        <f t="shared" si="18"/>
        <v>3</v>
      </c>
      <c r="F31" s="14" t="str">
        <f t="shared" si="18"/>
        <v>3</v>
      </c>
      <c r="G31" s="14" t="str">
        <f t="shared" si="18"/>
        <v>2</v>
      </c>
      <c r="H31" s="122" t="str">
        <f t="shared" si="18"/>
        <v>3</v>
      </c>
      <c r="I31" s="16" t="str">
        <f t="shared" si="18"/>
        <v>2</v>
      </c>
      <c r="J31" s="123" t="str">
        <f t="shared" si="18"/>
        <v>2</v>
      </c>
      <c r="K31" s="115" t="str">
        <f t="shared" si="18"/>
        <v>3</v>
      </c>
      <c r="L31" s="30" t="str">
        <f t="shared" si="18"/>
        <v>3</v>
      </c>
      <c r="M31" s="30" t="str">
        <f t="shared" si="18"/>
        <v>3</v>
      </c>
      <c r="N31" s="30" t="str">
        <f t="shared" si="18"/>
        <v>1</v>
      </c>
      <c r="O31" s="117" t="str">
        <f t="shared" si="18"/>
        <v>3</v>
      </c>
      <c r="P31" s="110" t="str">
        <f t="shared" si="18"/>
        <v>2</v>
      </c>
      <c r="Q31" s="132" t="str">
        <f t="shared" si="18"/>
        <v>2</v>
      </c>
      <c r="R31" s="135" t="str">
        <f t="shared" si="18"/>
        <v>2</v>
      </c>
      <c r="S31" s="38" t="str">
        <f t="shared" si="18"/>
        <v>3</v>
      </c>
      <c r="T31" s="38" t="str">
        <f t="shared" si="18"/>
        <v>3</v>
      </c>
      <c r="U31" s="38" t="str">
        <f t="shared" si="18"/>
        <v>1</v>
      </c>
      <c r="V31" s="39" t="str">
        <f t="shared" si="18"/>
        <v>2</v>
      </c>
      <c r="W31" s="138" t="str">
        <f t="shared" si="18"/>
        <v>2</v>
      </c>
      <c r="X31" s="139" t="str">
        <f t="shared" si="18"/>
        <v>2</v>
      </c>
      <c r="Y31" s="132" t="str">
        <f t="shared" si="18"/>
        <v>3</v>
      </c>
      <c r="Z31" s="32" t="str">
        <f t="shared" si="18"/>
        <v>3</v>
      </c>
    </row>
    <row r="32" spans="1:26" ht="21" customHeight="1" thickBot="1" x14ac:dyDescent="0.35">
      <c r="A32" s="160" t="s">
        <v>20</v>
      </c>
      <c r="B32" s="161"/>
      <c r="C32" s="162"/>
      <c r="D32" s="17">
        <f t="shared" ref="D32:Z32" si="19">((D30/COUNT(D7:D25))*D31)</f>
        <v>2.4705882352941178</v>
      </c>
      <c r="E32" s="18">
        <f t="shared" si="19"/>
        <v>2.2941176470588234</v>
      </c>
      <c r="F32" s="18">
        <f t="shared" si="19"/>
        <v>2.2941176470588234</v>
      </c>
      <c r="G32" s="18">
        <f t="shared" si="19"/>
        <v>1.1764705882352942</v>
      </c>
      <c r="H32" s="125">
        <f t="shared" si="19"/>
        <v>2.1176470588235294</v>
      </c>
      <c r="I32" s="19">
        <f t="shared" si="19"/>
        <v>1.0526315789473684</v>
      </c>
      <c r="J32" s="126">
        <f t="shared" si="19"/>
        <v>1.0526315789473684</v>
      </c>
      <c r="K32" s="118">
        <f t="shared" si="19"/>
        <v>2.0625</v>
      </c>
      <c r="L32" s="33">
        <f t="shared" si="19"/>
        <v>2.0625</v>
      </c>
      <c r="M32" s="33">
        <f t="shared" si="19"/>
        <v>2.25</v>
      </c>
      <c r="N32" s="33">
        <f t="shared" si="19"/>
        <v>0.4375</v>
      </c>
      <c r="O32" s="119">
        <f t="shared" si="19"/>
        <v>2.0625</v>
      </c>
      <c r="P32" s="111">
        <f t="shared" si="19"/>
        <v>1.1578947368421053</v>
      </c>
      <c r="Q32" s="133">
        <f t="shared" si="19"/>
        <v>1.1578947368421053</v>
      </c>
      <c r="R32" s="136">
        <f t="shared" si="19"/>
        <v>1.1578947368421053</v>
      </c>
      <c r="S32" s="40">
        <f t="shared" si="19"/>
        <v>2.0526315789473686</v>
      </c>
      <c r="T32" s="40">
        <f t="shared" si="19"/>
        <v>1.8947368421052631</v>
      </c>
      <c r="U32" s="40">
        <f t="shared" si="19"/>
        <v>0.47368421052631576</v>
      </c>
      <c r="V32" s="41">
        <f t="shared" si="19"/>
        <v>1.1578947368421053</v>
      </c>
      <c r="W32" s="146">
        <f t="shared" si="19"/>
        <v>1.0526315789473684</v>
      </c>
      <c r="X32" s="140">
        <f t="shared" si="19"/>
        <v>1.0526315789473684</v>
      </c>
      <c r="Y32" s="133">
        <f t="shared" si="19"/>
        <v>2.0625</v>
      </c>
      <c r="Z32" s="34">
        <f t="shared" si="19"/>
        <v>1.875</v>
      </c>
    </row>
    <row r="33" spans="1:19" ht="21" thickBot="1" x14ac:dyDescent="0.35">
      <c r="A33" s="2"/>
      <c r="B33" s="2"/>
      <c r="C33" s="2"/>
      <c r="D33" s="2"/>
    </row>
    <row r="34" spans="1:19" x14ac:dyDescent="0.3">
      <c r="A34" s="199" t="s">
        <v>21</v>
      </c>
      <c r="B34" s="200"/>
      <c r="C34" s="201"/>
      <c r="D34" s="2"/>
      <c r="E34" s="202" t="s">
        <v>22</v>
      </c>
      <c r="F34" s="203"/>
      <c r="G34" s="203"/>
      <c r="H34" s="203"/>
      <c r="I34" s="203"/>
      <c r="J34" s="203"/>
      <c r="K34" s="203"/>
      <c r="L34" s="203"/>
      <c r="M34" s="203"/>
      <c r="N34" s="204"/>
      <c r="O34" s="112" t="s">
        <v>12</v>
      </c>
      <c r="P34" s="49" t="s">
        <v>3</v>
      </c>
      <c r="Q34" s="49" t="s">
        <v>4</v>
      </c>
      <c r="R34" s="49" t="s">
        <v>5</v>
      </c>
      <c r="S34" s="50" t="s">
        <v>6</v>
      </c>
    </row>
    <row r="35" spans="1:19" ht="21" thickBot="1" x14ac:dyDescent="0.35">
      <c r="A35" s="51" t="s">
        <v>83</v>
      </c>
      <c r="B35" s="3"/>
      <c r="C35" s="52"/>
      <c r="D35" s="2"/>
      <c r="E35" s="205"/>
      <c r="F35" s="206"/>
      <c r="G35" s="206"/>
      <c r="H35" s="206"/>
      <c r="I35" s="206"/>
      <c r="J35" s="206"/>
      <c r="K35" s="206"/>
      <c r="L35" s="206"/>
      <c r="M35" s="206"/>
      <c r="N35" s="207"/>
      <c r="O35" s="4">
        <f>(R32*0.2+Z32*0.8)</f>
        <v>1.7315789473684211</v>
      </c>
      <c r="P35" s="4">
        <f>(S32*0.2+Z32*0.8)</f>
        <v>1.9105263157894736</v>
      </c>
      <c r="Q35" s="4">
        <f>(T32*0.2+Z32*0.8)</f>
        <v>1.8789473684210527</v>
      </c>
      <c r="R35" s="4">
        <f>(U32*0.2+Z32*0.8)</f>
        <v>1.5947368421052632</v>
      </c>
      <c r="S35" s="7">
        <f>(V32*0.2+Z32*0.8)</f>
        <v>1.7315789473684211</v>
      </c>
    </row>
    <row r="36" spans="1:19" x14ac:dyDescent="0.3">
      <c r="A36" s="51" t="s">
        <v>84</v>
      </c>
      <c r="B36" s="3"/>
      <c r="C36" s="52"/>
      <c r="D36" s="2"/>
    </row>
    <row r="37" spans="1:19" ht="21" thickBot="1" x14ac:dyDescent="0.35">
      <c r="A37" s="53" t="s">
        <v>85</v>
      </c>
      <c r="B37" s="54"/>
      <c r="C37" s="55"/>
      <c r="D37" s="2"/>
    </row>
  </sheetData>
  <mergeCells count="16">
    <mergeCell ref="A34:C34"/>
    <mergeCell ref="E34:N35"/>
    <mergeCell ref="Y4:Y6"/>
    <mergeCell ref="Z4:Z6"/>
    <mergeCell ref="D5:J5"/>
    <mergeCell ref="K5:Q5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7"/>
  <sheetViews>
    <sheetView topLeftCell="G1" zoomScale="68" zoomScaleNormal="68" workbookViewId="0">
      <selection activeCell="J10" sqref="J10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75" t="str">
        <f>'classical mechanics'!A1:Z1</f>
        <v>ST. WILFRED'S PG COLLEGE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21" thickBot="1" x14ac:dyDescent="0.35">
      <c r="A2" s="175" t="s">
        <v>108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26" ht="21" thickBot="1" x14ac:dyDescent="0.35">
      <c r="A3" s="176" t="s">
        <v>89</v>
      </c>
      <c r="B3" s="177"/>
      <c r="C3" s="147" t="s">
        <v>110</v>
      </c>
      <c r="D3" s="148" t="s">
        <v>105</v>
      </c>
      <c r="E3" s="147"/>
      <c r="F3" s="178" t="s">
        <v>114</v>
      </c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1:26" ht="21" customHeight="1" thickBot="1" x14ac:dyDescent="0.35">
      <c r="A4" s="179" t="s">
        <v>0</v>
      </c>
      <c r="B4" s="181" t="s">
        <v>1</v>
      </c>
      <c r="C4" s="184" t="s">
        <v>2</v>
      </c>
      <c r="D4" s="187" t="s">
        <v>86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  <c r="R4" s="190" t="s">
        <v>109</v>
      </c>
      <c r="S4" s="191"/>
      <c r="T4" s="191"/>
      <c r="U4" s="191"/>
      <c r="V4" s="192"/>
      <c r="W4" s="44" t="s">
        <v>15</v>
      </c>
      <c r="X4" s="196" t="s">
        <v>14</v>
      </c>
      <c r="Y4" s="208" t="s">
        <v>87</v>
      </c>
      <c r="Z4" s="211" t="s">
        <v>88</v>
      </c>
    </row>
    <row r="5" spans="1:26" x14ac:dyDescent="0.3">
      <c r="A5" s="180"/>
      <c r="B5" s="182"/>
      <c r="C5" s="185"/>
      <c r="D5" s="214" t="s">
        <v>11</v>
      </c>
      <c r="E5" s="215"/>
      <c r="F5" s="215"/>
      <c r="G5" s="215"/>
      <c r="H5" s="215"/>
      <c r="I5" s="215"/>
      <c r="J5" s="216"/>
      <c r="K5" s="217" t="s">
        <v>93</v>
      </c>
      <c r="L5" s="218"/>
      <c r="M5" s="218"/>
      <c r="N5" s="218"/>
      <c r="O5" s="218"/>
      <c r="P5" s="218"/>
      <c r="Q5" s="219"/>
      <c r="R5" s="193"/>
      <c r="S5" s="194"/>
      <c r="T5" s="194"/>
      <c r="U5" s="194"/>
      <c r="V5" s="195"/>
      <c r="W5" s="45" t="s">
        <v>13</v>
      </c>
      <c r="X5" s="197"/>
      <c r="Y5" s="209"/>
      <c r="Z5" s="212"/>
    </row>
    <row r="6" spans="1:26" ht="21" thickBot="1" x14ac:dyDescent="0.35">
      <c r="A6" s="180"/>
      <c r="B6" s="183"/>
      <c r="C6" s="186"/>
      <c r="D6" s="22" t="s">
        <v>9</v>
      </c>
      <c r="E6" s="20" t="s">
        <v>90</v>
      </c>
      <c r="F6" s="20" t="s">
        <v>8</v>
      </c>
      <c r="G6" s="20" t="s">
        <v>91</v>
      </c>
      <c r="H6" s="20" t="s">
        <v>92</v>
      </c>
      <c r="I6" s="21" t="s">
        <v>10</v>
      </c>
      <c r="J6" s="23" t="s">
        <v>102</v>
      </c>
      <c r="K6" s="24" t="s">
        <v>94</v>
      </c>
      <c r="L6" s="25" t="s">
        <v>95</v>
      </c>
      <c r="M6" s="25" t="s">
        <v>96</v>
      </c>
      <c r="N6" s="25" t="s">
        <v>97</v>
      </c>
      <c r="O6" s="25" t="s">
        <v>98</v>
      </c>
      <c r="P6" s="25" t="s">
        <v>99</v>
      </c>
      <c r="Q6" s="42" t="s">
        <v>103</v>
      </c>
      <c r="R6" s="129" t="s">
        <v>12</v>
      </c>
      <c r="S6" s="130" t="s">
        <v>3</v>
      </c>
      <c r="T6" s="130" t="s">
        <v>4</v>
      </c>
      <c r="U6" s="130" t="s">
        <v>5</v>
      </c>
      <c r="V6" s="128" t="s">
        <v>6</v>
      </c>
      <c r="W6" s="46" t="s">
        <v>100</v>
      </c>
      <c r="X6" s="198"/>
      <c r="Y6" s="210"/>
      <c r="Z6" s="213"/>
    </row>
    <row r="7" spans="1:26" ht="19.899999999999999" customHeight="1" thickBot="1" x14ac:dyDescent="0.35">
      <c r="A7" s="5">
        <v>1</v>
      </c>
      <c r="B7" s="167">
        <v>1420391</v>
      </c>
      <c r="C7" s="168" t="s">
        <v>116</v>
      </c>
      <c r="D7" s="8">
        <v>8</v>
      </c>
      <c r="E7" s="9">
        <v>9</v>
      </c>
      <c r="F7" s="9">
        <v>8</v>
      </c>
      <c r="G7" s="9">
        <v>8</v>
      </c>
      <c r="H7" s="10">
        <v>5</v>
      </c>
      <c r="I7" s="11">
        <f>SUM(D7:H7)</f>
        <v>38</v>
      </c>
      <c r="J7" s="12">
        <f>I7*0.15</f>
        <v>5.7</v>
      </c>
      <c r="K7" s="26">
        <v>2</v>
      </c>
      <c r="L7" s="26">
        <v>4</v>
      </c>
      <c r="M7" s="26">
        <v>2</v>
      </c>
      <c r="N7" s="26">
        <v>3</v>
      </c>
      <c r="O7" s="155">
        <v>2</v>
      </c>
      <c r="P7" s="28">
        <f>SUM(K7:O7)</f>
        <v>13</v>
      </c>
      <c r="Q7" s="29">
        <f>P7*0.05</f>
        <v>0.65</v>
      </c>
      <c r="R7" s="35">
        <f>(D7*0.15+K7*0.05)</f>
        <v>1.3</v>
      </c>
      <c r="S7" s="142">
        <f t="shared" ref="S7:V7" si="0">(E7*0.15+L7*0.05)</f>
        <v>1.5499999999999998</v>
      </c>
      <c r="T7" s="142">
        <f t="shared" si="0"/>
        <v>1.3</v>
      </c>
      <c r="U7" s="142">
        <f t="shared" si="0"/>
        <v>1.35</v>
      </c>
      <c r="V7" s="143">
        <f t="shared" si="0"/>
        <v>0.85</v>
      </c>
      <c r="W7" s="127">
        <f t="shared" ref="W7" si="1">I7+P7</f>
        <v>51</v>
      </c>
      <c r="X7" s="43">
        <f>(W7*0.2)</f>
        <v>10.200000000000001</v>
      </c>
      <c r="Y7" s="167">
        <v>38</v>
      </c>
      <c r="Z7" s="47">
        <f>Y7*0.8</f>
        <v>30.400000000000002</v>
      </c>
    </row>
    <row r="8" spans="1:26" ht="19.899999999999999" customHeight="1" thickBot="1" x14ac:dyDescent="0.35">
      <c r="A8" s="6">
        <v>2</v>
      </c>
      <c r="B8" s="169">
        <v>1420392</v>
      </c>
      <c r="C8" s="170" t="s">
        <v>117</v>
      </c>
      <c r="D8" s="13">
        <v>10</v>
      </c>
      <c r="E8" s="14">
        <v>11</v>
      </c>
      <c r="F8" s="14">
        <v>15</v>
      </c>
      <c r="G8" s="14">
        <v>11</v>
      </c>
      <c r="H8" s="10">
        <v>15</v>
      </c>
      <c r="I8" s="11">
        <f t="shared" ref="I8:I25" si="2">SUM(D8:H8)</f>
        <v>62</v>
      </c>
      <c r="J8" s="12">
        <f t="shared" ref="J8:J25" si="3">I8*0.15</f>
        <v>9.2999999999999989</v>
      </c>
      <c r="K8" s="30">
        <v>3</v>
      </c>
      <c r="L8" s="31">
        <v>5</v>
      </c>
      <c r="M8" s="31">
        <v>5</v>
      </c>
      <c r="N8" s="31">
        <v>5</v>
      </c>
      <c r="O8" s="156">
        <v>2</v>
      </c>
      <c r="P8" s="28">
        <f t="shared" ref="P8:P25" si="4">SUM(K8:O8)</f>
        <v>20</v>
      </c>
      <c r="Q8" s="29">
        <f t="shared" ref="Q8:Q25" si="5">P8*0.05</f>
        <v>1</v>
      </c>
      <c r="R8" s="35">
        <f t="shared" ref="R8:R25" si="6">(D8*0.15+K8*0.05)</f>
        <v>1.65</v>
      </c>
      <c r="S8" s="142">
        <f t="shared" ref="S8:S25" si="7">(E8*0.15+L8*0.05)</f>
        <v>1.9</v>
      </c>
      <c r="T8" s="142">
        <f t="shared" ref="T8:T25" si="8">(F8*0.15+M8*0.05)</f>
        <v>2.5</v>
      </c>
      <c r="U8" s="142">
        <f t="shared" ref="U8:U25" si="9">(G8*0.15+N8*0.05)</f>
        <v>1.9</v>
      </c>
      <c r="V8" s="143">
        <f t="shared" ref="V8:V25" si="10">(H8*0.15+O8*0.05)</f>
        <v>2.35</v>
      </c>
      <c r="W8" s="127">
        <f t="shared" ref="W8:W25" si="11">I8+P8</f>
        <v>82</v>
      </c>
      <c r="X8" s="43">
        <f t="shared" ref="X8:X25" si="12">(W8*0.2)</f>
        <v>16.400000000000002</v>
      </c>
      <c r="Y8" s="169">
        <v>65</v>
      </c>
      <c r="Z8" s="47">
        <f t="shared" ref="Z8:Z25" si="13">Y8*0.8</f>
        <v>52</v>
      </c>
    </row>
    <row r="9" spans="1:26" ht="19.899999999999999" customHeight="1" thickBot="1" x14ac:dyDescent="0.35">
      <c r="A9" s="6">
        <v>3</v>
      </c>
      <c r="B9" s="167">
        <v>1420393</v>
      </c>
      <c r="C9" s="170" t="s">
        <v>118</v>
      </c>
      <c r="D9" s="13">
        <v>5</v>
      </c>
      <c r="E9" s="14">
        <v>2</v>
      </c>
      <c r="F9" s="14">
        <v>3</v>
      </c>
      <c r="G9" s="14">
        <v>5</v>
      </c>
      <c r="H9" s="10">
        <v>6</v>
      </c>
      <c r="I9" s="11">
        <f t="shared" si="2"/>
        <v>21</v>
      </c>
      <c r="J9" s="12">
        <f t="shared" si="3"/>
        <v>3.15</v>
      </c>
      <c r="K9" s="30">
        <v>0</v>
      </c>
      <c r="L9" s="31">
        <v>1</v>
      </c>
      <c r="M9" s="31">
        <v>1</v>
      </c>
      <c r="N9" s="31">
        <v>1</v>
      </c>
      <c r="O9" s="156">
        <v>0</v>
      </c>
      <c r="P9" s="28">
        <f t="shared" si="4"/>
        <v>3</v>
      </c>
      <c r="Q9" s="29">
        <f t="shared" si="5"/>
        <v>0.15000000000000002</v>
      </c>
      <c r="R9" s="35">
        <f t="shared" si="6"/>
        <v>0.75</v>
      </c>
      <c r="S9" s="142">
        <f t="shared" si="7"/>
        <v>0.35</v>
      </c>
      <c r="T9" s="142">
        <f t="shared" si="8"/>
        <v>0.49999999999999994</v>
      </c>
      <c r="U9" s="142">
        <f t="shared" si="9"/>
        <v>0.8</v>
      </c>
      <c r="V9" s="143">
        <f t="shared" si="10"/>
        <v>0.89999999999999991</v>
      </c>
      <c r="W9" s="127">
        <f t="shared" si="11"/>
        <v>24</v>
      </c>
      <c r="X9" s="43">
        <f t="shared" si="12"/>
        <v>4.8000000000000007</v>
      </c>
      <c r="Y9" s="169">
        <v>12</v>
      </c>
      <c r="Z9" s="47">
        <f t="shared" si="13"/>
        <v>9.6000000000000014</v>
      </c>
    </row>
    <row r="10" spans="1:26" ht="19.899999999999999" customHeight="1" thickBot="1" x14ac:dyDescent="0.35">
      <c r="A10" s="6">
        <v>4</v>
      </c>
      <c r="B10" s="169">
        <v>1420394</v>
      </c>
      <c r="C10" s="170" t="s">
        <v>119</v>
      </c>
      <c r="D10" s="13"/>
      <c r="E10" s="14"/>
      <c r="F10" s="14"/>
      <c r="G10" s="14"/>
      <c r="H10" s="10"/>
      <c r="I10" s="11"/>
      <c r="J10" s="12"/>
      <c r="K10" s="30">
        <v>1</v>
      </c>
      <c r="L10" s="31">
        <v>0</v>
      </c>
      <c r="M10" s="31">
        <v>0</v>
      </c>
      <c r="N10" s="31">
        <v>0</v>
      </c>
      <c r="O10" s="156">
        <v>0.5</v>
      </c>
      <c r="P10" s="28">
        <f t="shared" si="4"/>
        <v>1.5</v>
      </c>
      <c r="Q10" s="29">
        <f t="shared" si="5"/>
        <v>7.5000000000000011E-2</v>
      </c>
      <c r="R10" s="35">
        <f t="shared" si="6"/>
        <v>0.05</v>
      </c>
      <c r="S10" s="142">
        <f t="shared" si="7"/>
        <v>0</v>
      </c>
      <c r="T10" s="142">
        <f t="shared" si="8"/>
        <v>0</v>
      </c>
      <c r="U10" s="142">
        <f t="shared" si="9"/>
        <v>0</v>
      </c>
      <c r="V10" s="143">
        <f t="shared" si="10"/>
        <v>2.5000000000000001E-2</v>
      </c>
      <c r="W10" s="127">
        <f t="shared" si="11"/>
        <v>1.5</v>
      </c>
      <c r="X10" s="43">
        <f t="shared" si="12"/>
        <v>0.30000000000000004</v>
      </c>
      <c r="Y10" s="169" t="s">
        <v>135</v>
      </c>
      <c r="Z10" s="47" t="e">
        <f t="shared" si="13"/>
        <v>#VALUE!</v>
      </c>
    </row>
    <row r="11" spans="1:26" ht="19.899999999999999" customHeight="1" thickBot="1" x14ac:dyDescent="0.35">
      <c r="A11" s="6">
        <v>5</v>
      </c>
      <c r="B11" s="167">
        <v>1420395</v>
      </c>
      <c r="C11" s="170" t="s">
        <v>120</v>
      </c>
      <c r="D11" s="13">
        <v>1</v>
      </c>
      <c r="E11" s="14">
        <v>1</v>
      </c>
      <c r="F11" s="14">
        <v>1</v>
      </c>
      <c r="G11" s="14">
        <v>1</v>
      </c>
      <c r="H11" s="10">
        <v>1</v>
      </c>
      <c r="I11" s="11">
        <f t="shared" si="2"/>
        <v>5</v>
      </c>
      <c r="J11" s="12">
        <f t="shared" si="3"/>
        <v>0.75</v>
      </c>
      <c r="K11" s="30">
        <v>1</v>
      </c>
      <c r="L11" s="31">
        <v>0</v>
      </c>
      <c r="M11" s="31">
        <v>0</v>
      </c>
      <c r="N11" s="31">
        <v>0</v>
      </c>
      <c r="O11" s="156">
        <v>0.5</v>
      </c>
      <c r="P11" s="28">
        <f t="shared" si="4"/>
        <v>1.5</v>
      </c>
      <c r="Q11" s="29">
        <f t="shared" si="5"/>
        <v>7.5000000000000011E-2</v>
      </c>
      <c r="R11" s="35">
        <f t="shared" si="6"/>
        <v>0.2</v>
      </c>
      <c r="S11" s="142">
        <f t="shared" si="7"/>
        <v>0.15</v>
      </c>
      <c r="T11" s="142">
        <f t="shared" si="8"/>
        <v>0.15</v>
      </c>
      <c r="U11" s="142">
        <f t="shared" si="9"/>
        <v>0.15</v>
      </c>
      <c r="V11" s="143">
        <f t="shared" si="10"/>
        <v>0.17499999999999999</v>
      </c>
      <c r="W11" s="127">
        <f t="shared" si="11"/>
        <v>6.5</v>
      </c>
      <c r="X11" s="43">
        <f t="shared" si="12"/>
        <v>1.3</v>
      </c>
      <c r="Y11" s="169">
        <v>4</v>
      </c>
      <c r="Z11" s="47">
        <f t="shared" si="13"/>
        <v>3.2</v>
      </c>
    </row>
    <row r="12" spans="1:26" ht="19.899999999999999" customHeight="1" thickBot="1" x14ac:dyDescent="0.35">
      <c r="A12" s="6">
        <v>6</v>
      </c>
      <c r="B12" s="169">
        <v>1420396</v>
      </c>
      <c r="C12" s="170" t="s">
        <v>121</v>
      </c>
      <c r="D12" s="13">
        <v>11</v>
      </c>
      <c r="E12" s="14">
        <v>15</v>
      </c>
      <c r="F12" s="14">
        <v>8</v>
      </c>
      <c r="G12" s="14">
        <v>9</v>
      </c>
      <c r="H12" s="10">
        <v>11</v>
      </c>
      <c r="I12" s="11">
        <f t="shared" si="2"/>
        <v>54</v>
      </c>
      <c r="J12" s="12">
        <f t="shared" si="3"/>
        <v>8.1</v>
      </c>
      <c r="K12" s="30">
        <v>5</v>
      </c>
      <c r="L12" s="31">
        <v>4</v>
      </c>
      <c r="M12" s="31">
        <v>2</v>
      </c>
      <c r="N12" s="31">
        <v>2</v>
      </c>
      <c r="O12" s="156">
        <v>3</v>
      </c>
      <c r="P12" s="28">
        <f t="shared" si="4"/>
        <v>16</v>
      </c>
      <c r="Q12" s="29">
        <f t="shared" si="5"/>
        <v>0.8</v>
      </c>
      <c r="R12" s="35">
        <f t="shared" si="6"/>
        <v>1.9</v>
      </c>
      <c r="S12" s="142">
        <f t="shared" si="7"/>
        <v>2.4500000000000002</v>
      </c>
      <c r="T12" s="142">
        <f t="shared" si="8"/>
        <v>1.3</v>
      </c>
      <c r="U12" s="142">
        <f t="shared" si="9"/>
        <v>1.45</v>
      </c>
      <c r="V12" s="143">
        <f t="shared" si="10"/>
        <v>1.7999999999999998</v>
      </c>
      <c r="W12" s="127">
        <f t="shared" si="11"/>
        <v>70</v>
      </c>
      <c r="X12" s="43">
        <f t="shared" si="12"/>
        <v>14</v>
      </c>
      <c r="Y12" s="169">
        <v>56</v>
      </c>
      <c r="Z12" s="47">
        <f t="shared" si="13"/>
        <v>44.800000000000004</v>
      </c>
    </row>
    <row r="13" spans="1:26" ht="19.899999999999999" customHeight="1" thickBot="1" x14ac:dyDescent="0.35">
      <c r="A13" s="6">
        <v>7</v>
      </c>
      <c r="B13" s="167">
        <v>1420397</v>
      </c>
      <c r="C13" s="170" t="s">
        <v>122</v>
      </c>
      <c r="D13" s="13">
        <v>11</v>
      </c>
      <c r="E13" s="14">
        <v>12</v>
      </c>
      <c r="F13" s="14">
        <v>15</v>
      </c>
      <c r="G13" s="14">
        <v>12</v>
      </c>
      <c r="H13" s="10">
        <v>8</v>
      </c>
      <c r="I13" s="11">
        <f t="shared" si="2"/>
        <v>58</v>
      </c>
      <c r="J13" s="12">
        <f t="shared" si="3"/>
        <v>8.6999999999999993</v>
      </c>
      <c r="K13" s="30">
        <v>3</v>
      </c>
      <c r="L13" s="31">
        <v>2</v>
      </c>
      <c r="M13" s="31">
        <v>4</v>
      </c>
      <c r="N13" s="31">
        <v>2</v>
      </c>
      <c r="O13" s="156">
        <v>5</v>
      </c>
      <c r="P13" s="28">
        <f t="shared" si="4"/>
        <v>16</v>
      </c>
      <c r="Q13" s="29">
        <f t="shared" si="5"/>
        <v>0.8</v>
      </c>
      <c r="R13" s="35">
        <f t="shared" si="6"/>
        <v>1.7999999999999998</v>
      </c>
      <c r="S13" s="142">
        <f t="shared" si="7"/>
        <v>1.9</v>
      </c>
      <c r="T13" s="142">
        <f t="shared" si="8"/>
        <v>2.4500000000000002</v>
      </c>
      <c r="U13" s="142">
        <f t="shared" si="9"/>
        <v>1.9</v>
      </c>
      <c r="V13" s="143">
        <f t="shared" si="10"/>
        <v>1.45</v>
      </c>
      <c r="W13" s="127">
        <f t="shared" si="11"/>
        <v>74</v>
      </c>
      <c r="X13" s="43">
        <f t="shared" si="12"/>
        <v>14.8</v>
      </c>
      <c r="Y13" s="169">
        <v>52</v>
      </c>
      <c r="Z13" s="47">
        <f t="shared" si="13"/>
        <v>41.6</v>
      </c>
    </row>
    <row r="14" spans="1:26" ht="19.899999999999999" customHeight="1" thickBot="1" x14ac:dyDescent="0.35">
      <c r="A14" s="6">
        <v>8</v>
      </c>
      <c r="B14" s="169">
        <v>1420398</v>
      </c>
      <c r="C14" s="170" t="s">
        <v>123</v>
      </c>
      <c r="D14" s="13">
        <v>8</v>
      </c>
      <c r="E14" s="14">
        <v>9</v>
      </c>
      <c r="F14" s="14">
        <v>8</v>
      </c>
      <c r="G14" s="14">
        <v>5</v>
      </c>
      <c r="H14" s="10">
        <v>5</v>
      </c>
      <c r="I14" s="11">
        <f t="shared" si="2"/>
        <v>35</v>
      </c>
      <c r="J14" s="12">
        <f t="shared" si="3"/>
        <v>5.25</v>
      </c>
      <c r="K14" s="30">
        <v>2</v>
      </c>
      <c r="L14" s="31">
        <v>3</v>
      </c>
      <c r="M14" s="31">
        <v>2</v>
      </c>
      <c r="N14" s="31">
        <v>1</v>
      </c>
      <c r="O14" s="156">
        <v>1</v>
      </c>
      <c r="P14" s="28">
        <f t="shared" si="4"/>
        <v>9</v>
      </c>
      <c r="Q14" s="29">
        <f t="shared" si="5"/>
        <v>0.45</v>
      </c>
      <c r="R14" s="35">
        <f t="shared" si="6"/>
        <v>1.3</v>
      </c>
      <c r="S14" s="142">
        <f t="shared" si="7"/>
        <v>1.5</v>
      </c>
      <c r="T14" s="142">
        <f t="shared" si="8"/>
        <v>1.3</v>
      </c>
      <c r="U14" s="142">
        <f t="shared" si="9"/>
        <v>0.8</v>
      </c>
      <c r="V14" s="143">
        <f t="shared" si="10"/>
        <v>0.8</v>
      </c>
      <c r="W14" s="127">
        <f t="shared" si="11"/>
        <v>44</v>
      </c>
      <c r="X14" s="43">
        <f t="shared" si="12"/>
        <v>8.8000000000000007</v>
      </c>
      <c r="Y14" s="169">
        <v>32</v>
      </c>
      <c r="Z14" s="47">
        <f t="shared" si="13"/>
        <v>25.6</v>
      </c>
    </row>
    <row r="15" spans="1:26" ht="19.899999999999999" customHeight="1" thickBot="1" x14ac:dyDescent="0.35">
      <c r="A15" s="6">
        <v>9</v>
      </c>
      <c r="B15" s="167">
        <v>1420399</v>
      </c>
      <c r="C15" s="170" t="s">
        <v>124</v>
      </c>
      <c r="D15" s="13">
        <v>8</v>
      </c>
      <c r="E15" s="14">
        <v>9</v>
      </c>
      <c r="F15" s="14">
        <v>8</v>
      </c>
      <c r="G15" s="14">
        <v>9</v>
      </c>
      <c r="H15" s="10">
        <v>8</v>
      </c>
      <c r="I15" s="11">
        <f t="shared" si="2"/>
        <v>42</v>
      </c>
      <c r="J15" s="12">
        <f t="shared" si="3"/>
        <v>6.3</v>
      </c>
      <c r="K15" s="30">
        <v>4</v>
      </c>
      <c r="L15" s="31">
        <v>2</v>
      </c>
      <c r="M15" s="31">
        <v>3</v>
      </c>
      <c r="N15" s="31">
        <v>2</v>
      </c>
      <c r="O15" s="156">
        <v>1</v>
      </c>
      <c r="P15" s="28">
        <f t="shared" si="4"/>
        <v>12</v>
      </c>
      <c r="Q15" s="29">
        <f t="shared" si="5"/>
        <v>0.60000000000000009</v>
      </c>
      <c r="R15" s="35">
        <f t="shared" si="6"/>
        <v>1.4</v>
      </c>
      <c r="S15" s="142">
        <f t="shared" si="7"/>
        <v>1.45</v>
      </c>
      <c r="T15" s="142">
        <f t="shared" si="8"/>
        <v>1.35</v>
      </c>
      <c r="U15" s="142">
        <f t="shared" si="9"/>
        <v>1.45</v>
      </c>
      <c r="V15" s="143">
        <f t="shared" si="10"/>
        <v>1.25</v>
      </c>
      <c r="W15" s="127">
        <f t="shared" si="11"/>
        <v>54</v>
      </c>
      <c r="X15" s="43">
        <f t="shared" si="12"/>
        <v>10.8</v>
      </c>
      <c r="Y15" s="169">
        <v>42</v>
      </c>
      <c r="Z15" s="47">
        <f t="shared" si="13"/>
        <v>33.6</v>
      </c>
    </row>
    <row r="16" spans="1:26" ht="19.899999999999999" customHeight="1" thickBot="1" x14ac:dyDescent="0.35">
      <c r="A16" s="6">
        <v>10</v>
      </c>
      <c r="B16" s="169">
        <v>1420400</v>
      </c>
      <c r="C16" s="170" t="s">
        <v>125</v>
      </c>
      <c r="D16" s="13">
        <v>5</v>
      </c>
      <c r="E16" s="14">
        <v>8</v>
      </c>
      <c r="F16" s="14">
        <v>9</v>
      </c>
      <c r="G16" s="14">
        <v>11</v>
      </c>
      <c r="H16" s="10">
        <v>11</v>
      </c>
      <c r="I16" s="11">
        <f t="shared" si="2"/>
        <v>44</v>
      </c>
      <c r="J16" s="12">
        <f t="shared" si="3"/>
        <v>6.6</v>
      </c>
      <c r="K16" s="30">
        <v>4</v>
      </c>
      <c r="L16" s="31">
        <v>3</v>
      </c>
      <c r="M16" s="31">
        <v>2</v>
      </c>
      <c r="N16" s="31">
        <v>3</v>
      </c>
      <c r="O16" s="156">
        <v>2</v>
      </c>
      <c r="P16" s="28">
        <f t="shared" si="4"/>
        <v>14</v>
      </c>
      <c r="Q16" s="29">
        <f t="shared" si="5"/>
        <v>0.70000000000000007</v>
      </c>
      <c r="R16" s="35">
        <f t="shared" si="6"/>
        <v>0.95</v>
      </c>
      <c r="S16" s="142">
        <f t="shared" si="7"/>
        <v>1.35</v>
      </c>
      <c r="T16" s="142">
        <f t="shared" si="8"/>
        <v>1.45</v>
      </c>
      <c r="U16" s="142">
        <f t="shared" si="9"/>
        <v>1.7999999999999998</v>
      </c>
      <c r="V16" s="143">
        <f t="shared" si="10"/>
        <v>1.75</v>
      </c>
      <c r="W16" s="127">
        <f t="shared" si="11"/>
        <v>58</v>
      </c>
      <c r="X16" s="43">
        <f t="shared" si="12"/>
        <v>11.600000000000001</v>
      </c>
      <c r="Y16" s="169">
        <v>52</v>
      </c>
      <c r="Z16" s="47">
        <f t="shared" si="13"/>
        <v>41.6</v>
      </c>
    </row>
    <row r="17" spans="1:26" ht="19.899999999999999" customHeight="1" thickBot="1" x14ac:dyDescent="0.35">
      <c r="A17" s="6">
        <v>11</v>
      </c>
      <c r="B17" s="167">
        <v>1420401</v>
      </c>
      <c r="C17" s="170" t="s">
        <v>126</v>
      </c>
      <c r="D17" s="13">
        <v>11</v>
      </c>
      <c r="E17" s="14">
        <v>12</v>
      </c>
      <c r="F17" s="14">
        <v>15</v>
      </c>
      <c r="G17" s="14">
        <v>12</v>
      </c>
      <c r="H17" s="10">
        <v>15</v>
      </c>
      <c r="I17" s="11">
        <f t="shared" si="2"/>
        <v>65</v>
      </c>
      <c r="J17" s="12">
        <f t="shared" si="3"/>
        <v>9.75</v>
      </c>
      <c r="K17" s="30">
        <v>1</v>
      </c>
      <c r="L17" s="31">
        <v>0</v>
      </c>
      <c r="M17" s="31">
        <v>1</v>
      </c>
      <c r="N17" s="31">
        <v>0</v>
      </c>
      <c r="O17" s="156">
        <v>1</v>
      </c>
      <c r="P17" s="28">
        <f t="shared" si="4"/>
        <v>3</v>
      </c>
      <c r="Q17" s="29">
        <f t="shared" si="5"/>
        <v>0.15000000000000002</v>
      </c>
      <c r="R17" s="35">
        <f t="shared" si="6"/>
        <v>1.7</v>
      </c>
      <c r="S17" s="142">
        <f t="shared" si="7"/>
        <v>1.7999999999999998</v>
      </c>
      <c r="T17" s="142">
        <f t="shared" si="8"/>
        <v>2.2999999999999998</v>
      </c>
      <c r="U17" s="142">
        <f t="shared" si="9"/>
        <v>1.7999999999999998</v>
      </c>
      <c r="V17" s="143">
        <f t="shared" si="10"/>
        <v>2.2999999999999998</v>
      </c>
      <c r="W17" s="127">
        <f t="shared" si="11"/>
        <v>68</v>
      </c>
      <c r="X17" s="43">
        <f t="shared" si="12"/>
        <v>13.600000000000001</v>
      </c>
      <c r="Y17" s="169">
        <v>76</v>
      </c>
      <c r="Z17" s="47">
        <f t="shared" si="13"/>
        <v>60.800000000000004</v>
      </c>
    </row>
    <row r="18" spans="1:26" ht="19.899999999999999" customHeight="1" thickBot="1" x14ac:dyDescent="0.35">
      <c r="A18" s="6">
        <v>12</v>
      </c>
      <c r="B18" s="169">
        <v>1420402</v>
      </c>
      <c r="C18" s="170" t="s">
        <v>127</v>
      </c>
      <c r="D18" s="13">
        <v>11</v>
      </c>
      <c r="E18" s="14">
        <v>12</v>
      </c>
      <c r="F18" s="14">
        <v>15</v>
      </c>
      <c r="G18" s="14">
        <v>8</v>
      </c>
      <c r="H18" s="10">
        <v>11</v>
      </c>
      <c r="I18" s="11">
        <f t="shared" si="2"/>
        <v>57</v>
      </c>
      <c r="J18" s="12">
        <f t="shared" si="3"/>
        <v>8.5499999999999989</v>
      </c>
      <c r="K18" s="30">
        <v>4</v>
      </c>
      <c r="L18" s="31">
        <v>2</v>
      </c>
      <c r="M18" s="31">
        <v>2</v>
      </c>
      <c r="N18" s="31">
        <v>4</v>
      </c>
      <c r="O18" s="156">
        <v>5</v>
      </c>
      <c r="P18" s="28">
        <f t="shared" si="4"/>
        <v>17</v>
      </c>
      <c r="Q18" s="29">
        <f t="shared" si="5"/>
        <v>0.85000000000000009</v>
      </c>
      <c r="R18" s="35">
        <f t="shared" si="6"/>
        <v>1.8499999999999999</v>
      </c>
      <c r="S18" s="142">
        <f t="shared" si="7"/>
        <v>1.9</v>
      </c>
      <c r="T18" s="142">
        <f t="shared" si="8"/>
        <v>2.35</v>
      </c>
      <c r="U18" s="142">
        <f t="shared" si="9"/>
        <v>1.4</v>
      </c>
      <c r="V18" s="143">
        <f t="shared" si="10"/>
        <v>1.9</v>
      </c>
      <c r="W18" s="127">
        <f t="shared" si="11"/>
        <v>74</v>
      </c>
      <c r="X18" s="43">
        <f t="shared" si="12"/>
        <v>14.8</v>
      </c>
      <c r="Y18" s="169">
        <v>60</v>
      </c>
      <c r="Z18" s="47">
        <f t="shared" si="13"/>
        <v>48</v>
      </c>
    </row>
    <row r="19" spans="1:26" ht="19.899999999999999" customHeight="1" thickBot="1" x14ac:dyDescent="0.35">
      <c r="A19" s="6">
        <v>13</v>
      </c>
      <c r="B19" s="167">
        <v>1420403</v>
      </c>
      <c r="C19" s="170" t="s">
        <v>128</v>
      </c>
      <c r="D19" s="13">
        <v>11</v>
      </c>
      <c r="E19" s="14">
        <v>10</v>
      </c>
      <c r="F19" s="14">
        <v>15</v>
      </c>
      <c r="G19" s="14">
        <v>12</v>
      </c>
      <c r="H19" s="10">
        <v>15</v>
      </c>
      <c r="I19" s="11">
        <f t="shared" si="2"/>
        <v>63</v>
      </c>
      <c r="J19" s="12">
        <f t="shared" si="3"/>
        <v>9.4499999999999993</v>
      </c>
      <c r="K19" s="30">
        <v>3</v>
      </c>
      <c r="L19" s="31">
        <v>4</v>
      </c>
      <c r="M19" s="31">
        <v>6</v>
      </c>
      <c r="N19" s="31">
        <v>5</v>
      </c>
      <c r="O19" s="156">
        <v>2</v>
      </c>
      <c r="P19" s="28">
        <f t="shared" si="4"/>
        <v>20</v>
      </c>
      <c r="Q19" s="29">
        <f t="shared" si="5"/>
        <v>1</v>
      </c>
      <c r="R19" s="35">
        <f t="shared" si="6"/>
        <v>1.7999999999999998</v>
      </c>
      <c r="S19" s="142">
        <f t="shared" si="7"/>
        <v>1.7</v>
      </c>
      <c r="T19" s="142">
        <f t="shared" si="8"/>
        <v>2.5499999999999998</v>
      </c>
      <c r="U19" s="142">
        <f t="shared" si="9"/>
        <v>2.0499999999999998</v>
      </c>
      <c r="V19" s="143">
        <f t="shared" si="10"/>
        <v>2.35</v>
      </c>
      <c r="W19" s="127">
        <f t="shared" si="11"/>
        <v>83</v>
      </c>
      <c r="X19" s="43">
        <f t="shared" si="12"/>
        <v>16.600000000000001</v>
      </c>
      <c r="Y19" s="169">
        <v>64</v>
      </c>
      <c r="Z19" s="47">
        <f t="shared" si="13"/>
        <v>51.2</v>
      </c>
    </row>
    <row r="20" spans="1:26" ht="19.899999999999999" customHeight="1" thickBot="1" x14ac:dyDescent="0.35">
      <c r="A20" s="6">
        <v>14</v>
      </c>
      <c r="B20" s="169">
        <v>1420404</v>
      </c>
      <c r="C20" s="170" t="s">
        <v>129</v>
      </c>
      <c r="D20" s="13">
        <v>8</v>
      </c>
      <c r="E20" s="14">
        <v>9</v>
      </c>
      <c r="F20" s="14">
        <v>2</v>
      </c>
      <c r="G20" s="14">
        <v>5</v>
      </c>
      <c r="H20" s="10">
        <v>5</v>
      </c>
      <c r="I20" s="11">
        <f t="shared" si="2"/>
        <v>29</v>
      </c>
      <c r="J20" s="12">
        <f t="shared" si="3"/>
        <v>4.3499999999999996</v>
      </c>
      <c r="K20" s="30">
        <v>2</v>
      </c>
      <c r="L20" s="31">
        <v>1</v>
      </c>
      <c r="M20" s="31">
        <v>1</v>
      </c>
      <c r="N20" s="31">
        <v>1</v>
      </c>
      <c r="O20" s="156">
        <v>0</v>
      </c>
      <c r="P20" s="28">
        <f t="shared" si="4"/>
        <v>5</v>
      </c>
      <c r="Q20" s="29">
        <f t="shared" si="5"/>
        <v>0.25</v>
      </c>
      <c r="R20" s="35">
        <f t="shared" si="6"/>
        <v>1.3</v>
      </c>
      <c r="S20" s="142">
        <f t="shared" si="7"/>
        <v>1.4</v>
      </c>
      <c r="T20" s="142">
        <f t="shared" si="8"/>
        <v>0.35</v>
      </c>
      <c r="U20" s="142">
        <f t="shared" si="9"/>
        <v>0.8</v>
      </c>
      <c r="V20" s="143">
        <f t="shared" si="10"/>
        <v>0.75</v>
      </c>
      <c r="W20" s="127">
        <f t="shared" si="11"/>
        <v>34</v>
      </c>
      <c r="X20" s="43">
        <f t="shared" si="12"/>
        <v>6.8000000000000007</v>
      </c>
      <c r="Y20" s="169">
        <v>24</v>
      </c>
      <c r="Z20" s="47">
        <f t="shared" si="13"/>
        <v>19.200000000000003</v>
      </c>
    </row>
    <row r="21" spans="1:26" ht="19.899999999999999" customHeight="1" thickBot="1" x14ac:dyDescent="0.35">
      <c r="A21" s="6">
        <v>15</v>
      </c>
      <c r="B21" s="167">
        <v>1420405</v>
      </c>
      <c r="C21" s="170" t="s">
        <v>130</v>
      </c>
      <c r="D21" s="13">
        <v>11</v>
      </c>
      <c r="E21" s="14">
        <v>18</v>
      </c>
      <c r="F21" s="14">
        <v>18</v>
      </c>
      <c r="G21" s="14">
        <v>18</v>
      </c>
      <c r="H21" s="15">
        <v>15</v>
      </c>
      <c r="I21" s="11">
        <f t="shared" si="2"/>
        <v>80</v>
      </c>
      <c r="J21" s="12">
        <f t="shared" si="3"/>
        <v>12</v>
      </c>
      <c r="K21" s="30">
        <v>4</v>
      </c>
      <c r="L21" s="31">
        <v>4</v>
      </c>
      <c r="M21" s="31">
        <v>5</v>
      </c>
      <c r="N21" s="31">
        <v>5</v>
      </c>
      <c r="O21" s="156">
        <v>6</v>
      </c>
      <c r="P21" s="28">
        <f t="shared" si="4"/>
        <v>24</v>
      </c>
      <c r="Q21" s="29">
        <f t="shared" si="5"/>
        <v>1.2000000000000002</v>
      </c>
      <c r="R21" s="35">
        <f t="shared" si="6"/>
        <v>1.8499999999999999</v>
      </c>
      <c r="S21" s="142">
        <f t="shared" si="7"/>
        <v>2.9</v>
      </c>
      <c r="T21" s="142">
        <f t="shared" si="8"/>
        <v>2.9499999999999997</v>
      </c>
      <c r="U21" s="142">
        <f t="shared" si="9"/>
        <v>2.9499999999999997</v>
      </c>
      <c r="V21" s="143">
        <f t="shared" si="10"/>
        <v>2.5499999999999998</v>
      </c>
      <c r="W21" s="127">
        <f t="shared" si="11"/>
        <v>104</v>
      </c>
      <c r="X21" s="43">
        <f t="shared" si="12"/>
        <v>20.8</v>
      </c>
      <c r="Y21" s="169">
        <v>84</v>
      </c>
      <c r="Z21" s="47">
        <f t="shared" si="13"/>
        <v>67.2</v>
      </c>
    </row>
    <row r="22" spans="1:26" ht="19.899999999999999" customHeight="1" thickBot="1" x14ac:dyDescent="0.35">
      <c r="A22" s="6">
        <v>16</v>
      </c>
      <c r="B22" s="169">
        <v>1420406</v>
      </c>
      <c r="C22" s="170" t="s">
        <v>131</v>
      </c>
      <c r="D22" s="13">
        <v>2</v>
      </c>
      <c r="E22" s="14">
        <v>5</v>
      </c>
      <c r="F22" s="14">
        <v>6</v>
      </c>
      <c r="G22" s="14">
        <v>5</v>
      </c>
      <c r="H22" s="15">
        <v>5</v>
      </c>
      <c r="I22" s="11">
        <f t="shared" si="2"/>
        <v>23</v>
      </c>
      <c r="J22" s="12">
        <f t="shared" si="3"/>
        <v>3.4499999999999997</v>
      </c>
      <c r="K22" s="30">
        <v>1</v>
      </c>
      <c r="L22" s="31">
        <v>0</v>
      </c>
      <c r="M22" s="31">
        <v>1</v>
      </c>
      <c r="N22" s="31">
        <v>2</v>
      </c>
      <c r="O22" s="156">
        <v>2</v>
      </c>
      <c r="P22" s="28">
        <f t="shared" si="4"/>
        <v>6</v>
      </c>
      <c r="Q22" s="29">
        <f t="shared" si="5"/>
        <v>0.30000000000000004</v>
      </c>
      <c r="R22" s="35">
        <f t="shared" si="6"/>
        <v>0.35</v>
      </c>
      <c r="S22" s="142">
        <f t="shared" si="7"/>
        <v>0.75</v>
      </c>
      <c r="T22" s="142">
        <f t="shared" si="8"/>
        <v>0.95</v>
      </c>
      <c r="U22" s="142">
        <f t="shared" si="9"/>
        <v>0.85</v>
      </c>
      <c r="V22" s="143">
        <f t="shared" si="10"/>
        <v>0.85</v>
      </c>
      <c r="W22" s="127">
        <f t="shared" si="11"/>
        <v>29</v>
      </c>
      <c r="X22" s="43">
        <f t="shared" si="12"/>
        <v>5.8000000000000007</v>
      </c>
      <c r="Y22" s="169">
        <v>20</v>
      </c>
      <c r="Z22" s="47">
        <f t="shared" si="13"/>
        <v>16</v>
      </c>
    </row>
    <row r="23" spans="1:26" ht="19.899999999999999" customHeight="1" thickBot="1" x14ac:dyDescent="0.35">
      <c r="A23" s="6">
        <v>17</v>
      </c>
      <c r="B23" s="167">
        <v>1420407</v>
      </c>
      <c r="C23" s="170" t="s">
        <v>132</v>
      </c>
      <c r="D23" s="13">
        <v>11</v>
      </c>
      <c r="E23" s="14">
        <v>15</v>
      </c>
      <c r="F23" s="14">
        <v>12</v>
      </c>
      <c r="G23" s="14">
        <v>18</v>
      </c>
      <c r="H23" s="15">
        <v>11</v>
      </c>
      <c r="I23" s="11">
        <f t="shared" si="2"/>
        <v>67</v>
      </c>
      <c r="J23" s="12">
        <f t="shared" si="3"/>
        <v>10.049999999999999</v>
      </c>
      <c r="K23" s="30">
        <v>4</v>
      </c>
      <c r="L23" s="31">
        <v>5</v>
      </c>
      <c r="M23" s="31">
        <v>2</v>
      </c>
      <c r="N23" s="31">
        <v>5</v>
      </c>
      <c r="O23" s="110">
        <v>5</v>
      </c>
      <c r="P23" s="28">
        <f t="shared" si="4"/>
        <v>21</v>
      </c>
      <c r="Q23" s="29">
        <f t="shared" si="5"/>
        <v>1.05</v>
      </c>
      <c r="R23" s="35">
        <f t="shared" si="6"/>
        <v>1.8499999999999999</v>
      </c>
      <c r="S23" s="142">
        <f t="shared" si="7"/>
        <v>2.5</v>
      </c>
      <c r="T23" s="142">
        <f t="shared" si="8"/>
        <v>1.9</v>
      </c>
      <c r="U23" s="142">
        <f t="shared" si="9"/>
        <v>2.9499999999999997</v>
      </c>
      <c r="V23" s="143">
        <f t="shared" si="10"/>
        <v>1.9</v>
      </c>
      <c r="W23" s="127">
        <f t="shared" si="11"/>
        <v>88</v>
      </c>
      <c r="X23" s="43">
        <f t="shared" si="12"/>
        <v>17.600000000000001</v>
      </c>
      <c r="Y23" s="169">
        <v>67</v>
      </c>
      <c r="Z23" s="47">
        <f t="shared" si="13"/>
        <v>53.6</v>
      </c>
    </row>
    <row r="24" spans="1:26" ht="19.899999999999999" customHeight="1" thickBot="1" x14ac:dyDescent="0.35">
      <c r="A24" s="6">
        <v>18</v>
      </c>
      <c r="B24" s="169">
        <v>1420408</v>
      </c>
      <c r="C24" s="170" t="s">
        <v>133</v>
      </c>
      <c r="D24" s="13">
        <v>1</v>
      </c>
      <c r="E24" s="14">
        <v>0</v>
      </c>
      <c r="F24" s="14">
        <v>1</v>
      </c>
      <c r="G24" s="14">
        <v>0</v>
      </c>
      <c r="H24" s="15">
        <v>1</v>
      </c>
      <c r="I24" s="11">
        <f t="shared" si="2"/>
        <v>3</v>
      </c>
      <c r="J24" s="12">
        <f t="shared" si="3"/>
        <v>0.44999999999999996</v>
      </c>
      <c r="K24" s="30">
        <v>1</v>
      </c>
      <c r="L24" s="31">
        <v>0</v>
      </c>
      <c r="M24" s="31">
        <v>1</v>
      </c>
      <c r="N24" s="31">
        <v>0</v>
      </c>
      <c r="O24" s="110">
        <v>1</v>
      </c>
      <c r="P24" s="28">
        <f t="shared" si="4"/>
        <v>3</v>
      </c>
      <c r="Q24" s="29">
        <f t="shared" si="5"/>
        <v>0.15000000000000002</v>
      </c>
      <c r="R24" s="35">
        <f t="shared" si="6"/>
        <v>0.2</v>
      </c>
      <c r="S24" s="142">
        <f t="shared" si="7"/>
        <v>0</v>
      </c>
      <c r="T24" s="142">
        <f t="shared" si="8"/>
        <v>0.2</v>
      </c>
      <c r="U24" s="142">
        <f t="shared" si="9"/>
        <v>0</v>
      </c>
      <c r="V24" s="143">
        <f t="shared" si="10"/>
        <v>0.2</v>
      </c>
      <c r="W24" s="127">
        <f t="shared" si="11"/>
        <v>6</v>
      </c>
      <c r="X24" s="43">
        <f t="shared" si="12"/>
        <v>1.2000000000000002</v>
      </c>
      <c r="Y24" s="169">
        <v>3</v>
      </c>
      <c r="Z24" s="47">
        <f t="shared" si="13"/>
        <v>2.4000000000000004</v>
      </c>
    </row>
    <row r="25" spans="1:26" ht="19.899999999999999" customHeight="1" x14ac:dyDescent="0.3">
      <c r="A25" s="6">
        <v>19</v>
      </c>
      <c r="B25" s="167">
        <v>1420409</v>
      </c>
      <c r="C25" s="170" t="s">
        <v>134</v>
      </c>
      <c r="D25" s="13"/>
      <c r="E25" s="14"/>
      <c r="F25" s="14"/>
      <c r="G25" s="14"/>
      <c r="H25" s="15"/>
      <c r="I25" s="11"/>
      <c r="J25" s="12"/>
      <c r="K25" s="30"/>
      <c r="L25" s="31"/>
      <c r="M25" s="31"/>
      <c r="N25" s="31"/>
      <c r="O25" s="110"/>
      <c r="P25" s="28">
        <f t="shared" si="4"/>
        <v>0</v>
      </c>
      <c r="Q25" s="29">
        <f t="shared" si="5"/>
        <v>0</v>
      </c>
      <c r="R25" s="35">
        <f t="shared" si="6"/>
        <v>0</v>
      </c>
      <c r="S25" s="142">
        <f t="shared" si="7"/>
        <v>0</v>
      </c>
      <c r="T25" s="142">
        <f t="shared" si="8"/>
        <v>0</v>
      </c>
      <c r="U25" s="142">
        <f t="shared" si="9"/>
        <v>0</v>
      </c>
      <c r="V25" s="143">
        <f t="shared" si="10"/>
        <v>0</v>
      </c>
      <c r="W25" s="127">
        <f t="shared" si="11"/>
        <v>0</v>
      </c>
      <c r="X25" s="43">
        <f t="shared" si="12"/>
        <v>0</v>
      </c>
      <c r="Y25" s="169" t="s">
        <v>135</v>
      </c>
      <c r="Z25" s="47" t="e">
        <f t="shared" si="13"/>
        <v>#VALUE!</v>
      </c>
    </row>
    <row r="26" spans="1:26" ht="21" thickBot="1" x14ac:dyDescent="0.35"/>
    <row r="27" spans="1:26" x14ac:dyDescent="0.3">
      <c r="A27" s="220" t="s">
        <v>16</v>
      </c>
      <c r="B27" s="221"/>
      <c r="C27" s="222"/>
      <c r="D27" s="8">
        <f t="shared" ref="D27:Z27" si="14">COUNT(D7:D25)</f>
        <v>17</v>
      </c>
      <c r="E27" s="9">
        <f t="shared" si="14"/>
        <v>17</v>
      </c>
      <c r="F27" s="9">
        <f t="shared" si="14"/>
        <v>17</v>
      </c>
      <c r="G27" s="9">
        <f t="shared" si="14"/>
        <v>17</v>
      </c>
      <c r="H27" s="120">
        <f t="shared" si="14"/>
        <v>17</v>
      </c>
      <c r="I27" s="12">
        <f t="shared" si="14"/>
        <v>17</v>
      </c>
      <c r="J27" s="121">
        <f t="shared" si="14"/>
        <v>17</v>
      </c>
      <c r="K27" s="113">
        <f t="shared" si="14"/>
        <v>18</v>
      </c>
      <c r="L27" s="27">
        <f t="shared" si="14"/>
        <v>18</v>
      </c>
      <c r="M27" s="27">
        <f t="shared" si="14"/>
        <v>18</v>
      </c>
      <c r="N27" s="27">
        <f t="shared" si="14"/>
        <v>18</v>
      </c>
      <c r="O27" s="114">
        <f t="shared" si="14"/>
        <v>18</v>
      </c>
      <c r="P27" s="109">
        <f t="shared" si="14"/>
        <v>19</v>
      </c>
      <c r="Q27" s="131">
        <f t="shared" si="14"/>
        <v>19</v>
      </c>
      <c r="R27" s="134">
        <f t="shared" si="14"/>
        <v>19</v>
      </c>
      <c r="S27" s="36">
        <f t="shared" si="14"/>
        <v>19</v>
      </c>
      <c r="T27" s="36">
        <f t="shared" si="14"/>
        <v>19</v>
      </c>
      <c r="U27" s="36">
        <f t="shared" si="14"/>
        <v>19</v>
      </c>
      <c r="V27" s="37">
        <f t="shared" si="14"/>
        <v>19</v>
      </c>
      <c r="W27" s="144">
        <f t="shared" si="14"/>
        <v>19</v>
      </c>
      <c r="X27" s="137">
        <f t="shared" si="14"/>
        <v>19</v>
      </c>
      <c r="Y27" s="28">
        <f t="shared" si="14"/>
        <v>17</v>
      </c>
      <c r="Z27" s="141">
        <f t="shared" si="14"/>
        <v>17</v>
      </c>
    </row>
    <row r="28" spans="1:26" ht="21" customHeight="1" x14ac:dyDescent="0.3">
      <c r="A28" s="223" t="s">
        <v>17</v>
      </c>
      <c r="B28" s="224"/>
      <c r="C28" s="225"/>
      <c r="D28" s="13">
        <v>20</v>
      </c>
      <c r="E28" s="14">
        <v>20</v>
      </c>
      <c r="F28" s="14">
        <v>20</v>
      </c>
      <c r="G28" s="14">
        <v>20</v>
      </c>
      <c r="H28" s="122">
        <v>20</v>
      </c>
      <c r="I28" s="16">
        <f>SUM(D28:H28)</f>
        <v>100</v>
      </c>
      <c r="J28" s="123">
        <f>I28*0.15</f>
        <v>15</v>
      </c>
      <c r="K28" s="115">
        <v>6</v>
      </c>
      <c r="L28" s="31">
        <v>6</v>
      </c>
      <c r="M28" s="31">
        <v>6</v>
      </c>
      <c r="N28" s="31">
        <v>6</v>
      </c>
      <c r="O28" s="116">
        <v>6</v>
      </c>
      <c r="P28" s="110">
        <f>SUM(K28:O28)</f>
        <v>30</v>
      </c>
      <c r="Q28" s="132">
        <f>P28*0.05</f>
        <v>1.5</v>
      </c>
      <c r="R28" s="135">
        <f>(D28*0.15+K28*0.05)</f>
        <v>3.3</v>
      </c>
      <c r="S28" s="38">
        <f>((E28*0.15+L28*0.05))</f>
        <v>3.3</v>
      </c>
      <c r="T28" s="38">
        <f t="shared" ref="T28:U28" si="15">((F28*0.15+M28*0.05))</f>
        <v>3.3</v>
      </c>
      <c r="U28" s="38">
        <f t="shared" si="15"/>
        <v>3.3</v>
      </c>
      <c r="V28" s="39">
        <f>((H28*0.15+O28*0.05))</f>
        <v>3.3</v>
      </c>
      <c r="W28" s="145">
        <v>130</v>
      </c>
      <c r="X28" s="138">
        <f>W28*0.2</f>
        <v>26</v>
      </c>
      <c r="Y28" s="32">
        <v>100</v>
      </c>
      <c r="Z28" s="117">
        <f>Y28*0.8</f>
        <v>80</v>
      </c>
    </row>
    <row r="29" spans="1:26" x14ac:dyDescent="0.3">
      <c r="A29" s="223" t="s">
        <v>82</v>
      </c>
      <c r="B29" s="224"/>
      <c r="C29" s="225"/>
      <c r="D29" s="13">
        <f>D28*0.4</f>
        <v>8</v>
      </c>
      <c r="E29" s="14">
        <f>E28*0.4</f>
        <v>8</v>
      </c>
      <c r="F29" s="14">
        <f t="shared" ref="F29:J29" si="16">F28*0.4</f>
        <v>8</v>
      </c>
      <c r="G29" s="14">
        <f t="shared" si="16"/>
        <v>8</v>
      </c>
      <c r="H29" s="122">
        <f t="shared" si="16"/>
        <v>8</v>
      </c>
      <c r="I29" s="16">
        <f t="shared" si="16"/>
        <v>40</v>
      </c>
      <c r="J29" s="123">
        <f t="shared" si="16"/>
        <v>6</v>
      </c>
      <c r="K29" s="115">
        <f>K28*0.4</f>
        <v>2.4000000000000004</v>
      </c>
      <c r="L29" s="31">
        <f>L28*0.4</f>
        <v>2.4000000000000004</v>
      </c>
      <c r="M29" s="31">
        <f t="shared" ref="M29:Z29" si="17">M28*0.4</f>
        <v>2.4000000000000004</v>
      </c>
      <c r="N29" s="31">
        <f t="shared" si="17"/>
        <v>2.4000000000000004</v>
      </c>
      <c r="O29" s="116">
        <f t="shared" si="17"/>
        <v>2.4000000000000004</v>
      </c>
      <c r="P29" s="110">
        <f t="shared" si="17"/>
        <v>12</v>
      </c>
      <c r="Q29" s="132">
        <f t="shared" si="17"/>
        <v>0.60000000000000009</v>
      </c>
      <c r="R29" s="135">
        <f t="shared" si="17"/>
        <v>1.32</v>
      </c>
      <c r="S29" s="38">
        <f t="shared" si="17"/>
        <v>1.32</v>
      </c>
      <c r="T29" s="38">
        <f t="shared" si="17"/>
        <v>1.32</v>
      </c>
      <c r="U29" s="38">
        <f t="shared" si="17"/>
        <v>1.32</v>
      </c>
      <c r="V29" s="39">
        <f t="shared" si="17"/>
        <v>1.32</v>
      </c>
      <c r="W29" s="145">
        <f t="shared" si="17"/>
        <v>52</v>
      </c>
      <c r="X29" s="138">
        <f t="shared" si="17"/>
        <v>10.4</v>
      </c>
      <c r="Y29" s="32">
        <f t="shared" si="17"/>
        <v>40</v>
      </c>
      <c r="Z29" s="117">
        <f t="shared" si="17"/>
        <v>32</v>
      </c>
    </row>
    <row r="30" spans="1:26" ht="21" customHeight="1" x14ac:dyDescent="0.3">
      <c r="A30" s="223" t="s">
        <v>18</v>
      </c>
      <c r="B30" s="224"/>
      <c r="C30" s="225"/>
      <c r="D30" s="13">
        <f>COUNTIF(D7:D25, "&gt;=8")</f>
        <v>12</v>
      </c>
      <c r="E30" s="14">
        <f>COUNTIF(E7:E25, "&gt;=8")</f>
        <v>13</v>
      </c>
      <c r="F30" s="14">
        <f>COUNTIF(F7:F25, "&gt;=8")</f>
        <v>12</v>
      </c>
      <c r="G30" s="14">
        <f>COUNTIF(G7:G25, "&gt;=8")</f>
        <v>11</v>
      </c>
      <c r="H30" s="122">
        <f>COUNTIF(H7:H25, "&gt;=8")</f>
        <v>10</v>
      </c>
      <c r="I30" s="16">
        <f>COUNTIF(I7:I25, "&gt;=40")</f>
        <v>10</v>
      </c>
      <c r="J30" s="123">
        <f>COUNTIF(J7:J25, "&gt;=6")</f>
        <v>10</v>
      </c>
      <c r="K30" s="115">
        <f>COUNTIF(K7:K25, "&gt;=2.4")</f>
        <v>9</v>
      </c>
      <c r="L30" s="31">
        <f>COUNTIF(L7:L25, "&gt;=2.4")</f>
        <v>8</v>
      </c>
      <c r="M30" s="31">
        <f>COUNTIF(M7:M25, "&gt;=2.4")</f>
        <v>5</v>
      </c>
      <c r="N30" s="31">
        <f>COUNTIF(N7:N25, "&gt;=2.4")</f>
        <v>7</v>
      </c>
      <c r="O30" s="116">
        <f>COUNTIF(O7:O25, "&gt;=2.4")</f>
        <v>5</v>
      </c>
      <c r="P30" s="110">
        <f>COUNTIF(P7:P25, "&gt;=12")</f>
        <v>10</v>
      </c>
      <c r="Q30" s="132">
        <f>COUNTIF(Q7:Q25, "&gt;=0.6")</f>
        <v>10</v>
      </c>
      <c r="R30" s="135">
        <f>COUNTIF(R7:R25, "&gt;=1.32")</f>
        <v>9</v>
      </c>
      <c r="S30" s="38">
        <f>COUNTIF(S7:S25, "&gt;=1.32")</f>
        <v>13</v>
      </c>
      <c r="T30" s="38">
        <f>COUNTIF(T7:T25, "&gt;=1.32")</f>
        <v>9</v>
      </c>
      <c r="U30" s="38">
        <f>COUNTIF(U7:U25, "&gt;=1.32")</f>
        <v>11</v>
      </c>
      <c r="V30" s="39">
        <f>COUNTIF(V7:V25, "&gt;=1.32")</f>
        <v>9</v>
      </c>
      <c r="W30" s="145">
        <f>COUNTIF(W7:W25, "&gt;=52")</f>
        <v>10</v>
      </c>
      <c r="X30" s="138">
        <f>COUNTIF(X7:X25, "&gt;=10.4")</f>
        <v>10</v>
      </c>
      <c r="Y30" s="32">
        <f>COUNTIF(Y7:Y25, "&gt;=40")</f>
        <v>10</v>
      </c>
      <c r="Z30" s="117">
        <f>COUNTIF(Z7:Z25, "&gt;=32")</f>
        <v>10</v>
      </c>
    </row>
    <row r="31" spans="1:26" x14ac:dyDescent="0.3">
      <c r="A31" s="223" t="s">
        <v>19</v>
      </c>
      <c r="B31" s="224"/>
      <c r="C31" s="225"/>
      <c r="D31" s="124" t="str">
        <f t="shared" ref="D31:Z31" si="18" xml:space="preserve"> IF(((D30/COUNT(D7:D25))*100)&gt;=60,"3", IF(AND(((D30/COUNT(D7:D25))*100)&lt;60, ((D30/COUNT(D7:D25))*100)&gt;=50),"2", IF( AND(((D30/COUNT(D7:D25))*100)&lt;50, ((D30/COUNT(D7:D25))*100)&gt;=40),"1","0")))</f>
        <v>3</v>
      </c>
      <c r="E31" s="14" t="str">
        <f t="shared" si="18"/>
        <v>3</v>
      </c>
      <c r="F31" s="14" t="str">
        <f t="shared" si="18"/>
        <v>3</v>
      </c>
      <c r="G31" s="14" t="str">
        <f t="shared" si="18"/>
        <v>3</v>
      </c>
      <c r="H31" s="122" t="str">
        <f t="shared" si="18"/>
        <v>2</v>
      </c>
      <c r="I31" s="16" t="str">
        <f t="shared" si="18"/>
        <v>2</v>
      </c>
      <c r="J31" s="123" t="str">
        <f t="shared" si="18"/>
        <v>2</v>
      </c>
      <c r="K31" s="115" t="str">
        <f t="shared" si="18"/>
        <v>2</v>
      </c>
      <c r="L31" s="30" t="str">
        <f t="shared" si="18"/>
        <v>1</v>
      </c>
      <c r="M31" s="30" t="str">
        <f t="shared" si="18"/>
        <v>0</v>
      </c>
      <c r="N31" s="30" t="str">
        <f t="shared" si="18"/>
        <v>0</v>
      </c>
      <c r="O31" s="117" t="str">
        <f t="shared" si="18"/>
        <v>0</v>
      </c>
      <c r="P31" s="110" t="str">
        <f t="shared" si="18"/>
        <v>2</v>
      </c>
      <c r="Q31" s="132" t="str">
        <f t="shared" si="18"/>
        <v>2</v>
      </c>
      <c r="R31" s="135" t="str">
        <f t="shared" si="18"/>
        <v>1</v>
      </c>
      <c r="S31" s="38" t="str">
        <f t="shared" si="18"/>
        <v>3</v>
      </c>
      <c r="T31" s="38" t="str">
        <f t="shared" si="18"/>
        <v>1</v>
      </c>
      <c r="U31" s="38" t="str">
        <f t="shared" si="18"/>
        <v>2</v>
      </c>
      <c r="V31" s="39" t="str">
        <f t="shared" si="18"/>
        <v>1</v>
      </c>
      <c r="W31" s="138" t="str">
        <f t="shared" si="18"/>
        <v>2</v>
      </c>
      <c r="X31" s="139" t="str">
        <f t="shared" si="18"/>
        <v>2</v>
      </c>
      <c r="Y31" s="132" t="str">
        <f t="shared" si="18"/>
        <v>2</v>
      </c>
      <c r="Z31" s="32" t="str">
        <f t="shared" si="18"/>
        <v>2</v>
      </c>
    </row>
    <row r="32" spans="1:26" ht="21" thickBot="1" x14ac:dyDescent="0.35">
      <c r="A32" s="226" t="s">
        <v>20</v>
      </c>
      <c r="B32" s="227"/>
      <c r="C32" s="228"/>
      <c r="D32" s="17">
        <f t="shared" ref="D32:Z32" si="19">((D30/COUNT(D7:D25))*D31)</f>
        <v>2.1176470588235294</v>
      </c>
      <c r="E32" s="18">
        <f t="shared" si="19"/>
        <v>2.2941176470588234</v>
      </c>
      <c r="F32" s="18">
        <f t="shared" si="19"/>
        <v>2.1176470588235294</v>
      </c>
      <c r="G32" s="18">
        <f t="shared" si="19"/>
        <v>1.9411764705882355</v>
      </c>
      <c r="H32" s="125">
        <f t="shared" si="19"/>
        <v>1.1764705882352942</v>
      </c>
      <c r="I32" s="19">
        <f t="shared" si="19"/>
        <v>1.1764705882352942</v>
      </c>
      <c r="J32" s="126">
        <f t="shared" si="19"/>
        <v>1.1764705882352942</v>
      </c>
      <c r="K32" s="118">
        <f t="shared" si="19"/>
        <v>1</v>
      </c>
      <c r="L32" s="33">
        <f t="shared" si="19"/>
        <v>0.44444444444444442</v>
      </c>
      <c r="M32" s="33">
        <f t="shared" si="19"/>
        <v>0</v>
      </c>
      <c r="N32" s="33">
        <f t="shared" si="19"/>
        <v>0</v>
      </c>
      <c r="O32" s="119">
        <f t="shared" si="19"/>
        <v>0</v>
      </c>
      <c r="P32" s="111">
        <f t="shared" si="19"/>
        <v>1.0526315789473684</v>
      </c>
      <c r="Q32" s="133">
        <f t="shared" si="19"/>
        <v>1.0526315789473684</v>
      </c>
      <c r="R32" s="136">
        <f t="shared" si="19"/>
        <v>0.47368421052631576</v>
      </c>
      <c r="S32" s="40">
        <f t="shared" si="19"/>
        <v>2.0526315789473686</v>
      </c>
      <c r="T32" s="40">
        <f t="shared" si="19"/>
        <v>0.47368421052631576</v>
      </c>
      <c r="U32" s="40">
        <f t="shared" si="19"/>
        <v>1.1578947368421053</v>
      </c>
      <c r="V32" s="41">
        <f t="shared" si="19"/>
        <v>0.47368421052631576</v>
      </c>
      <c r="W32" s="146">
        <f t="shared" si="19"/>
        <v>1.0526315789473684</v>
      </c>
      <c r="X32" s="140">
        <f t="shared" si="19"/>
        <v>1.0526315789473684</v>
      </c>
      <c r="Y32" s="133">
        <f t="shared" si="19"/>
        <v>1.1764705882352942</v>
      </c>
      <c r="Z32" s="34">
        <f t="shared" si="19"/>
        <v>1.1764705882352942</v>
      </c>
    </row>
    <row r="33" spans="1:19" ht="21" thickBot="1" x14ac:dyDescent="0.35">
      <c r="A33" s="2"/>
      <c r="B33" s="2"/>
      <c r="C33" s="2"/>
      <c r="D33" s="2"/>
    </row>
    <row r="34" spans="1:19" x14ac:dyDescent="0.3">
      <c r="A34" s="199" t="s">
        <v>21</v>
      </c>
      <c r="B34" s="200"/>
      <c r="C34" s="201"/>
      <c r="D34" s="2"/>
      <c r="E34" s="202" t="s">
        <v>22</v>
      </c>
      <c r="F34" s="203"/>
      <c r="G34" s="203"/>
      <c r="H34" s="203"/>
      <c r="I34" s="203"/>
      <c r="J34" s="203"/>
      <c r="K34" s="203"/>
      <c r="L34" s="203"/>
      <c r="M34" s="203"/>
      <c r="N34" s="204"/>
      <c r="O34" s="112" t="s">
        <v>12</v>
      </c>
      <c r="P34" s="49" t="s">
        <v>3</v>
      </c>
      <c r="Q34" s="49" t="s">
        <v>4</v>
      </c>
      <c r="R34" s="49" t="s">
        <v>5</v>
      </c>
      <c r="S34" s="50" t="s">
        <v>6</v>
      </c>
    </row>
    <row r="35" spans="1:19" ht="21" thickBot="1" x14ac:dyDescent="0.35">
      <c r="A35" s="51" t="s">
        <v>83</v>
      </c>
      <c r="B35" s="3"/>
      <c r="C35" s="52"/>
      <c r="D35" s="2"/>
      <c r="E35" s="205"/>
      <c r="F35" s="206"/>
      <c r="G35" s="206"/>
      <c r="H35" s="206"/>
      <c r="I35" s="206"/>
      <c r="J35" s="206"/>
      <c r="K35" s="206"/>
      <c r="L35" s="206"/>
      <c r="M35" s="206"/>
      <c r="N35" s="207"/>
      <c r="O35" s="4">
        <f>(R32*0.2+Z32*0.8)</f>
        <v>1.0359133126934985</v>
      </c>
      <c r="P35" s="4">
        <f>(S32*0.2+Z32*0.8)</f>
        <v>1.3517027863777091</v>
      </c>
      <c r="Q35" s="4">
        <f>(T32*0.2+Z32*0.8)</f>
        <v>1.0359133126934985</v>
      </c>
      <c r="R35" s="4">
        <f>(U32*0.2+Z32*0.8)</f>
        <v>1.1727554179566564</v>
      </c>
      <c r="S35" s="7">
        <f>(V32*0.2+Z32*0.8)</f>
        <v>1.0359133126934985</v>
      </c>
    </row>
    <row r="36" spans="1:19" x14ac:dyDescent="0.3">
      <c r="A36" s="51" t="s">
        <v>84</v>
      </c>
      <c r="B36" s="3"/>
      <c r="C36" s="52"/>
      <c r="D36" s="2"/>
    </row>
    <row r="37" spans="1:19" ht="21" thickBot="1" x14ac:dyDescent="0.35">
      <c r="A37" s="53" t="s">
        <v>85</v>
      </c>
      <c r="B37" s="54"/>
      <c r="C37" s="55"/>
      <c r="D37" s="2"/>
    </row>
  </sheetData>
  <mergeCells count="22">
    <mergeCell ref="A29:C29"/>
    <mergeCell ref="A30:C30"/>
    <mergeCell ref="A31:C31"/>
    <mergeCell ref="A32:C32"/>
    <mergeCell ref="A34:C34"/>
    <mergeCell ref="E34:N35"/>
    <mergeCell ref="Y4:Y6"/>
    <mergeCell ref="Z4:Z6"/>
    <mergeCell ref="D5:J5"/>
    <mergeCell ref="K5:Q5"/>
    <mergeCell ref="A27:C27"/>
    <mergeCell ref="A28:C28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7"/>
  <sheetViews>
    <sheetView topLeftCell="A5" zoomScale="70" zoomScaleNormal="70" workbookViewId="0">
      <selection activeCell="L31" sqref="L31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75" t="str">
        <f>'CLASSICAL ELECTRODYNAMICS'!A1:Z1</f>
        <v>ST. WILFRED'S PG COLLEGE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21" thickBot="1" x14ac:dyDescent="0.35">
      <c r="A2" s="175" t="s">
        <v>108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26" ht="21" thickBot="1" x14ac:dyDescent="0.35">
      <c r="A3" s="176" t="s">
        <v>89</v>
      </c>
      <c r="B3" s="177"/>
      <c r="C3" s="147" t="s">
        <v>111</v>
      </c>
      <c r="D3" s="148" t="s">
        <v>105</v>
      </c>
      <c r="E3" s="147"/>
      <c r="F3" s="178" t="s">
        <v>114</v>
      </c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1:26" ht="21" customHeight="1" thickBot="1" x14ac:dyDescent="0.35">
      <c r="A4" s="179" t="s">
        <v>0</v>
      </c>
      <c r="B4" s="181" t="s">
        <v>1</v>
      </c>
      <c r="C4" s="184" t="s">
        <v>2</v>
      </c>
      <c r="D4" s="187" t="s">
        <v>107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  <c r="R4" s="190" t="s">
        <v>101</v>
      </c>
      <c r="S4" s="191"/>
      <c r="T4" s="191"/>
      <c r="U4" s="191"/>
      <c r="V4" s="192"/>
      <c r="W4" s="44" t="s">
        <v>15</v>
      </c>
      <c r="X4" s="196" t="s">
        <v>14</v>
      </c>
      <c r="Y4" s="208" t="s">
        <v>87</v>
      </c>
      <c r="Z4" s="211" t="s">
        <v>88</v>
      </c>
    </row>
    <row r="5" spans="1:26" x14ac:dyDescent="0.3">
      <c r="A5" s="180"/>
      <c r="B5" s="182"/>
      <c r="C5" s="185"/>
      <c r="D5" s="214" t="s">
        <v>11</v>
      </c>
      <c r="E5" s="215"/>
      <c r="F5" s="215"/>
      <c r="G5" s="215"/>
      <c r="H5" s="215"/>
      <c r="I5" s="215"/>
      <c r="J5" s="216"/>
      <c r="K5" s="217" t="s">
        <v>93</v>
      </c>
      <c r="L5" s="218"/>
      <c r="M5" s="218"/>
      <c r="N5" s="218"/>
      <c r="O5" s="218"/>
      <c r="P5" s="218"/>
      <c r="Q5" s="219"/>
      <c r="R5" s="193"/>
      <c r="S5" s="194"/>
      <c r="T5" s="194"/>
      <c r="U5" s="194"/>
      <c r="V5" s="195"/>
      <c r="W5" s="45" t="s">
        <v>13</v>
      </c>
      <c r="X5" s="197"/>
      <c r="Y5" s="209"/>
      <c r="Z5" s="212"/>
    </row>
    <row r="6" spans="1:26" ht="21" thickBot="1" x14ac:dyDescent="0.35">
      <c r="A6" s="180"/>
      <c r="B6" s="183"/>
      <c r="C6" s="186"/>
      <c r="D6" s="22" t="s">
        <v>9</v>
      </c>
      <c r="E6" s="20" t="s">
        <v>90</v>
      </c>
      <c r="F6" s="20" t="s">
        <v>8</v>
      </c>
      <c r="G6" s="20" t="s">
        <v>91</v>
      </c>
      <c r="H6" s="20" t="s">
        <v>92</v>
      </c>
      <c r="I6" s="21" t="s">
        <v>10</v>
      </c>
      <c r="J6" s="23" t="s">
        <v>102</v>
      </c>
      <c r="K6" s="24" t="s">
        <v>94</v>
      </c>
      <c r="L6" s="25" t="s">
        <v>95</v>
      </c>
      <c r="M6" s="25" t="s">
        <v>96</v>
      </c>
      <c r="N6" s="25" t="s">
        <v>97</v>
      </c>
      <c r="O6" s="25" t="s">
        <v>98</v>
      </c>
      <c r="P6" s="25" t="s">
        <v>99</v>
      </c>
      <c r="Q6" s="42" t="s">
        <v>103</v>
      </c>
      <c r="R6" s="129" t="s">
        <v>12</v>
      </c>
      <c r="S6" s="130" t="s">
        <v>3</v>
      </c>
      <c r="T6" s="130" t="s">
        <v>4</v>
      </c>
      <c r="U6" s="130" t="s">
        <v>5</v>
      </c>
      <c r="V6" s="128" t="s">
        <v>6</v>
      </c>
      <c r="W6" s="46" t="s">
        <v>100</v>
      </c>
      <c r="X6" s="198"/>
      <c r="Y6" s="210"/>
      <c r="Z6" s="213"/>
    </row>
    <row r="7" spans="1:26" ht="19.899999999999999" customHeight="1" thickBot="1" x14ac:dyDescent="0.35">
      <c r="A7" s="5">
        <v>1</v>
      </c>
      <c r="B7" s="167">
        <v>1420391</v>
      </c>
      <c r="C7" s="168" t="s">
        <v>116</v>
      </c>
      <c r="D7" s="8">
        <v>8</v>
      </c>
      <c r="E7" s="9">
        <v>9</v>
      </c>
      <c r="F7" s="9">
        <v>8</v>
      </c>
      <c r="G7" s="9">
        <v>5</v>
      </c>
      <c r="H7" s="10">
        <v>8</v>
      </c>
      <c r="I7" s="11">
        <f>SUM(D7:H7)</f>
        <v>38</v>
      </c>
      <c r="J7" s="12">
        <f>I7*0.15</f>
        <v>5.7</v>
      </c>
      <c r="K7" s="26">
        <v>2</v>
      </c>
      <c r="L7" s="26">
        <v>1</v>
      </c>
      <c r="M7" s="26">
        <v>2</v>
      </c>
      <c r="N7" s="26">
        <v>3</v>
      </c>
      <c r="O7" s="155">
        <v>0</v>
      </c>
      <c r="P7" s="28">
        <f>SUM(K7:O7)</f>
        <v>8</v>
      </c>
      <c r="Q7" s="29">
        <f>P7*0.05</f>
        <v>0.4</v>
      </c>
      <c r="R7" s="35">
        <f>(D7*0.15+K7*0.05)</f>
        <v>1.3</v>
      </c>
      <c r="S7" s="142">
        <f t="shared" ref="S7:V7" si="0">(E7*0.15+L7*0.05)</f>
        <v>1.4</v>
      </c>
      <c r="T7" s="142">
        <f t="shared" si="0"/>
        <v>1.3</v>
      </c>
      <c r="U7" s="142">
        <f t="shared" si="0"/>
        <v>0.9</v>
      </c>
      <c r="V7" s="143">
        <f t="shared" si="0"/>
        <v>1.2</v>
      </c>
      <c r="W7" s="127">
        <f t="shared" ref="W7" si="1">I7+P7</f>
        <v>46</v>
      </c>
      <c r="X7" s="43">
        <f>(W7*0.2)</f>
        <v>9.2000000000000011</v>
      </c>
      <c r="Y7" s="167">
        <v>28</v>
      </c>
      <c r="Z7" s="47">
        <f>Y7*0.8</f>
        <v>22.400000000000002</v>
      </c>
    </row>
    <row r="8" spans="1:26" ht="19.899999999999999" customHeight="1" thickBot="1" x14ac:dyDescent="0.35">
      <c r="A8" s="6">
        <v>2</v>
      </c>
      <c r="B8" s="169">
        <v>1420392</v>
      </c>
      <c r="C8" s="170" t="s">
        <v>117</v>
      </c>
      <c r="D8" s="13">
        <v>11</v>
      </c>
      <c r="E8" s="14">
        <v>8</v>
      </c>
      <c r="F8" s="14">
        <v>12</v>
      </c>
      <c r="G8" s="14">
        <v>11</v>
      </c>
      <c r="H8" s="10">
        <v>12</v>
      </c>
      <c r="I8" s="11">
        <f t="shared" ref="I8:I25" si="2">SUM(D8:H8)</f>
        <v>54</v>
      </c>
      <c r="J8" s="12">
        <f t="shared" ref="J8:J25" si="3">I8*0.15</f>
        <v>8.1</v>
      </c>
      <c r="K8" s="30">
        <v>3</v>
      </c>
      <c r="L8" s="31">
        <v>2</v>
      </c>
      <c r="M8" s="31">
        <v>2</v>
      </c>
      <c r="N8" s="31">
        <v>5</v>
      </c>
      <c r="O8" s="156">
        <v>4</v>
      </c>
      <c r="P8" s="28">
        <f t="shared" ref="P8:P25" si="4">SUM(K8:O8)</f>
        <v>16</v>
      </c>
      <c r="Q8" s="29">
        <f t="shared" ref="Q8:Q25" si="5">P8*0.05</f>
        <v>0.8</v>
      </c>
      <c r="R8" s="35">
        <f t="shared" ref="R8:R25" si="6">(D8*0.15+K8*0.05)</f>
        <v>1.7999999999999998</v>
      </c>
      <c r="S8" s="142">
        <f t="shared" ref="S8:S25" si="7">(E8*0.15+L8*0.05)</f>
        <v>1.3</v>
      </c>
      <c r="T8" s="142">
        <f t="shared" ref="T8:T25" si="8">(F8*0.15+M8*0.05)</f>
        <v>1.9</v>
      </c>
      <c r="U8" s="142">
        <f t="shared" ref="U8:U25" si="9">(G8*0.15+N8*0.05)</f>
        <v>1.9</v>
      </c>
      <c r="V8" s="143">
        <f t="shared" ref="V8:V25" si="10">(H8*0.15+O8*0.05)</f>
        <v>1.9999999999999998</v>
      </c>
      <c r="W8" s="127">
        <f t="shared" ref="W8:W25" si="11">I8+P8</f>
        <v>70</v>
      </c>
      <c r="X8" s="43">
        <f t="shared" ref="X8:X25" si="12">(W8*0.2)</f>
        <v>14</v>
      </c>
      <c r="Y8" s="169">
        <v>52</v>
      </c>
      <c r="Z8" s="47">
        <f t="shared" ref="Z8:Z25" si="13">Y8*0.8</f>
        <v>41.6</v>
      </c>
    </row>
    <row r="9" spans="1:26" ht="19.899999999999999" customHeight="1" thickBot="1" x14ac:dyDescent="0.35">
      <c r="A9" s="6">
        <v>3</v>
      </c>
      <c r="B9" s="167">
        <v>1420393</v>
      </c>
      <c r="C9" s="170" t="s">
        <v>118</v>
      </c>
      <c r="D9" s="13">
        <v>2</v>
      </c>
      <c r="E9" s="14">
        <v>3</v>
      </c>
      <c r="F9" s="14">
        <v>4</v>
      </c>
      <c r="G9" s="14">
        <v>5</v>
      </c>
      <c r="H9" s="10">
        <v>5</v>
      </c>
      <c r="I9" s="11">
        <f t="shared" si="2"/>
        <v>19</v>
      </c>
      <c r="J9" s="12">
        <f t="shared" si="3"/>
        <v>2.85</v>
      </c>
      <c r="K9" s="30">
        <v>2</v>
      </c>
      <c r="L9" s="31">
        <v>1</v>
      </c>
      <c r="M9" s="31">
        <v>0</v>
      </c>
      <c r="N9" s="31">
        <v>1</v>
      </c>
      <c r="O9" s="156">
        <v>2</v>
      </c>
      <c r="P9" s="28">
        <f t="shared" si="4"/>
        <v>6</v>
      </c>
      <c r="Q9" s="29">
        <f t="shared" si="5"/>
        <v>0.30000000000000004</v>
      </c>
      <c r="R9" s="35">
        <f t="shared" si="6"/>
        <v>0.4</v>
      </c>
      <c r="S9" s="142">
        <f t="shared" si="7"/>
        <v>0.49999999999999994</v>
      </c>
      <c r="T9" s="142">
        <f t="shared" si="8"/>
        <v>0.6</v>
      </c>
      <c r="U9" s="142">
        <f t="shared" si="9"/>
        <v>0.8</v>
      </c>
      <c r="V9" s="143">
        <f t="shared" si="10"/>
        <v>0.85</v>
      </c>
      <c r="W9" s="127">
        <f t="shared" si="11"/>
        <v>25</v>
      </c>
      <c r="X9" s="43">
        <f t="shared" si="12"/>
        <v>5</v>
      </c>
      <c r="Y9" s="169">
        <v>21</v>
      </c>
      <c r="Z9" s="47">
        <f t="shared" si="13"/>
        <v>16.8</v>
      </c>
    </row>
    <row r="10" spans="1:26" ht="19.899999999999999" customHeight="1" thickBot="1" x14ac:dyDescent="0.35">
      <c r="A10" s="6">
        <v>4</v>
      </c>
      <c r="B10" s="169">
        <v>1420394</v>
      </c>
      <c r="C10" s="170" t="s">
        <v>119</v>
      </c>
      <c r="D10" s="13"/>
      <c r="E10" s="14"/>
      <c r="F10" s="14"/>
      <c r="G10" s="14"/>
      <c r="H10" s="10"/>
      <c r="I10" s="11">
        <f t="shared" si="2"/>
        <v>0</v>
      </c>
      <c r="J10" s="12">
        <f t="shared" si="3"/>
        <v>0</v>
      </c>
      <c r="K10" s="30"/>
      <c r="L10" s="31"/>
      <c r="M10" s="31"/>
      <c r="N10" s="31"/>
      <c r="O10" s="156"/>
      <c r="P10" s="28">
        <f t="shared" si="4"/>
        <v>0</v>
      </c>
      <c r="Q10" s="29">
        <f t="shared" si="5"/>
        <v>0</v>
      </c>
      <c r="R10" s="35">
        <f t="shared" si="6"/>
        <v>0</v>
      </c>
      <c r="S10" s="142">
        <f t="shared" si="7"/>
        <v>0</v>
      </c>
      <c r="T10" s="142">
        <f t="shared" si="8"/>
        <v>0</v>
      </c>
      <c r="U10" s="142">
        <f t="shared" si="9"/>
        <v>0</v>
      </c>
      <c r="V10" s="143">
        <f t="shared" si="10"/>
        <v>0</v>
      </c>
      <c r="W10" s="127">
        <f t="shared" si="11"/>
        <v>0</v>
      </c>
      <c r="X10" s="43">
        <f t="shared" si="12"/>
        <v>0</v>
      </c>
      <c r="Y10" s="169" t="s">
        <v>135</v>
      </c>
      <c r="Z10" s="47" t="e">
        <f t="shared" si="13"/>
        <v>#VALUE!</v>
      </c>
    </row>
    <row r="11" spans="1:26" ht="19.899999999999999" customHeight="1" thickBot="1" x14ac:dyDescent="0.35">
      <c r="A11" s="6">
        <v>5</v>
      </c>
      <c r="B11" s="167">
        <v>1420395</v>
      </c>
      <c r="C11" s="170" t="s">
        <v>120</v>
      </c>
      <c r="D11" s="13">
        <v>5</v>
      </c>
      <c r="E11" s="14">
        <v>8</v>
      </c>
      <c r="F11" s="14">
        <v>5</v>
      </c>
      <c r="G11" s="14">
        <v>8</v>
      </c>
      <c r="H11" s="10">
        <v>2</v>
      </c>
      <c r="I11" s="11">
        <f t="shared" si="2"/>
        <v>28</v>
      </c>
      <c r="J11" s="12">
        <f t="shared" si="3"/>
        <v>4.2</v>
      </c>
      <c r="K11" s="30">
        <v>2</v>
      </c>
      <c r="L11" s="31">
        <v>3</v>
      </c>
      <c r="M11" s="31">
        <v>2</v>
      </c>
      <c r="N11" s="31">
        <v>2</v>
      </c>
      <c r="O11" s="156">
        <v>0</v>
      </c>
      <c r="P11" s="28">
        <f t="shared" si="4"/>
        <v>9</v>
      </c>
      <c r="Q11" s="29">
        <f t="shared" si="5"/>
        <v>0.45</v>
      </c>
      <c r="R11" s="35">
        <f t="shared" si="6"/>
        <v>0.85</v>
      </c>
      <c r="S11" s="142">
        <f t="shared" si="7"/>
        <v>1.35</v>
      </c>
      <c r="T11" s="142">
        <f t="shared" si="8"/>
        <v>0.85</v>
      </c>
      <c r="U11" s="142">
        <f t="shared" si="9"/>
        <v>1.3</v>
      </c>
      <c r="V11" s="143">
        <f t="shared" si="10"/>
        <v>0.3</v>
      </c>
      <c r="W11" s="127">
        <f t="shared" si="11"/>
        <v>37</v>
      </c>
      <c r="X11" s="43">
        <f t="shared" si="12"/>
        <v>7.4</v>
      </c>
      <c r="Y11" s="169">
        <v>29</v>
      </c>
      <c r="Z11" s="47">
        <f t="shared" si="13"/>
        <v>23.200000000000003</v>
      </c>
    </row>
    <row r="12" spans="1:26" ht="19.899999999999999" customHeight="1" thickBot="1" x14ac:dyDescent="0.35">
      <c r="A12" s="6">
        <v>6</v>
      </c>
      <c r="B12" s="169">
        <v>1420396</v>
      </c>
      <c r="C12" s="170" t="s">
        <v>121</v>
      </c>
      <c r="D12" s="13">
        <v>11</v>
      </c>
      <c r="E12" s="14">
        <v>15</v>
      </c>
      <c r="F12" s="14">
        <v>12</v>
      </c>
      <c r="G12" s="14">
        <v>11</v>
      </c>
      <c r="H12" s="10">
        <v>11</v>
      </c>
      <c r="I12" s="11">
        <f t="shared" si="2"/>
        <v>60</v>
      </c>
      <c r="J12" s="12">
        <f t="shared" si="3"/>
        <v>9</v>
      </c>
      <c r="K12" s="30">
        <v>2</v>
      </c>
      <c r="L12" s="31">
        <v>3</v>
      </c>
      <c r="M12" s="31">
        <v>5</v>
      </c>
      <c r="N12" s="31">
        <v>2</v>
      </c>
      <c r="O12" s="156">
        <v>5</v>
      </c>
      <c r="P12" s="28">
        <f t="shared" si="4"/>
        <v>17</v>
      </c>
      <c r="Q12" s="29">
        <f t="shared" si="5"/>
        <v>0.85000000000000009</v>
      </c>
      <c r="R12" s="35">
        <f t="shared" si="6"/>
        <v>1.75</v>
      </c>
      <c r="S12" s="142">
        <f t="shared" si="7"/>
        <v>2.4</v>
      </c>
      <c r="T12" s="142">
        <f t="shared" si="8"/>
        <v>2.0499999999999998</v>
      </c>
      <c r="U12" s="142">
        <f t="shared" si="9"/>
        <v>1.75</v>
      </c>
      <c r="V12" s="143">
        <f t="shared" si="10"/>
        <v>1.9</v>
      </c>
      <c r="W12" s="127">
        <f t="shared" si="11"/>
        <v>77</v>
      </c>
      <c r="X12" s="43">
        <f t="shared" si="12"/>
        <v>15.4</v>
      </c>
      <c r="Y12" s="169">
        <v>59</v>
      </c>
      <c r="Z12" s="47">
        <f t="shared" si="13"/>
        <v>47.2</v>
      </c>
    </row>
    <row r="13" spans="1:26" ht="19.899999999999999" customHeight="1" thickBot="1" x14ac:dyDescent="0.35">
      <c r="A13" s="6">
        <v>7</v>
      </c>
      <c r="B13" s="167">
        <v>1420397</v>
      </c>
      <c r="C13" s="170" t="s">
        <v>122</v>
      </c>
      <c r="D13" s="13">
        <v>8</v>
      </c>
      <c r="E13" s="14">
        <v>9</v>
      </c>
      <c r="F13" s="14">
        <v>11</v>
      </c>
      <c r="G13" s="14">
        <v>10</v>
      </c>
      <c r="H13" s="10">
        <v>11</v>
      </c>
      <c r="I13" s="11">
        <f t="shared" si="2"/>
        <v>49</v>
      </c>
      <c r="J13" s="12">
        <f t="shared" si="3"/>
        <v>7.35</v>
      </c>
      <c r="K13" s="30">
        <v>3</v>
      </c>
      <c r="L13" s="31">
        <v>4</v>
      </c>
      <c r="M13" s="31">
        <v>2</v>
      </c>
      <c r="N13" s="31">
        <v>3</v>
      </c>
      <c r="O13" s="156">
        <v>2</v>
      </c>
      <c r="P13" s="28">
        <f t="shared" si="4"/>
        <v>14</v>
      </c>
      <c r="Q13" s="29">
        <f t="shared" si="5"/>
        <v>0.70000000000000007</v>
      </c>
      <c r="R13" s="35">
        <f t="shared" si="6"/>
        <v>1.35</v>
      </c>
      <c r="S13" s="142">
        <f t="shared" si="7"/>
        <v>1.5499999999999998</v>
      </c>
      <c r="T13" s="142">
        <f t="shared" si="8"/>
        <v>1.75</v>
      </c>
      <c r="U13" s="142">
        <f t="shared" si="9"/>
        <v>1.65</v>
      </c>
      <c r="V13" s="143">
        <f t="shared" si="10"/>
        <v>1.75</v>
      </c>
      <c r="W13" s="127">
        <f t="shared" si="11"/>
        <v>63</v>
      </c>
      <c r="X13" s="43">
        <f t="shared" si="12"/>
        <v>12.600000000000001</v>
      </c>
      <c r="Y13" s="169">
        <v>47</v>
      </c>
      <c r="Z13" s="47">
        <f t="shared" si="13"/>
        <v>37.6</v>
      </c>
    </row>
    <row r="14" spans="1:26" ht="19.899999999999999" customHeight="1" thickBot="1" x14ac:dyDescent="0.35">
      <c r="A14" s="6">
        <v>8</v>
      </c>
      <c r="B14" s="169">
        <v>1420398</v>
      </c>
      <c r="C14" s="170" t="s">
        <v>123</v>
      </c>
      <c r="D14" s="13">
        <v>8</v>
      </c>
      <c r="E14" s="14">
        <v>5</v>
      </c>
      <c r="F14" s="14">
        <v>8</v>
      </c>
      <c r="G14" s="14">
        <v>8</v>
      </c>
      <c r="H14" s="10">
        <v>9</v>
      </c>
      <c r="I14" s="11">
        <f t="shared" si="2"/>
        <v>38</v>
      </c>
      <c r="J14" s="12">
        <f t="shared" si="3"/>
        <v>5.7</v>
      </c>
      <c r="K14" s="30">
        <v>4</v>
      </c>
      <c r="L14" s="31">
        <v>2</v>
      </c>
      <c r="M14" s="31">
        <v>1</v>
      </c>
      <c r="N14" s="31">
        <v>2</v>
      </c>
      <c r="O14" s="156">
        <v>2</v>
      </c>
      <c r="P14" s="28">
        <f t="shared" si="4"/>
        <v>11</v>
      </c>
      <c r="Q14" s="29">
        <f t="shared" si="5"/>
        <v>0.55000000000000004</v>
      </c>
      <c r="R14" s="35">
        <f t="shared" si="6"/>
        <v>1.4</v>
      </c>
      <c r="S14" s="142">
        <f t="shared" si="7"/>
        <v>0.85</v>
      </c>
      <c r="T14" s="142">
        <f t="shared" si="8"/>
        <v>1.25</v>
      </c>
      <c r="U14" s="142">
        <f t="shared" si="9"/>
        <v>1.3</v>
      </c>
      <c r="V14" s="143">
        <f t="shared" si="10"/>
        <v>1.45</v>
      </c>
      <c r="W14" s="127">
        <f t="shared" si="11"/>
        <v>49</v>
      </c>
      <c r="X14" s="43">
        <f t="shared" si="12"/>
        <v>9.8000000000000007</v>
      </c>
      <c r="Y14" s="169">
        <v>34</v>
      </c>
      <c r="Z14" s="47">
        <f t="shared" si="13"/>
        <v>27.200000000000003</v>
      </c>
    </row>
    <row r="15" spans="1:26" ht="19.899999999999999" customHeight="1" thickBot="1" x14ac:dyDescent="0.35">
      <c r="A15" s="6">
        <v>9</v>
      </c>
      <c r="B15" s="167">
        <v>1420399</v>
      </c>
      <c r="C15" s="170" t="s">
        <v>124</v>
      </c>
      <c r="D15" s="13">
        <v>5</v>
      </c>
      <c r="E15" s="14">
        <v>5</v>
      </c>
      <c r="F15" s="14">
        <v>8</v>
      </c>
      <c r="G15" s="14">
        <v>5</v>
      </c>
      <c r="H15" s="10">
        <v>3</v>
      </c>
      <c r="I15" s="11">
        <f t="shared" si="2"/>
        <v>26</v>
      </c>
      <c r="J15" s="12">
        <f t="shared" si="3"/>
        <v>3.9</v>
      </c>
      <c r="K15" s="30">
        <v>2</v>
      </c>
      <c r="L15" s="31">
        <v>2</v>
      </c>
      <c r="M15" s="31">
        <v>2</v>
      </c>
      <c r="N15" s="31">
        <v>2</v>
      </c>
      <c r="O15" s="156">
        <v>0</v>
      </c>
      <c r="P15" s="28">
        <f t="shared" si="4"/>
        <v>8</v>
      </c>
      <c r="Q15" s="29">
        <f t="shared" si="5"/>
        <v>0.4</v>
      </c>
      <c r="R15" s="35">
        <f t="shared" si="6"/>
        <v>0.85</v>
      </c>
      <c r="S15" s="142">
        <f t="shared" si="7"/>
        <v>0.85</v>
      </c>
      <c r="T15" s="142">
        <f t="shared" si="8"/>
        <v>1.3</v>
      </c>
      <c r="U15" s="142">
        <f t="shared" si="9"/>
        <v>0.85</v>
      </c>
      <c r="V15" s="143">
        <f t="shared" si="10"/>
        <v>0.44999999999999996</v>
      </c>
      <c r="W15" s="127">
        <f t="shared" si="11"/>
        <v>34</v>
      </c>
      <c r="X15" s="43">
        <f t="shared" si="12"/>
        <v>6.8000000000000007</v>
      </c>
      <c r="Y15" s="169">
        <v>28</v>
      </c>
      <c r="Z15" s="47">
        <f t="shared" si="13"/>
        <v>22.400000000000002</v>
      </c>
    </row>
    <row r="16" spans="1:26" ht="19.899999999999999" customHeight="1" thickBot="1" x14ac:dyDescent="0.35">
      <c r="A16" s="6">
        <v>10</v>
      </c>
      <c r="B16" s="169">
        <v>1420400</v>
      </c>
      <c r="C16" s="170" t="s">
        <v>125</v>
      </c>
      <c r="D16" s="13">
        <v>11</v>
      </c>
      <c r="E16" s="14">
        <v>8</v>
      </c>
      <c r="F16" s="14">
        <v>15</v>
      </c>
      <c r="G16" s="14">
        <v>8</v>
      </c>
      <c r="H16" s="10">
        <v>11</v>
      </c>
      <c r="I16" s="11">
        <f t="shared" si="2"/>
        <v>53</v>
      </c>
      <c r="J16" s="12">
        <f t="shared" si="3"/>
        <v>7.9499999999999993</v>
      </c>
      <c r="K16" s="30">
        <v>4</v>
      </c>
      <c r="L16" s="31">
        <v>3</v>
      </c>
      <c r="M16" s="31">
        <v>4</v>
      </c>
      <c r="N16" s="31">
        <v>2</v>
      </c>
      <c r="O16" s="156">
        <v>2</v>
      </c>
      <c r="P16" s="28">
        <f t="shared" si="4"/>
        <v>15</v>
      </c>
      <c r="Q16" s="29">
        <f t="shared" si="5"/>
        <v>0.75</v>
      </c>
      <c r="R16" s="35">
        <f t="shared" si="6"/>
        <v>1.8499999999999999</v>
      </c>
      <c r="S16" s="142">
        <f t="shared" si="7"/>
        <v>1.35</v>
      </c>
      <c r="T16" s="142">
        <f t="shared" si="8"/>
        <v>2.4500000000000002</v>
      </c>
      <c r="U16" s="142">
        <f t="shared" si="9"/>
        <v>1.3</v>
      </c>
      <c r="V16" s="143">
        <f t="shared" si="10"/>
        <v>1.75</v>
      </c>
      <c r="W16" s="127">
        <f t="shared" si="11"/>
        <v>68</v>
      </c>
      <c r="X16" s="43">
        <f t="shared" si="12"/>
        <v>13.600000000000001</v>
      </c>
      <c r="Y16" s="169">
        <v>54</v>
      </c>
      <c r="Z16" s="47">
        <f t="shared" si="13"/>
        <v>43.2</v>
      </c>
    </row>
    <row r="17" spans="1:26" ht="19.899999999999999" customHeight="1" thickBot="1" x14ac:dyDescent="0.35">
      <c r="A17" s="6">
        <v>11</v>
      </c>
      <c r="B17" s="167">
        <v>1420401</v>
      </c>
      <c r="C17" s="170" t="s">
        <v>126</v>
      </c>
      <c r="D17" s="13">
        <v>11</v>
      </c>
      <c r="E17" s="14">
        <v>12</v>
      </c>
      <c r="F17" s="14">
        <v>15</v>
      </c>
      <c r="G17" s="14">
        <v>15</v>
      </c>
      <c r="H17" s="10">
        <v>15</v>
      </c>
      <c r="I17" s="11">
        <f t="shared" si="2"/>
        <v>68</v>
      </c>
      <c r="J17" s="12">
        <f t="shared" si="3"/>
        <v>10.199999999999999</v>
      </c>
      <c r="K17" s="30">
        <v>5</v>
      </c>
      <c r="L17" s="31">
        <v>4</v>
      </c>
      <c r="M17" s="31">
        <v>4</v>
      </c>
      <c r="N17" s="31">
        <v>3</v>
      </c>
      <c r="O17" s="156">
        <v>4</v>
      </c>
      <c r="P17" s="28">
        <f t="shared" si="4"/>
        <v>20</v>
      </c>
      <c r="Q17" s="29">
        <f t="shared" si="5"/>
        <v>1</v>
      </c>
      <c r="R17" s="35">
        <f t="shared" si="6"/>
        <v>1.9</v>
      </c>
      <c r="S17" s="142">
        <f t="shared" si="7"/>
        <v>1.9999999999999998</v>
      </c>
      <c r="T17" s="142">
        <f t="shared" si="8"/>
        <v>2.4500000000000002</v>
      </c>
      <c r="U17" s="142">
        <f t="shared" si="9"/>
        <v>2.4</v>
      </c>
      <c r="V17" s="143">
        <f t="shared" si="10"/>
        <v>2.4500000000000002</v>
      </c>
      <c r="W17" s="127">
        <f t="shared" si="11"/>
        <v>88</v>
      </c>
      <c r="X17" s="43">
        <f t="shared" si="12"/>
        <v>17.600000000000001</v>
      </c>
      <c r="Y17" s="169">
        <v>68</v>
      </c>
      <c r="Z17" s="47">
        <f t="shared" si="13"/>
        <v>54.400000000000006</v>
      </c>
    </row>
    <row r="18" spans="1:26" ht="19.899999999999999" customHeight="1" thickBot="1" x14ac:dyDescent="0.35">
      <c r="A18" s="6">
        <v>12</v>
      </c>
      <c r="B18" s="169">
        <v>1420402</v>
      </c>
      <c r="C18" s="170" t="s">
        <v>127</v>
      </c>
      <c r="D18" s="13">
        <v>11</v>
      </c>
      <c r="E18" s="14">
        <v>12</v>
      </c>
      <c r="F18" s="14">
        <v>8</v>
      </c>
      <c r="G18" s="14">
        <v>9</v>
      </c>
      <c r="H18" s="10">
        <v>8</v>
      </c>
      <c r="I18" s="11">
        <f t="shared" si="2"/>
        <v>48</v>
      </c>
      <c r="J18" s="12">
        <f t="shared" si="3"/>
        <v>7.1999999999999993</v>
      </c>
      <c r="K18" s="30">
        <v>2</v>
      </c>
      <c r="L18" s="31">
        <v>3</v>
      </c>
      <c r="M18" s="31">
        <v>4</v>
      </c>
      <c r="N18" s="31">
        <v>2</v>
      </c>
      <c r="O18" s="156">
        <v>1</v>
      </c>
      <c r="P18" s="28">
        <f t="shared" si="4"/>
        <v>12</v>
      </c>
      <c r="Q18" s="29">
        <f t="shared" si="5"/>
        <v>0.60000000000000009</v>
      </c>
      <c r="R18" s="35">
        <f t="shared" si="6"/>
        <v>1.75</v>
      </c>
      <c r="S18" s="142">
        <f t="shared" si="7"/>
        <v>1.9499999999999997</v>
      </c>
      <c r="T18" s="142">
        <f t="shared" si="8"/>
        <v>1.4</v>
      </c>
      <c r="U18" s="142">
        <f t="shared" si="9"/>
        <v>1.45</v>
      </c>
      <c r="V18" s="143">
        <f t="shared" si="10"/>
        <v>1.25</v>
      </c>
      <c r="W18" s="127">
        <f t="shared" si="11"/>
        <v>60</v>
      </c>
      <c r="X18" s="43">
        <f t="shared" si="12"/>
        <v>12</v>
      </c>
      <c r="Y18" s="169">
        <v>40</v>
      </c>
      <c r="Z18" s="47">
        <f t="shared" si="13"/>
        <v>32</v>
      </c>
    </row>
    <row r="19" spans="1:26" ht="19.899999999999999" customHeight="1" thickBot="1" x14ac:dyDescent="0.35">
      <c r="A19" s="6">
        <v>13</v>
      </c>
      <c r="B19" s="167">
        <v>1420403</v>
      </c>
      <c r="C19" s="170" t="s">
        <v>128</v>
      </c>
      <c r="D19" s="13">
        <v>5</v>
      </c>
      <c r="E19" s="14">
        <v>8</v>
      </c>
      <c r="F19" s="14">
        <v>9</v>
      </c>
      <c r="G19" s="14">
        <v>9</v>
      </c>
      <c r="H19" s="10">
        <v>9</v>
      </c>
      <c r="I19" s="11">
        <f t="shared" si="2"/>
        <v>40</v>
      </c>
      <c r="J19" s="12">
        <f t="shared" si="3"/>
        <v>6</v>
      </c>
      <c r="K19" s="30">
        <v>4</v>
      </c>
      <c r="L19" s="31">
        <v>2</v>
      </c>
      <c r="M19" s="31">
        <v>3</v>
      </c>
      <c r="N19" s="31">
        <v>2</v>
      </c>
      <c r="O19" s="156">
        <v>1</v>
      </c>
      <c r="P19" s="28">
        <f t="shared" si="4"/>
        <v>12</v>
      </c>
      <c r="Q19" s="29">
        <f t="shared" si="5"/>
        <v>0.60000000000000009</v>
      </c>
      <c r="R19" s="35">
        <f t="shared" si="6"/>
        <v>0.95</v>
      </c>
      <c r="S19" s="142">
        <f t="shared" si="7"/>
        <v>1.3</v>
      </c>
      <c r="T19" s="142">
        <f t="shared" si="8"/>
        <v>1.5</v>
      </c>
      <c r="U19" s="142">
        <f t="shared" si="9"/>
        <v>1.45</v>
      </c>
      <c r="V19" s="143">
        <f t="shared" si="10"/>
        <v>1.4</v>
      </c>
      <c r="W19" s="127">
        <f t="shared" si="11"/>
        <v>52</v>
      </c>
      <c r="X19" s="43">
        <f t="shared" si="12"/>
        <v>10.4</v>
      </c>
      <c r="Y19" s="169">
        <v>42</v>
      </c>
      <c r="Z19" s="47">
        <f t="shared" si="13"/>
        <v>33.6</v>
      </c>
    </row>
    <row r="20" spans="1:26" ht="19.899999999999999" customHeight="1" thickBot="1" x14ac:dyDescent="0.35">
      <c r="A20" s="6">
        <v>14</v>
      </c>
      <c r="B20" s="169">
        <v>1420404</v>
      </c>
      <c r="C20" s="170" t="s">
        <v>129</v>
      </c>
      <c r="D20" s="13">
        <v>5</v>
      </c>
      <c r="E20" s="14">
        <v>2</v>
      </c>
      <c r="F20" s="14">
        <v>2</v>
      </c>
      <c r="G20" s="14">
        <v>2</v>
      </c>
      <c r="H20" s="10">
        <v>4</v>
      </c>
      <c r="I20" s="11">
        <f t="shared" si="2"/>
        <v>15</v>
      </c>
      <c r="J20" s="12">
        <f t="shared" si="3"/>
        <v>2.25</v>
      </c>
      <c r="K20" s="30">
        <v>2</v>
      </c>
      <c r="L20" s="31">
        <v>1</v>
      </c>
      <c r="M20" s="31">
        <v>2</v>
      </c>
      <c r="N20" s="31">
        <v>0</v>
      </c>
      <c r="O20" s="156">
        <v>0</v>
      </c>
      <c r="P20" s="28">
        <f t="shared" si="4"/>
        <v>5</v>
      </c>
      <c r="Q20" s="29">
        <f t="shared" si="5"/>
        <v>0.25</v>
      </c>
      <c r="R20" s="35">
        <f t="shared" si="6"/>
        <v>0.85</v>
      </c>
      <c r="S20" s="142">
        <f t="shared" si="7"/>
        <v>0.35</v>
      </c>
      <c r="T20" s="142">
        <f t="shared" si="8"/>
        <v>0.4</v>
      </c>
      <c r="U20" s="142">
        <f t="shared" si="9"/>
        <v>0.3</v>
      </c>
      <c r="V20" s="143">
        <f t="shared" si="10"/>
        <v>0.6</v>
      </c>
      <c r="W20" s="127">
        <f t="shared" si="11"/>
        <v>20</v>
      </c>
      <c r="X20" s="43">
        <f t="shared" si="12"/>
        <v>4</v>
      </c>
      <c r="Y20" s="169">
        <v>11</v>
      </c>
      <c r="Z20" s="47">
        <f t="shared" si="13"/>
        <v>8.8000000000000007</v>
      </c>
    </row>
    <row r="21" spans="1:26" ht="19.899999999999999" customHeight="1" thickBot="1" x14ac:dyDescent="0.35">
      <c r="A21" s="6">
        <v>15</v>
      </c>
      <c r="B21" s="167">
        <v>1420405</v>
      </c>
      <c r="C21" s="170" t="s">
        <v>130</v>
      </c>
      <c r="D21" s="13">
        <v>11</v>
      </c>
      <c r="E21" s="14">
        <v>12</v>
      </c>
      <c r="F21" s="14">
        <v>15</v>
      </c>
      <c r="G21" s="14">
        <v>12</v>
      </c>
      <c r="H21" s="10">
        <v>11</v>
      </c>
      <c r="I21" s="11">
        <f t="shared" si="2"/>
        <v>61</v>
      </c>
      <c r="J21" s="12">
        <f t="shared" si="3"/>
        <v>9.15</v>
      </c>
      <c r="K21" s="30">
        <v>5</v>
      </c>
      <c r="L21" s="31">
        <v>4</v>
      </c>
      <c r="M21" s="31">
        <v>5</v>
      </c>
      <c r="N21" s="31">
        <v>2</v>
      </c>
      <c r="O21" s="156">
        <v>3</v>
      </c>
      <c r="P21" s="28">
        <f t="shared" si="4"/>
        <v>19</v>
      </c>
      <c r="Q21" s="29">
        <f t="shared" si="5"/>
        <v>0.95000000000000007</v>
      </c>
      <c r="R21" s="35">
        <f t="shared" si="6"/>
        <v>1.9</v>
      </c>
      <c r="S21" s="142">
        <f t="shared" si="7"/>
        <v>1.9999999999999998</v>
      </c>
      <c r="T21" s="142">
        <f t="shared" si="8"/>
        <v>2.5</v>
      </c>
      <c r="U21" s="142">
        <f t="shared" si="9"/>
        <v>1.9</v>
      </c>
      <c r="V21" s="143">
        <f t="shared" si="10"/>
        <v>1.7999999999999998</v>
      </c>
      <c r="W21" s="127">
        <f t="shared" si="11"/>
        <v>80</v>
      </c>
      <c r="X21" s="43">
        <f t="shared" si="12"/>
        <v>16</v>
      </c>
      <c r="Y21" s="169">
        <v>65</v>
      </c>
      <c r="Z21" s="47">
        <f t="shared" si="13"/>
        <v>52</v>
      </c>
    </row>
    <row r="22" spans="1:26" ht="19.899999999999999" customHeight="1" thickBot="1" x14ac:dyDescent="0.35">
      <c r="A22" s="6">
        <v>16</v>
      </c>
      <c r="B22" s="169">
        <v>1420406</v>
      </c>
      <c r="C22" s="170" t="s">
        <v>131</v>
      </c>
      <c r="D22" s="13">
        <v>8</v>
      </c>
      <c r="E22" s="14">
        <v>9</v>
      </c>
      <c r="F22" s="14">
        <v>8</v>
      </c>
      <c r="G22" s="14">
        <v>5</v>
      </c>
      <c r="H22" s="15">
        <v>5</v>
      </c>
      <c r="I22" s="11">
        <f t="shared" si="2"/>
        <v>35</v>
      </c>
      <c r="J22" s="12">
        <f t="shared" si="3"/>
        <v>5.25</v>
      </c>
      <c r="K22" s="30">
        <v>2</v>
      </c>
      <c r="L22" s="31">
        <v>1</v>
      </c>
      <c r="M22" s="31">
        <v>0</v>
      </c>
      <c r="N22" s="31">
        <v>2</v>
      </c>
      <c r="O22" s="156">
        <v>3</v>
      </c>
      <c r="P22" s="28">
        <f t="shared" si="4"/>
        <v>8</v>
      </c>
      <c r="Q22" s="29">
        <f t="shared" si="5"/>
        <v>0.4</v>
      </c>
      <c r="R22" s="35">
        <f t="shared" si="6"/>
        <v>1.3</v>
      </c>
      <c r="S22" s="142">
        <f t="shared" si="7"/>
        <v>1.4</v>
      </c>
      <c r="T22" s="142">
        <f t="shared" si="8"/>
        <v>1.2</v>
      </c>
      <c r="U22" s="142">
        <f t="shared" si="9"/>
        <v>0.85</v>
      </c>
      <c r="V22" s="143">
        <f t="shared" si="10"/>
        <v>0.9</v>
      </c>
      <c r="W22" s="127">
        <f t="shared" si="11"/>
        <v>43</v>
      </c>
      <c r="X22" s="43">
        <f t="shared" si="12"/>
        <v>8.6</v>
      </c>
      <c r="Y22" s="169">
        <v>27</v>
      </c>
      <c r="Z22" s="47">
        <f t="shared" si="13"/>
        <v>21.6</v>
      </c>
    </row>
    <row r="23" spans="1:26" ht="19.899999999999999" customHeight="1" thickBot="1" x14ac:dyDescent="0.35">
      <c r="A23" s="6">
        <v>17</v>
      </c>
      <c r="B23" s="167">
        <v>1420407</v>
      </c>
      <c r="C23" s="170" t="s">
        <v>132</v>
      </c>
      <c r="D23" s="13">
        <v>11</v>
      </c>
      <c r="E23" s="14">
        <v>15</v>
      </c>
      <c r="F23" s="14">
        <v>15</v>
      </c>
      <c r="G23" s="14">
        <v>8</v>
      </c>
      <c r="H23" s="15">
        <v>11</v>
      </c>
      <c r="I23" s="11">
        <f t="shared" si="2"/>
        <v>60</v>
      </c>
      <c r="J23" s="12">
        <f t="shared" si="3"/>
        <v>9</v>
      </c>
      <c r="K23" s="30">
        <v>5</v>
      </c>
      <c r="L23" s="31">
        <v>3</v>
      </c>
      <c r="M23" s="31">
        <v>4</v>
      </c>
      <c r="N23" s="31">
        <v>2</v>
      </c>
      <c r="O23" s="156">
        <v>3</v>
      </c>
      <c r="P23" s="28">
        <f t="shared" si="4"/>
        <v>17</v>
      </c>
      <c r="Q23" s="29">
        <f t="shared" si="5"/>
        <v>0.85000000000000009</v>
      </c>
      <c r="R23" s="35">
        <f t="shared" si="6"/>
        <v>1.9</v>
      </c>
      <c r="S23" s="142">
        <f t="shared" si="7"/>
        <v>2.4</v>
      </c>
      <c r="T23" s="142">
        <f t="shared" si="8"/>
        <v>2.4500000000000002</v>
      </c>
      <c r="U23" s="142">
        <f t="shared" si="9"/>
        <v>1.3</v>
      </c>
      <c r="V23" s="143">
        <f t="shared" si="10"/>
        <v>1.7999999999999998</v>
      </c>
      <c r="W23" s="127">
        <f t="shared" si="11"/>
        <v>77</v>
      </c>
      <c r="X23" s="43">
        <f t="shared" si="12"/>
        <v>15.4</v>
      </c>
      <c r="Y23" s="169">
        <v>58</v>
      </c>
      <c r="Z23" s="47">
        <f t="shared" si="13"/>
        <v>46.400000000000006</v>
      </c>
    </row>
    <row r="24" spans="1:26" ht="19.899999999999999" customHeight="1" thickBot="1" x14ac:dyDescent="0.35">
      <c r="A24" s="6">
        <v>18</v>
      </c>
      <c r="B24" s="169">
        <v>1420408</v>
      </c>
      <c r="C24" s="170" t="s">
        <v>133</v>
      </c>
      <c r="D24" s="13">
        <v>1</v>
      </c>
      <c r="E24" s="14">
        <v>0</v>
      </c>
      <c r="F24" s="14">
        <v>1</v>
      </c>
      <c r="G24" s="14">
        <v>1</v>
      </c>
      <c r="H24" s="15">
        <v>1</v>
      </c>
      <c r="I24" s="11">
        <f t="shared" si="2"/>
        <v>4</v>
      </c>
      <c r="J24" s="12">
        <f t="shared" si="3"/>
        <v>0.6</v>
      </c>
      <c r="K24" s="30">
        <v>0</v>
      </c>
      <c r="L24" s="31">
        <v>1</v>
      </c>
      <c r="M24" s="31">
        <v>0</v>
      </c>
      <c r="N24" s="31">
        <v>0</v>
      </c>
      <c r="O24" s="156">
        <v>0</v>
      </c>
      <c r="P24" s="28">
        <f t="shared" si="4"/>
        <v>1</v>
      </c>
      <c r="Q24" s="29">
        <f t="shared" si="5"/>
        <v>0.05</v>
      </c>
      <c r="R24" s="35">
        <f t="shared" si="6"/>
        <v>0.15</v>
      </c>
      <c r="S24" s="142">
        <f t="shared" si="7"/>
        <v>0.05</v>
      </c>
      <c r="T24" s="142">
        <f t="shared" si="8"/>
        <v>0.15</v>
      </c>
      <c r="U24" s="142">
        <f t="shared" si="9"/>
        <v>0.15</v>
      </c>
      <c r="V24" s="143">
        <f t="shared" si="10"/>
        <v>0.15</v>
      </c>
      <c r="W24" s="127">
        <f t="shared" si="11"/>
        <v>5</v>
      </c>
      <c r="X24" s="43">
        <f t="shared" si="12"/>
        <v>1</v>
      </c>
      <c r="Y24" s="169">
        <v>4</v>
      </c>
      <c r="Z24" s="47">
        <f t="shared" si="13"/>
        <v>3.2</v>
      </c>
    </row>
    <row r="25" spans="1:26" ht="19.899999999999999" customHeight="1" x14ac:dyDescent="0.3">
      <c r="A25" s="6">
        <v>19</v>
      </c>
      <c r="B25" s="167">
        <v>1420409</v>
      </c>
      <c r="C25" s="170" t="s">
        <v>134</v>
      </c>
      <c r="D25" s="13"/>
      <c r="E25" s="14"/>
      <c r="F25" s="14"/>
      <c r="G25" s="14"/>
      <c r="H25" s="15"/>
      <c r="I25" s="11">
        <f t="shared" si="2"/>
        <v>0</v>
      </c>
      <c r="J25" s="12">
        <f t="shared" si="3"/>
        <v>0</v>
      </c>
      <c r="K25" s="30">
        <v>1</v>
      </c>
      <c r="L25" s="31">
        <v>0</v>
      </c>
      <c r="M25" s="31">
        <v>1</v>
      </c>
      <c r="N25" s="31">
        <v>1</v>
      </c>
      <c r="O25" s="156">
        <v>0</v>
      </c>
      <c r="P25" s="28">
        <f t="shared" si="4"/>
        <v>3</v>
      </c>
      <c r="Q25" s="29">
        <f t="shared" si="5"/>
        <v>0.15000000000000002</v>
      </c>
      <c r="R25" s="35">
        <f t="shared" si="6"/>
        <v>0.05</v>
      </c>
      <c r="S25" s="142">
        <f t="shared" si="7"/>
        <v>0</v>
      </c>
      <c r="T25" s="142">
        <f t="shared" si="8"/>
        <v>0.05</v>
      </c>
      <c r="U25" s="142">
        <f t="shared" si="9"/>
        <v>0.05</v>
      </c>
      <c r="V25" s="143">
        <f t="shared" si="10"/>
        <v>0</v>
      </c>
      <c r="W25" s="127">
        <f t="shared" si="11"/>
        <v>3</v>
      </c>
      <c r="X25" s="43">
        <f t="shared" si="12"/>
        <v>0.60000000000000009</v>
      </c>
      <c r="Y25" s="169" t="s">
        <v>135</v>
      </c>
      <c r="Z25" s="47" t="e">
        <f t="shared" si="13"/>
        <v>#VALUE!</v>
      </c>
    </row>
    <row r="26" spans="1:26" ht="21" thickBot="1" x14ac:dyDescent="0.35"/>
    <row r="27" spans="1:26" x14ac:dyDescent="0.3">
      <c r="A27" s="220" t="s">
        <v>16</v>
      </c>
      <c r="B27" s="221"/>
      <c r="C27" s="222"/>
      <c r="D27" s="8">
        <f t="shared" ref="D27:Z27" si="14">COUNT(D7:D25)</f>
        <v>17</v>
      </c>
      <c r="E27" s="9">
        <f t="shared" si="14"/>
        <v>17</v>
      </c>
      <c r="F27" s="9">
        <f t="shared" si="14"/>
        <v>17</v>
      </c>
      <c r="G27" s="9">
        <f t="shared" si="14"/>
        <v>17</v>
      </c>
      <c r="H27" s="120">
        <f t="shared" si="14"/>
        <v>17</v>
      </c>
      <c r="I27" s="12">
        <f t="shared" si="14"/>
        <v>19</v>
      </c>
      <c r="J27" s="121">
        <f t="shared" si="14"/>
        <v>19</v>
      </c>
      <c r="K27" s="113">
        <f t="shared" si="14"/>
        <v>18</v>
      </c>
      <c r="L27" s="27">
        <f t="shared" si="14"/>
        <v>18</v>
      </c>
      <c r="M27" s="27">
        <f t="shared" si="14"/>
        <v>18</v>
      </c>
      <c r="N27" s="27">
        <f t="shared" si="14"/>
        <v>18</v>
      </c>
      <c r="O27" s="114">
        <f t="shared" si="14"/>
        <v>18</v>
      </c>
      <c r="P27" s="109">
        <f t="shared" si="14"/>
        <v>19</v>
      </c>
      <c r="Q27" s="131">
        <f t="shared" si="14"/>
        <v>19</v>
      </c>
      <c r="R27" s="134">
        <f t="shared" si="14"/>
        <v>19</v>
      </c>
      <c r="S27" s="36">
        <f t="shared" si="14"/>
        <v>19</v>
      </c>
      <c r="T27" s="36">
        <f t="shared" si="14"/>
        <v>19</v>
      </c>
      <c r="U27" s="36">
        <f t="shared" si="14"/>
        <v>19</v>
      </c>
      <c r="V27" s="37">
        <f t="shared" si="14"/>
        <v>19</v>
      </c>
      <c r="W27" s="144">
        <f t="shared" si="14"/>
        <v>19</v>
      </c>
      <c r="X27" s="137">
        <f t="shared" si="14"/>
        <v>19</v>
      </c>
      <c r="Y27" s="28">
        <f t="shared" si="14"/>
        <v>17</v>
      </c>
      <c r="Z27" s="141">
        <f t="shared" si="14"/>
        <v>17</v>
      </c>
    </row>
    <row r="28" spans="1:26" ht="21" customHeight="1" x14ac:dyDescent="0.3">
      <c r="A28" s="223" t="s">
        <v>17</v>
      </c>
      <c r="B28" s="224"/>
      <c r="C28" s="225"/>
      <c r="D28" s="13">
        <v>20</v>
      </c>
      <c r="E28" s="14">
        <v>20</v>
      </c>
      <c r="F28" s="14">
        <v>20</v>
      </c>
      <c r="G28" s="14">
        <v>20</v>
      </c>
      <c r="H28" s="122">
        <v>20</v>
      </c>
      <c r="I28" s="16">
        <f>SUM(D28:H28)</f>
        <v>100</v>
      </c>
      <c r="J28" s="123">
        <f>I28*0.15</f>
        <v>15</v>
      </c>
      <c r="K28" s="115">
        <v>6</v>
      </c>
      <c r="L28" s="31">
        <v>6</v>
      </c>
      <c r="M28" s="31">
        <v>6</v>
      </c>
      <c r="N28" s="31">
        <v>6</v>
      </c>
      <c r="O28" s="116">
        <v>6</v>
      </c>
      <c r="P28" s="110">
        <f>SUM(K28:O28)</f>
        <v>30</v>
      </c>
      <c r="Q28" s="132">
        <f>P28*0.05</f>
        <v>1.5</v>
      </c>
      <c r="R28" s="135">
        <f>(D28*0.15+K28*0.05)</f>
        <v>3.3</v>
      </c>
      <c r="S28" s="38">
        <f>((E28*0.15+L28*0.05))</f>
        <v>3.3</v>
      </c>
      <c r="T28" s="38">
        <f t="shared" ref="T28:U28" si="15">((F28*0.15+M28*0.05))</f>
        <v>3.3</v>
      </c>
      <c r="U28" s="38">
        <f t="shared" si="15"/>
        <v>3.3</v>
      </c>
      <c r="V28" s="39">
        <f>((H28*0.15+O28*0.05))</f>
        <v>3.3</v>
      </c>
      <c r="W28" s="145">
        <v>130</v>
      </c>
      <c r="X28" s="138">
        <f>W28*0.2</f>
        <v>26</v>
      </c>
      <c r="Y28" s="32">
        <v>100</v>
      </c>
      <c r="Z28" s="117">
        <f>Y28*0.8</f>
        <v>80</v>
      </c>
    </row>
    <row r="29" spans="1:26" x14ac:dyDescent="0.3">
      <c r="A29" s="223" t="s">
        <v>82</v>
      </c>
      <c r="B29" s="224"/>
      <c r="C29" s="225"/>
      <c r="D29" s="13">
        <f>D28*0.4</f>
        <v>8</v>
      </c>
      <c r="E29" s="14">
        <f>E28*0.4</f>
        <v>8</v>
      </c>
      <c r="F29" s="14">
        <f t="shared" ref="F29:J29" si="16">F28*0.4</f>
        <v>8</v>
      </c>
      <c r="G29" s="14">
        <f t="shared" si="16"/>
        <v>8</v>
      </c>
      <c r="H29" s="122">
        <f t="shared" si="16"/>
        <v>8</v>
      </c>
      <c r="I29" s="16">
        <f t="shared" si="16"/>
        <v>40</v>
      </c>
      <c r="J29" s="123">
        <f t="shared" si="16"/>
        <v>6</v>
      </c>
      <c r="K29" s="115">
        <f>K28*0.4</f>
        <v>2.4000000000000004</v>
      </c>
      <c r="L29" s="31">
        <f>L28*0.4</f>
        <v>2.4000000000000004</v>
      </c>
      <c r="M29" s="31">
        <f t="shared" ref="M29:Z29" si="17">M28*0.4</f>
        <v>2.4000000000000004</v>
      </c>
      <c r="N29" s="31">
        <f t="shared" si="17"/>
        <v>2.4000000000000004</v>
      </c>
      <c r="O29" s="116">
        <f t="shared" si="17"/>
        <v>2.4000000000000004</v>
      </c>
      <c r="P29" s="110">
        <f t="shared" si="17"/>
        <v>12</v>
      </c>
      <c r="Q29" s="132">
        <f t="shared" si="17"/>
        <v>0.60000000000000009</v>
      </c>
      <c r="R29" s="135">
        <f t="shared" si="17"/>
        <v>1.32</v>
      </c>
      <c r="S29" s="38">
        <f t="shared" si="17"/>
        <v>1.32</v>
      </c>
      <c r="T29" s="38">
        <f t="shared" si="17"/>
        <v>1.32</v>
      </c>
      <c r="U29" s="38">
        <f t="shared" si="17"/>
        <v>1.32</v>
      </c>
      <c r="V29" s="39">
        <f t="shared" si="17"/>
        <v>1.32</v>
      </c>
      <c r="W29" s="145">
        <f t="shared" si="17"/>
        <v>52</v>
      </c>
      <c r="X29" s="138">
        <f t="shared" si="17"/>
        <v>10.4</v>
      </c>
      <c r="Y29" s="32">
        <f t="shared" si="17"/>
        <v>40</v>
      </c>
      <c r="Z29" s="117">
        <f t="shared" si="17"/>
        <v>32</v>
      </c>
    </row>
    <row r="30" spans="1:26" ht="21" customHeight="1" x14ac:dyDescent="0.3">
      <c r="A30" s="223" t="s">
        <v>18</v>
      </c>
      <c r="B30" s="224"/>
      <c r="C30" s="225"/>
      <c r="D30" s="13">
        <f>COUNTIF(D7:D25, "&gt;=8")</f>
        <v>11</v>
      </c>
      <c r="E30" s="14">
        <f>COUNTIF(E7:E25, "&gt;=8")</f>
        <v>12</v>
      </c>
      <c r="F30" s="14">
        <f>COUNTIF(F7:F25, "&gt;=8")</f>
        <v>13</v>
      </c>
      <c r="G30" s="14">
        <f>COUNTIF(G7:G25, "&gt;=8")</f>
        <v>11</v>
      </c>
      <c r="H30" s="122">
        <f>COUNTIF(H7:H25, "&gt;=8")</f>
        <v>11</v>
      </c>
      <c r="I30" s="16">
        <f>COUNTIF(I7:I25, "&gt;=40")</f>
        <v>9</v>
      </c>
      <c r="J30" s="123">
        <f>COUNTIF(J7:J25, "&gt;=6")</f>
        <v>9</v>
      </c>
      <c r="K30" s="115">
        <f>COUNTIF(K7:K25, "&gt;=2.4")</f>
        <v>8</v>
      </c>
      <c r="L30" s="31">
        <f>COUNTIF(L7:L25, "&gt;=2.4")</f>
        <v>8</v>
      </c>
      <c r="M30" s="31">
        <f>COUNTIF(M7:M25, "&gt;=2.4")</f>
        <v>7</v>
      </c>
      <c r="N30" s="31">
        <f>COUNTIF(N7:N25, "&gt;=2.4")</f>
        <v>4</v>
      </c>
      <c r="O30" s="116">
        <f>COUNTIF(O7:O25, "&gt;=2.4")</f>
        <v>6</v>
      </c>
      <c r="P30" s="110">
        <f>COUNTIF(P7:P25, "&gt;=12")</f>
        <v>9</v>
      </c>
      <c r="Q30" s="132">
        <f>COUNTIF(Q7:Q25, "&gt;=0.6")</f>
        <v>9</v>
      </c>
      <c r="R30" s="135">
        <f>COUNTIF(R7:R25, "&gt;=1.32")</f>
        <v>9</v>
      </c>
      <c r="S30" s="38">
        <f>COUNTIF(S7:S25, "&gt;=1.32")</f>
        <v>10</v>
      </c>
      <c r="T30" s="38">
        <f>COUNTIF(T7:T25, "&gt;=1.32")</f>
        <v>9</v>
      </c>
      <c r="U30" s="38">
        <f>COUNTIF(U7:U25, "&gt;=1.32")</f>
        <v>7</v>
      </c>
      <c r="V30" s="39">
        <f>COUNTIF(V7:V25, "&gt;=1.32")</f>
        <v>9</v>
      </c>
      <c r="W30" s="145">
        <f>COUNTIF(W7:W25, "&gt;=52")</f>
        <v>9</v>
      </c>
      <c r="X30" s="138">
        <f>COUNTIF(X7:X25, "&gt;=10.4")</f>
        <v>9</v>
      </c>
      <c r="Y30" s="32">
        <f>COUNTIF(Y7:Y25, "&gt;=40")</f>
        <v>9</v>
      </c>
      <c r="Z30" s="117">
        <f>COUNTIF(Z7:Z25, "&gt;=32")</f>
        <v>9</v>
      </c>
    </row>
    <row r="31" spans="1:26" x14ac:dyDescent="0.3">
      <c r="A31" s="223" t="s">
        <v>19</v>
      </c>
      <c r="B31" s="224"/>
      <c r="C31" s="225"/>
      <c r="D31" s="124" t="str">
        <f t="shared" ref="D31:Z31" si="18" xml:space="preserve"> IF(((D30/COUNT(D7:D25))*100)&gt;=60,"3", IF(AND(((D30/COUNT(D7:D25))*100)&lt;60, ((D30/COUNT(D7:D25))*100)&gt;=50),"2", IF( AND(((D30/COUNT(D7:D25))*100)&lt;50, ((D30/COUNT(D7:D25))*100)&gt;=40),"1","0")))</f>
        <v>3</v>
      </c>
      <c r="E31" s="14" t="str">
        <f t="shared" si="18"/>
        <v>3</v>
      </c>
      <c r="F31" s="14" t="str">
        <f t="shared" si="18"/>
        <v>3</v>
      </c>
      <c r="G31" s="14" t="str">
        <f t="shared" si="18"/>
        <v>3</v>
      </c>
      <c r="H31" s="122" t="str">
        <f t="shared" si="18"/>
        <v>3</v>
      </c>
      <c r="I31" s="16" t="str">
        <f t="shared" si="18"/>
        <v>1</v>
      </c>
      <c r="J31" s="123" t="str">
        <f t="shared" si="18"/>
        <v>1</v>
      </c>
      <c r="K31" s="115" t="str">
        <f t="shared" si="18"/>
        <v>1</v>
      </c>
      <c r="L31" s="30" t="str">
        <f t="shared" si="18"/>
        <v>1</v>
      </c>
      <c r="M31" s="30" t="str">
        <f t="shared" si="18"/>
        <v>0</v>
      </c>
      <c r="N31" s="30" t="str">
        <f t="shared" si="18"/>
        <v>0</v>
      </c>
      <c r="O31" s="117" t="str">
        <f t="shared" si="18"/>
        <v>0</v>
      </c>
      <c r="P31" s="110" t="str">
        <f t="shared" si="18"/>
        <v>1</v>
      </c>
      <c r="Q31" s="132" t="str">
        <f t="shared" si="18"/>
        <v>1</v>
      </c>
      <c r="R31" s="135" t="str">
        <f t="shared" si="18"/>
        <v>1</v>
      </c>
      <c r="S31" s="38" t="str">
        <f t="shared" si="18"/>
        <v>2</v>
      </c>
      <c r="T31" s="38" t="str">
        <f t="shared" si="18"/>
        <v>1</v>
      </c>
      <c r="U31" s="38" t="str">
        <f t="shared" si="18"/>
        <v>0</v>
      </c>
      <c r="V31" s="39" t="str">
        <f t="shared" si="18"/>
        <v>1</v>
      </c>
      <c r="W31" s="138" t="str">
        <f t="shared" si="18"/>
        <v>1</v>
      </c>
      <c r="X31" s="139" t="str">
        <f t="shared" si="18"/>
        <v>1</v>
      </c>
      <c r="Y31" s="132" t="str">
        <f t="shared" si="18"/>
        <v>2</v>
      </c>
      <c r="Z31" s="32" t="str">
        <f t="shared" si="18"/>
        <v>2</v>
      </c>
    </row>
    <row r="32" spans="1:26" ht="21" thickBot="1" x14ac:dyDescent="0.35">
      <c r="A32" s="226" t="s">
        <v>20</v>
      </c>
      <c r="B32" s="227"/>
      <c r="C32" s="228"/>
      <c r="D32" s="17">
        <f t="shared" ref="D32:Z32" si="19">((D30/COUNT(D7:D25))*D31)</f>
        <v>1.9411764705882355</v>
      </c>
      <c r="E32" s="18">
        <f t="shared" si="19"/>
        <v>2.1176470588235294</v>
      </c>
      <c r="F32" s="18">
        <f t="shared" si="19"/>
        <v>2.2941176470588234</v>
      </c>
      <c r="G32" s="18">
        <f t="shared" si="19"/>
        <v>1.9411764705882355</v>
      </c>
      <c r="H32" s="125">
        <f t="shared" si="19"/>
        <v>1.9411764705882355</v>
      </c>
      <c r="I32" s="19">
        <f t="shared" si="19"/>
        <v>0.47368421052631576</v>
      </c>
      <c r="J32" s="126">
        <f t="shared" si="19"/>
        <v>0.47368421052631576</v>
      </c>
      <c r="K32" s="118">
        <f t="shared" si="19"/>
        <v>0.44444444444444442</v>
      </c>
      <c r="L32" s="33">
        <f t="shared" si="19"/>
        <v>0.44444444444444442</v>
      </c>
      <c r="M32" s="33">
        <f t="shared" si="19"/>
        <v>0</v>
      </c>
      <c r="N32" s="33">
        <f t="shared" si="19"/>
        <v>0</v>
      </c>
      <c r="O32" s="119">
        <f t="shared" si="19"/>
        <v>0</v>
      </c>
      <c r="P32" s="111">
        <f t="shared" si="19"/>
        <v>0.47368421052631576</v>
      </c>
      <c r="Q32" s="133">
        <f t="shared" si="19"/>
        <v>0.47368421052631576</v>
      </c>
      <c r="R32" s="136">
        <f t="shared" si="19"/>
        <v>0.47368421052631576</v>
      </c>
      <c r="S32" s="40">
        <f t="shared" si="19"/>
        <v>1.0526315789473684</v>
      </c>
      <c r="T32" s="40">
        <f t="shared" si="19"/>
        <v>0.47368421052631576</v>
      </c>
      <c r="U32" s="40">
        <f t="shared" si="19"/>
        <v>0</v>
      </c>
      <c r="V32" s="41">
        <f t="shared" si="19"/>
        <v>0.47368421052631576</v>
      </c>
      <c r="W32" s="146">
        <f t="shared" si="19"/>
        <v>0.47368421052631576</v>
      </c>
      <c r="X32" s="140">
        <f t="shared" si="19"/>
        <v>0.47368421052631576</v>
      </c>
      <c r="Y32" s="133">
        <f t="shared" si="19"/>
        <v>1.0588235294117647</v>
      </c>
      <c r="Z32" s="34">
        <f t="shared" si="19"/>
        <v>1.0588235294117647</v>
      </c>
    </row>
    <row r="33" spans="1:19" ht="21" thickBot="1" x14ac:dyDescent="0.35">
      <c r="A33" s="2"/>
      <c r="B33" s="2"/>
      <c r="C33" s="2"/>
      <c r="D33" s="2"/>
    </row>
    <row r="34" spans="1:19" x14ac:dyDescent="0.3">
      <c r="A34" s="199" t="s">
        <v>21</v>
      </c>
      <c r="B34" s="200"/>
      <c r="C34" s="201"/>
      <c r="D34" s="2"/>
      <c r="E34" s="202" t="s">
        <v>22</v>
      </c>
      <c r="F34" s="203"/>
      <c r="G34" s="203"/>
      <c r="H34" s="203"/>
      <c r="I34" s="203"/>
      <c r="J34" s="203"/>
      <c r="K34" s="203"/>
      <c r="L34" s="203"/>
      <c r="M34" s="203"/>
      <c r="N34" s="204"/>
      <c r="O34" s="112" t="s">
        <v>12</v>
      </c>
      <c r="P34" s="49" t="s">
        <v>3</v>
      </c>
      <c r="Q34" s="49" t="s">
        <v>4</v>
      </c>
      <c r="R34" s="49" t="s">
        <v>5</v>
      </c>
      <c r="S34" s="50" t="s">
        <v>6</v>
      </c>
    </row>
    <row r="35" spans="1:19" ht="21" thickBot="1" x14ac:dyDescent="0.35">
      <c r="A35" s="51" t="s">
        <v>83</v>
      </c>
      <c r="B35" s="3"/>
      <c r="C35" s="52"/>
      <c r="D35" s="2"/>
      <c r="E35" s="205"/>
      <c r="F35" s="206"/>
      <c r="G35" s="206"/>
      <c r="H35" s="206"/>
      <c r="I35" s="206"/>
      <c r="J35" s="206"/>
      <c r="K35" s="206"/>
      <c r="L35" s="206"/>
      <c r="M35" s="206"/>
      <c r="N35" s="207"/>
      <c r="O35" s="4">
        <f>(R32*0.2+Z32*0.8)</f>
        <v>0.94179566563467498</v>
      </c>
      <c r="P35" s="4">
        <f>(S32*0.2+Z32*0.8)</f>
        <v>1.0575851393188855</v>
      </c>
      <c r="Q35" s="4">
        <f>(T32*0.2+Z32*0.8)</f>
        <v>0.94179566563467498</v>
      </c>
      <c r="R35" s="4">
        <f>(U32*0.2+Z32*0.8)</f>
        <v>0.84705882352941186</v>
      </c>
      <c r="S35" s="7">
        <f>(V32*0.2+Z32*0.8)</f>
        <v>0.94179566563467498</v>
      </c>
    </row>
    <row r="36" spans="1:19" x14ac:dyDescent="0.3">
      <c r="A36" s="51" t="s">
        <v>84</v>
      </c>
      <c r="B36" s="3"/>
      <c r="C36" s="52"/>
      <c r="D36" s="2"/>
    </row>
    <row r="37" spans="1:19" ht="21" thickBot="1" x14ac:dyDescent="0.35">
      <c r="A37" s="53" t="s">
        <v>85</v>
      </c>
      <c r="B37" s="54"/>
      <c r="C37" s="55"/>
      <c r="D37" s="2"/>
    </row>
  </sheetData>
  <mergeCells count="22">
    <mergeCell ref="A29:C29"/>
    <mergeCell ref="A30:C30"/>
    <mergeCell ref="A31:C31"/>
    <mergeCell ref="A32:C32"/>
    <mergeCell ref="A34:C34"/>
    <mergeCell ref="E34:N35"/>
    <mergeCell ref="Y4:Y6"/>
    <mergeCell ref="Z4:Z6"/>
    <mergeCell ref="D5:J5"/>
    <mergeCell ref="K5:Q5"/>
    <mergeCell ref="A27:C27"/>
    <mergeCell ref="A28:C28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7"/>
  <sheetViews>
    <sheetView view="pageLayout" topLeftCell="Q4" zoomScale="62" zoomScaleNormal="70" zoomScalePageLayoutView="62" workbookViewId="0">
      <selection activeCell="S24" sqref="S24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75" t="str">
        <f>'QUNATUM MECHANICS'!A1:Z1</f>
        <v>ST. WILFRED'S PG COLLEGE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21" thickBot="1" x14ac:dyDescent="0.35">
      <c r="A2" s="175" t="s">
        <v>108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26" ht="21" thickBot="1" x14ac:dyDescent="0.35">
      <c r="A3" s="176" t="s">
        <v>89</v>
      </c>
      <c r="B3" s="177"/>
      <c r="C3" s="147" t="s">
        <v>112</v>
      </c>
      <c r="D3" s="148" t="s">
        <v>105</v>
      </c>
      <c r="E3" s="147"/>
      <c r="F3" s="178" t="s">
        <v>114</v>
      </c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1:26" ht="21" customHeight="1" thickBot="1" x14ac:dyDescent="0.35">
      <c r="A4" s="179" t="s">
        <v>0</v>
      </c>
      <c r="B4" s="181" t="s">
        <v>1</v>
      </c>
      <c r="C4" s="184" t="s">
        <v>2</v>
      </c>
      <c r="D4" s="187" t="s">
        <v>107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  <c r="R4" s="190" t="s">
        <v>101</v>
      </c>
      <c r="S4" s="191"/>
      <c r="T4" s="191"/>
      <c r="U4" s="191"/>
      <c r="V4" s="192"/>
      <c r="W4" s="44" t="s">
        <v>15</v>
      </c>
      <c r="X4" s="196" t="s">
        <v>14</v>
      </c>
      <c r="Y4" s="208" t="s">
        <v>87</v>
      </c>
      <c r="Z4" s="211" t="s">
        <v>88</v>
      </c>
    </row>
    <row r="5" spans="1:26" x14ac:dyDescent="0.3">
      <c r="A5" s="180"/>
      <c r="B5" s="182"/>
      <c r="C5" s="185"/>
      <c r="D5" s="214" t="s">
        <v>11</v>
      </c>
      <c r="E5" s="215"/>
      <c r="F5" s="215"/>
      <c r="G5" s="215"/>
      <c r="H5" s="215"/>
      <c r="I5" s="215"/>
      <c r="J5" s="216"/>
      <c r="K5" s="217" t="s">
        <v>93</v>
      </c>
      <c r="L5" s="218"/>
      <c r="M5" s="218"/>
      <c r="N5" s="218"/>
      <c r="O5" s="218"/>
      <c r="P5" s="218"/>
      <c r="Q5" s="219"/>
      <c r="R5" s="193"/>
      <c r="S5" s="194"/>
      <c r="T5" s="194"/>
      <c r="U5" s="194"/>
      <c r="V5" s="195"/>
      <c r="W5" s="45" t="s">
        <v>13</v>
      </c>
      <c r="X5" s="197"/>
      <c r="Y5" s="209"/>
      <c r="Z5" s="212"/>
    </row>
    <row r="6" spans="1:26" ht="21" thickBot="1" x14ac:dyDescent="0.35">
      <c r="A6" s="180"/>
      <c r="B6" s="183"/>
      <c r="C6" s="186"/>
      <c r="D6" s="22" t="s">
        <v>9</v>
      </c>
      <c r="E6" s="20" t="s">
        <v>90</v>
      </c>
      <c r="F6" s="20" t="s">
        <v>8</v>
      </c>
      <c r="G6" s="20" t="s">
        <v>91</v>
      </c>
      <c r="H6" s="20" t="s">
        <v>92</v>
      </c>
      <c r="I6" s="21" t="s">
        <v>10</v>
      </c>
      <c r="J6" s="23" t="s">
        <v>102</v>
      </c>
      <c r="K6" s="24" t="s">
        <v>94</v>
      </c>
      <c r="L6" s="25" t="s">
        <v>95</v>
      </c>
      <c r="M6" s="25" t="s">
        <v>96</v>
      </c>
      <c r="N6" s="25" t="s">
        <v>97</v>
      </c>
      <c r="O6" s="25" t="s">
        <v>98</v>
      </c>
      <c r="P6" s="25" t="s">
        <v>99</v>
      </c>
      <c r="Q6" s="42" t="s">
        <v>103</v>
      </c>
      <c r="R6" s="129" t="s">
        <v>12</v>
      </c>
      <c r="S6" s="130" t="s">
        <v>3</v>
      </c>
      <c r="T6" s="130" t="s">
        <v>4</v>
      </c>
      <c r="U6" s="130" t="s">
        <v>5</v>
      </c>
      <c r="V6" s="128" t="s">
        <v>6</v>
      </c>
      <c r="W6" s="46" t="s">
        <v>100</v>
      </c>
      <c r="X6" s="198"/>
      <c r="Y6" s="210"/>
      <c r="Z6" s="213"/>
    </row>
    <row r="7" spans="1:26" ht="19.899999999999999" customHeight="1" thickBot="1" x14ac:dyDescent="0.35">
      <c r="A7" s="5">
        <v>1</v>
      </c>
      <c r="B7" s="167">
        <v>1420391</v>
      </c>
      <c r="C7" s="168" t="s">
        <v>116</v>
      </c>
      <c r="D7" s="8">
        <v>11</v>
      </c>
      <c r="E7" s="8">
        <v>8</v>
      </c>
      <c r="F7" s="8">
        <v>5</v>
      </c>
      <c r="G7" s="8">
        <v>11</v>
      </c>
      <c r="H7" s="8">
        <v>12</v>
      </c>
      <c r="I7" s="11">
        <f>SUM(D7:H7)</f>
        <v>47</v>
      </c>
      <c r="J7" s="12">
        <f>I7*0.15</f>
        <v>7.05</v>
      </c>
      <c r="K7" s="26">
        <v>2</v>
      </c>
      <c r="L7" s="26">
        <v>4</v>
      </c>
      <c r="M7" s="26">
        <v>3</v>
      </c>
      <c r="N7" s="26">
        <v>2</v>
      </c>
      <c r="O7" s="26">
        <v>1</v>
      </c>
      <c r="P7" s="28">
        <f>SUM(K7:O7)</f>
        <v>12</v>
      </c>
      <c r="Q7" s="29">
        <f>P7*0.05</f>
        <v>0.60000000000000009</v>
      </c>
      <c r="R7" s="35">
        <f>(D7*0.15+K7*0.05)</f>
        <v>1.75</v>
      </c>
      <c r="S7" s="142">
        <f t="shared" ref="S7:V7" si="0">(E7*0.15+L7*0.05)</f>
        <v>1.4</v>
      </c>
      <c r="T7" s="142">
        <f t="shared" si="0"/>
        <v>0.9</v>
      </c>
      <c r="U7" s="142">
        <f t="shared" si="0"/>
        <v>1.75</v>
      </c>
      <c r="V7" s="143">
        <f t="shared" si="0"/>
        <v>1.8499999999999999</v>
      </c>
      <c r="W7" s="127">
        <f t="shared" ref="W7" si="1">I7+P7</f>
        <v>59</v>
      </c>
      <c r="X7" s="43">
        <f>(W7*0.2)</f>
        <v>11.8</v>
      </c>
      <c r="Y7" s="167">
        <v>40</v>
      </c>
      <c r="Z7" s="47">
        <f>Y7*0.8</f>
        <v>32</v>
      </c>
    </row>
    <row r="8" spans="1:26" ht="19.899999999999999" customHeight="1" thickBot="1" x14ac:dyDescent="0.35">
      <c r="A8" s="6">
        <v>2</v>
      </c>
      <c r="B8" s="169">
        <v>1420392</v>
      </c>
      <c r="C8" s="170" t="s">
        <v>117</v>
      </c>
      <c r="D8" s="13">
        <v>11</v>
      </c>
      <c r="E8" s="14">
        <v>12</v>
      </c>
      <c r="F8" s="14">
        <v>15</v>
      </c>
      <c r="G8" s="14">
        <v>12</v>
      </c>
      <c r="H8" s="10">
        <v>11</v>
      </c>
      <c r="I8" s="11">
        <f t="shared" ref="I8:I25" si="2">SUM(D8:H8)</f>
        <v>61</v>
      </c>
      <c r="J8" s="12">
        <f t="shared" ref="J8:J25" si="3">I8*0.15</f>
        <v>9.15</v>
      </c>
      <c r="K8" s="26">
        <v>4</v>
      </c>
      <c r="L8" s="26">
        <v>3</v>
      </c>
      <c r="M8" s="26">
        <v>5</v>
      </c>
      <c r="N8" s="26">
        <v>2</v>
      </c>
      <c r="O8" s="26">
        <v>5</v>
      </c>
      <c r="P8" s="28">
        <f t="shared" ref="P8:P25" si="4">SUM(K8:O8)</f>
        <v>19</v>
      </c>
      <c r="Q8" s="29">
        <f t="shared" ref="Q8:Q25" si="5">P8*0.05</f>
        <v>0.95000000000000007</v>
      </c>
      <c r="R8" s="35">
        <f t="shared" ref="R8:R25" si="6">(D8*0.15+K8*0.05)</f>
        <v>1.8499999999999999</v>
      </c>
      <c r="S8" s="142">
        <f t="shared" ref="S8:S25" si="7">(E8*0.15+L8*0.05)</f>
        <v>1.9499999999999997</v>
      </c>
      <c r="T8" s="142">
        <f t="shared" ref="T8:T25" si="8">(F8*0.15+M8*0.05)</f>
        <v>2.5</v>
      </c>
      <c r="U8" s="142">
        <f t="shared" ref="U8:U25" si="9">(G8*0.15+N8*0.05)</f>
        <v>1.9</v>
      </c>
      <c r="V8" s="143">
        <f t="shared" ref="V8:V25" si="10">(H8*0.15+O8*0.05)</f>
        <v>1.9</v>
      </c>
      <c r="W8" s="127">
        <f t="shared" ref="W8:W25" si="11">I8+P8</f>
        <v>80</v>
      </c>
      <c r="X8" s="43">
        <f t="shared" ref="X8:X25" si="12">(W8*0.2)</f>
        <v>16</v>
      </c>
      <c r="Y8" s="169">
        <v>69</v>
      </c>
      <c r="Z8" s="48">
        <f t="shared" ref="Z8:Z25" si="13">Y8*0.8</f>
        <v>55.2</v>
      </c>
    </row>
    <row r="9" spans="1:26" ht="19.899999999999999" customHeight="1" thickBot="1" x14ac:dyDescent="0.35">
      <c r="A9" s="6">
        <v>3</v>
      </c>
      <c r="B9" s="167">
        <v>1420393</v>
      </c>
      <c r="C9" s="170" t="s">
        <v>118</v>
      </c>
      <c r="D9" s="13">
        <v>8</v>
      </c>
      <c r="E9" s="14">
        <v>9</v>
      </c>
      <c r="F9" s="14">
        <v>8</v>
      </c>
      <c r="G9" s="14">
        <v>9</v>
      </c>
      <c r="H9" s="10">
        <v>8</v>
      </c>
      <c r="I9" s="11">
        <f t="shared" si="2"/>
        <v>42</v>
      </c>
      <c r="J9" s="12">
        <f t="shared" si="3"/>
        <v>6.3</v>
      </c>
      <c r="K9" s="26">
        <v>2</v>
      </c>
      <c r="L9" s="26">
        <v>3</v>
      </c>
      <c r="M9" s="26">
        <v>4</v>
      </c>
      <c r="N9" s="26">
        <v>2</v>
      </c>
      <c r="O9" s="26">
        <v>2</v>
      </c>
      <c r="P9" s="28">
        <f t="shared" si="4"/>
        <v>13</v>
      </c>
      <c r="Q9" s="29">
        <f t="shared" si="5"/>
        <v>0.65</v>
      </c>
      <c r="R9" s="35">
        <f t="shared" si="6"/>
        <v>1.3</v>
      </c>
      <c r="S9" s="142">
        <f t="shared" si="7"/>
        <v>1.5</v>
      </c>
      <c r="T9" s="142">
        <f t="shared" si="8"/>
        <v>1.4</v>
      </c>
      <c r="U9" s="142">
        <f t="shared" si="9"/>
        <v>1.45</v>
      </c>
      <c r="V9" s="143">
        <f t="shared" si="10"/>
        <v>1.3</v>
      </c>
      <c r="W9" s="127">
        <f t="shared" si="11"/>
        <v>55</v>
      </c>
      <c r="X9" s="43">
        <f t="shared" si="12"/>
        <v>11</v>
      </c>
      <c r="Y9" s="169">
        <v>45</v>
      </c>
      <c r="Z9" s="48">
        <f t="shared" si="13"/>
        <v>36</v>
      </c>
    </row>
    <row r="10" spans="1:26" ht="19.899999999999999" customHeight="1" thickBot="1" x14ac:dyDescent="0.35">
      <c r="A10" s="6">
        <v>4</v>
      </c>
      <c r="B10" s="169">
        <v>1420394</v>
      </c>
      <c r="C10" s="170" t="s">
        <v>119</v>
      </c>
      <c r="D10" s="13"/>
      <c r="E10" s="14"/>
      <c r="F10" s="14"/>
      <c r="G10" s="14"/>
      <c r="H10" s="10"/>
      <c r="I10" s="11">
        <f t="shared" si="2"/>
        <v>0</v>
      </c>
      <c r="J10" s="12">
        <f t="shared" si="3"/>
        <v>0</v>
      </c>
      <c r="K10" s="26"/>
      <c r="L10" s="26"/>
      <c r="M10" s="26"/>
      <c r="N10" s="26"/>
      <c r="O10" s="26"/>
      <c r="P10" s="28">
        <f t="shared" si="4"/>
        <v>0</v>
      </c>
      <c r="Q10" s="29">
        <f t="shared" si="5"/>
        <v>0</v>
      </c>
      <c r="R10" s="35">
        <f t="shared" si="6"/>
        <v>0</v>
      </c>
      <c r="S10" s="142">
        <f t="shared" si="7"/>
        <v>0</v>
      </c>
      <c r="T10" s="142">
        <f t="shared" si="8"/>
        <v>0</v>
      </c>
      <c r="U10" s="142">
        <f t="shared" si="9"/>
        <v>0</v>
      </c>
      <c r="V10" s="143">
        <f t="shared" si="10"/>
        <v>0</v>
      </c>
      <c r="W10" s="127">
        <f t="shared" si="11"/>
        <v>0</v>
      </c>
      <c r="X10" s="43">
        <f t="shared" si="12"/>
        <v>0</v>
      </c>
      <c r="Y10" s="169" t="s">
        <v>135</v>
      </c>
      <c r="Z10" s="48"/>
    </row>
    <row r="11" spans="1:26" ht="19.899999999999999" customHeight="1" thickBot="1" x14ac:dyDescent="0.35">
      <c r="A11" s="6">
        <v>5</v>
      </c>
      <c r="B11" s="167">
        <v>1420395</v>
      </c>
      <c r="C11" s="170" t="s">
        <v>120</v>
      </c>
      <c r="D11" s="13">
        <v>8</v>
      </c>
      <c r="E11" s="14">
        <v>5</v>
      </c>
      <c r="F11" s="14">
        <v>8</v>
      </c>
      <c r="G11" s="14">
        <v>5</v>
      </c>
      <c r="H11" s="10">
        <v>8</v>
      </c>
      <c r="I11" s="11">
        <f t="shared" si="2"/>
        <v>34</v>
      </c>
      <c r="J11" s="12">
        <f t="shared" si="3"/>
        <v>5.0999999999999996</v>
      </c>
      <c r="K11" s="26">
        <v>2</v>
      </c>
      <c r="L11" s="26">
        <v>2</v>
      </c>
      <c r="M11" s="26">
        <v>3</v>
      </c>
      <c r="N11" s="26">
        <v>2</v>
      </c>
      <c r="O11" s="26">
        <v>2</v>
      </c>
      <c r="P11" s="28">
        <f t="shared" si="4"/>
        <v>11</v>
      </c>
      <c r="Q11" s="29">
        <f t="shared" si="5"/>
        <v>0.55000000000000004</v>
      </c>
      <c r="R11" s="35">
        <f t="shared" si="6"/>
        <v>1.3</v>
      </c>
      <c r="S11" s="142">
        <f t="shared" si="7"/>
        <v>0.85</v>
      </c>
      <c r="T11" s="142">
        <f t="shared" si="8"/>
        <v>1.35</v>
      </c>
      <c r="U11" s="142">
        <f t="shared" si="9"/>
        <v>0.85</v>
      </c>
      <c r="V11" s="143">
        <f t="shared" si="10"/>
        <v>1.3</v>
      </c>
      <c r="W11" s="127">
        <f t="shared" si="11"/>
        <v>45</v>
      </c>
      <c r="X11" s="43">
        <f t="shared" si="12"/>
        <v>9</v>
      </c>
      <c r="Y11" s="169">
        <v>36</v>
      </c>
      <c r="Z11" s="48"/>
    </row>
    <row r="12" spans="1:26" ht="19.899999999999999" customHeight="1" thickBot="1" x14ac:dyDescent="0.35">
      <c r="A12" s="6">
        <v>6</v>
      </c>
      <c r="B12" s="169">
        <v>1420396</v>
      </c>
      <c r="C12" s="170" t="s">
        <v>121</v>
      </c>
      <c r="D12" s="13">
        <v>11</v>
      </c>
      <c r="E12" s="14">
        <v>12</v>
      </c>
      <c r="F12" s="14">
        <v>8</v>
      </c>
      <c r="G12" s="14">
        <v>9</v>
      </c>
      <c r="H12" s="10">
        <v>8</v>
      </c>
      <c r="I12" s="11">
        <f t="shared" si="2"/>
        <v>48</v>
      </c>
      <c r="J12" s="12">
        <f t="shared" si="3"/>
        <v>7.1999999999999993</v>
      </c>
      <c r="K12" s="26">
        <v>4</v>
      </c>
      <c r="L12" s="26">
        <v>5</v>
      </c>
      <c r="M12" s="26">
        <v>2</v>
      </c>
      <c r="N12" s="26">
        <v>3</v>
      </c>
      <c r="O12" s="26">
        <v>2</v>
      </c>
      <c r="P12" s="28">
        <f t="shared" si="4"/>
        <v>16</v>
      </c>
      <c r="Q12" s="29">
        <f t="shared" si="5"/>
        <v>0.8</v>
      </c>
      <c r="R12" s="35">
        <f t="shared" si="6"/>
        <v>1.8499999999999999</v>
      </c>
      <c r="S12" s="142">
        <f t="shared" si="7"/>
        <v>2.0499999999999998</v>
      </c>
      <c r="T12" s="142">
        <f t="shared" si="8"/>
        <v>1.3</v>
      </c>
      <c r="U12" s="142">
        <f t="shared" si="9"/>
        <v>1.5</v>
      </c>
      <c r="V12" s="143">
        <f t="shared" si="10"/>
        <v>1.3</v>
      </c>
      <c r="W12" s="127">
        <f t="shared" si="11"/>
        <v>64</v>
      </c>
      <c r="X12" s="43">
        <f t="shared" si="12"/>
        <v>12.8</v>
      </c>
      <c r="Y12" s="169">
        <v>59</v>
      </c>
      <c r="Z12" s="48"/>
    </row>
    <row r="13" spans="1:26" ht="19.899999999999999" customHeight="1" thickBot="1" x14ac:dyDescent="0.35">
      <c r="A13" s="6">
        <v>7</v>
      </c>
      <c r="B13" s="167">
        <v>1420397</v>
      </c>
      <c r="C13" s="170" t="s">
        <v>122</v>
      </c>
      <c r="D13" s="13">
        <v>11</v>
      </c>
      <c r="E13" s="14">
        <v>12</v>
      </c>
      <c r="F13" s="14">
        <v>15</v>
      </c>
      <c r="G13" s="14">
        <v>12</v>
      </c>
      <c r="H13" s="10">
        <v>15</v>
      </c>
      <c r="I13" s="11">
        <f t="shared" si="2"/>
        <v>65</v>
      </c>
      <c r="J13" s="12">
        <f t="shared" si="3"/>
        <v>9.75</v>
      </c>
      <c r="K13" s="26">
        <v>4</v>
      </c>
      <c r="L13" s="26">
        <v>5</v>
      </c>
      <c r="M13" s="26">
        <v>2</v>
      </c>
      <c r="N13" s="26">
        <v>2</v>
      </c>
      <c r="O13" s="26">
        <v>2</v>
      </c>
      <c r="P13" s="28">
        <f t="shared" si="4"/>
        <v>15</v>
      </c>
      <c r="Q13" s="29">
        <f t="shared" si="5"/>
        <v>0.75</v>
      </c>
      <c r="R13" s="35">
        <f t="shared" si="6"/>
        <v>1.8499999999999999</v>
      </c>
      <c r="S13" s="142">
        <f t="shared" si="7"/>
        <v>2.0499999999999998</v>
      </c>
      <c r="T13" s="142">
        <f t="shared" si="8"/>
        <v>2.35</v>
      </c>
      <c r="U13" s="142">
        <f t="shared" si="9"/>
        <v>1.9</v>
      </c>
      <c r="V13" s="143">
        <f t="shared" si="10"/>
        <v>2.35</v>
      </c>
      <c r="W13" s="127">
        <f t="shared" si="11"/>
        <v>80</v>
      </c>
      <c r="X13" s="43">
        <f t="shared" si="12"/>
        <v>16</v>
      </c>
      <c r="Y13" s="169">
        <v>51</v>
      </c>
      <c r="Z13" s="48"/>
    </row>
    <row r="14" spans="1:26" ht="19.899999999999999" customHeight="1" thickBot="1" x14ac:dyDescent="0.35">
      <c r="A14" s="6">
        <v>8</v>
      </c>
      <c r="B14" s="169">
        <v>1420398</v>
      </c>
      <c r="C14" s="170" t="s">
        <v>123</v>
      </c>
      <c r="D14" s="13">
        <v>11</v>
      </c>
      <c r="E14" s="14">
        <v>12</v>
      </c>
      <c r="F14" s="14">
        <v>11</v>
      </c>
      <c r="G14" s="14">
        <v>8</v>
      </c>
      <c r="H14" s="10">
        <v>15</v>
      </c>
      <c r="I14" s="11">
        <f t="shared" si="2"/>
        <v>57</v>
      </c>
      <c r="J14" s="12">
        <f t="shared" si="3"/>
        <v>8.5499999999999989</v>
      </c>
      <c r="K14" s="26">
        <v>2</v>
      </c>
      <c r="L14" s="26">
        <v>3</v>
      </c>
      <c r="M14" s="26">
        <v>4</v>
      </c>
      <c r="N14" s="26">
        <v>2</v>
      </c>
      <c r="O14" s="26">
        <v>2</v>
      </c>
      <c r="P14" s="28">
        <f t="shared" si="4"/>
        <v>13</v>
      </c>
      <c r="Q14" s="29">
        <f t="shared" si="5"/>
        <v>0.65</v>
      </c>
      <c r="R14" s="35">
        <f t="shared" si="6"/>
        <v>1.75</v>
      </c>
      <c r="S14" s="142">
        <f t="shared" si="7"/>
        <v>1.9499999999999997</v>
      </c>
      <c r="T14" s="142">
        <f t="shared" si="8"/>
        <v>1.8499999999999999</v>
      </c>
      <c r="U14" s="142">
        <f t="shared" si="9"/>
        <v>1.3</v>
      </c>
      <c r="V14" s="143">
        <f t="shared" si="10"/>
        <v>2.35</v>
      </c>
      <c r="W14" s="127">
        <f t="shared" si="11"/>
        <v>70</v>
      </c>
      <c r="X14" s="43">
        <f t="shared" si="12"/>
        <v>14</v>
      </c>
      <c r="Y14" s="169">
        <v>42</v>
      </c>
      <c r="Z14" s="48"/>
    </row>
    <row r="15" spans="1:26" ht="19.899999999999999" customHeight="1" thickBot="1" x14ac:dyDescent="0.35">
      <c r="A15" s="6">
        <v>9</v>
      </c>
      <c r="B15" s="167">
        <v>1420399</v>
      </c>
      <c r="C15" s="170" t="s">
        <v>124</v>
      </c>
      <c r="D15" s="13">
        <v>8</v>
      </c>
      <c r="E15" s="14">
        <v>9</v>
      </c>
      <c r="F15" s="14">
        <v>8</v>
      </c>
      <c r="G15" s="14">
        <v>9</v>
      </c>
      <c r="H15" s="10">
        <v>8</v>
      </c>
      <c r="I15" s="11">
        <f t="shared" si="2"/>
        <v>42</v>
      </c>
      <c r="J15" s="12">
        <f t="shared" si="3"/>
        <v>6.3</v>
      </c>
      <c r="K15" s="26">
        <v>2</v>
      </c>
      <c r="L15" s="26">
        <v>3</v>
      </c>
      <c r="M15" s="26">
        <v>2</v>
      </c>
      <c r="N15" s="26">
        <v>2</v>
      </c>
      <c r="O15" s="26">
        <v>3</v>
      </c>
      <c r="P15" s="28">
        <f t="shared" si="4"/>
        <v>12</v>
      </c>
      <c r="Q15" s="29">
        <f t="shared" si="5"/>
        <v>0.60000000000000009</v>
      </c>
      <c r="R15" s="35">
        <f t="shared" si="6"/>
        <v>1.3</v>
      </c>
      <c r="S15" s="142">
        <f t="shared" si="7"/>
        <v>1.5</v>
      </c>
      <c r="T15" s="142">
        <f t="shared" si="8"/>
        <v>1.3</v>
      </c>
      <c r="U15" s="142">
        <f t="shared" si="9"/>
        <v>1.45</v>
      </c>
      <c r="V15" s="143">
        <f t="shared" si="10"/>
        <v>1.35</v>
      </c>
      <c r="W15" s="127">
        <f t="shared" si="11"/>
        <v>54</v>
      </c>
      <c r="X15" s="43">
        <f t="shared" si="12"/>
        <v>10.8</v>
      </c>
      <c r="Y15" s="169">
        <v>42</v>
      </c>
      <c r="Z15" s="48"/>
    </row>
    <row r="16" spans="1:26" ht="19.899999999999999" customHeight="1" thickBot="1" x14ac:dyDescent="0.35">
      <c r="A16" s="6">
        <v>10</v>
      </c>
      <c r="B16" s="169">
        <v>1420400</v>
      </c>
      <c r="C16" s="170" t="s">
        <v>125</v>
      </c>
      <c r="D16" s="13">
        <v>11</v>
      </c>
      <c r="E16" s="14">
        <v>12</v>
      </c>
      <c r="F16" s="14">
        <v>8</v>
      </c>
      <c r="G16" s="14">
        <v>8</v>
      </c>
      <c r="H16" s="10">
        <v>11</v>
      </c>
      <c r="I16" s="11">
        <f t="shared" si="2"/>
        <v>50</v>
      </c>
      <c r="J16" s="12">
        <f t="shared" si="3"/>
        <v>7.5</v>
      </c>
      <c r="K16" s="26">
        <v>4</v>
      </c>
      <c r="L16" s="26">
        <v>5</v>
      </c>
      <c r="M16" s="26">
        <v>2</v>
      </c>
      <c r="N16" s="26">
        <v>3</v>
      </c>
      <c r="O16" s="26">
        <v>2</v>
      </c>
      <c r="P16" s="28">
        <f t="shared" si="4"/>
        <v>16</v>
      </c>
      <c r="Q16" s="29">
        <f t="shared" si="5"/>
        <v>0.8</v>
      </c>
      <c r="R16" s="35">
        <f t="shared" si="6"/>
        <v>1.8499999999999999</v>
      </c>
      <c r="S16" s="142">
        <f t="shared" si="7"/>
        <v>2.0499999999999998</v>
      </c>
      <c r="T16" s="142">
        <f t="shared" si="8"/>
        <v>1.3</v>
      </c>
      <c r="U16" s="142">
        <f t="shared" si="9"/>
        <v>1.35</v>
      </c>
      <c r="V16" s="143">
        <f t="shared" si="10"/>
        <v>1.75</v>
      </c>
      <c r="W16" s="127">
        <f t="shared" si="11"/>
        <v>66</v>
      </c>
      <c r="X16" s="43">
        <f t="shared" si="12"/>
        <v>13.200000000000001</v>
      </c>
      <c r="Y16" s="169">
        <v>56</v>
      </c>
      <c r="Z16" s="48"/>
    </row>
    <row r="17" spans="1:26" ht="19.899999999999999" customHeight="1" thickBot="1" x14ac:dyDescent="0.35">
      <c r="A17" s="6">
        <v>11</v>
      </c>
      <c r="B17" s="167">
        <v>1420401</v>
      </c>
      <c r="C17" s="170" t="s">
        <v>126</v>
      </c>
      <c r="D17" s="13">
        <v>11</v>
      </c>
      <c r="E17" s="14">
        <v>19</v>
      </c>
      <c r="F17" s="14">
        <v>19</v>
      </c>
      <c r="G17" s="14">
        <v>18</v>
      </c>
      <c r="H17" s="10">
        <v>18</v>
      </c>
      <c r="I17" s="11">
        <f t="shared" si="2"/>
        <v>85</v>
      </c>
      <c r="J17" s="12">
        <f t="shared" si="3"/>
        <v>12.75</v>
      </c>
      <c r="K17" s="26">
        <v>4</v>
      </c>
      <c r="L17" s="26">
        <v>5</v>
      </c>
      <c r="M17" s="26">
        <v>4</v>
      </c>
      <c r="N17" s="26">
        <v>6</v>
      </c>
      <c r="O17" s="26">
        <v>5</v>
      </c>
      <c r="P17" s="28">
        <f t="shared" si="4"/>
        <v>24</v>
      </c>
      <c r="Q17" s="29">
        <f t="shared" si="5"/>
        <v>1.2000000000000002</v>
      </c>
      <c r="R17" s="35">
        <f t="shared" si="6"/>
        <v>1.8499999999999999</v>
      </c>
      <c r="S17" s="142">
        <f t="shared" si="7"/>
        <v>3.1</v>
      </c>
      <c r="T17" s="142">
        <f t="shared" si="8"/>
        <v>3.0500000000000003</v>
      </c>
      <c r="U17" s="142">
        <f t="shared" si="9"/>
        <v>3</v>
      </c>
      <c r="V17" s="143">
        <f t="shared" si="10"/>
        <v>2.9499999999999997</v>
      </c>
      <c r="W17" s="127">
        <f t="shared" si="11"/>
        <v>109</v>
      </c>
      <c r="X17" s="43">
        <f t="shared" si="12"/>
        <v>21.8</v>
      </c>
      <c r="Y17" s="169">
        <v>80</v>
      </c>
      <c r="Z17" s="48"/>
    </row>
    <row r="18" spans="1:26" ht="19.899999999999999" customHeight="1" thickBot="1" x14ac:dyDescent="0.35">
      <c r="A18" s="6">
        <v>12</v>
      </c>
      <c r="B18" s="169">
        <v>1420402</v>
      </c>
      <c r="C18" s="170" t="s">
        <v>127</v>
      </c>
      <c r="D18" s="13">
        <v>11</v>
      </c>
      <c r="E18" s="14">
        <v>8</v>
      </c>
      <c r="F18" s="14">
        <v>9</v>
      </c>
      <c r="G18" s="14">
        <v>8</v>
      </c>
      <c r="H18" s="10">
        <v>11</v>
      </c>
      <c r="I18" s="11">
        <f t="shared" si="2"/>
        <v>47</v>
      </c>
      <c r="J18" s="12">
        <f t="shared" si="3"/>
        <v>7.05</v>
      </c>
      <c r="K18" s="26">
        <v>4</v>
      </c>
      <c r="L18" s="26">
        <v>2</v>
      </c>
      <c r="M18" s="26">
        <v>2</v>
      </c>
      <c r="N18" s="26">
        <v>2</v>
      </c>
      <c r="O18" s="26">
        <v>3</v>
      </c>
      <c r="P18" s="28">
        <f t="shared" si="4"/>
        <v>13</v>
      </c>
      <c r="Q18" s="29">
        <f t="shared" si="5"/>
        <v>0.65</v>
      </c>
      <c r="R18" s="35">
        <f t="shared" si="6"/>
        <v>1.8499999999999999</v>
      </c>
      <c r="S18" s="142">
        <f t="shared" si="7"/>
        <v>1.3</v>
      </c>
      <c r="T18" s="142">
        <f t="shared" si="8"/>
        <v>1.45</v>
      </c>
      <c r="U18" s="142">
        <f t="shared" si="9"/>
        <v>1.3</v>
      </c>
      <c r="V18" s="143">
        <f t="shared" si="10"/>
        <v>1.7999999999999998</v>
      </c>
      <c r="W18" s="127">
        <f t="shared" si="11"/>
        <v>60</v>
      </c>
      <c r="X18" s="43">
        <f t="shared" si="12"/>
        <v>12</v>
      </c>
      <c r="Y18" s="169">
        <v>47</v>
      </c>
      <c r="Z18" s="48">
        <f t="shared" si="13"/>
        <v>37.6</v>
      </c>
    </row>
    <row r="19" spans="1:26" ht="19.899999999999999" customHeight="1" thickBot="1" x14ac:dyDescent="0.35">
      <c r="A19" s="6">
        <v>13</v>
      </c>
      <c r="B19" s="167">
        <v>1420403</v>
      </c>
      <c r="C19" s="170" t="s">
        <v>128</v>
      </c>
      <c r="D19" s="13">
        <v>8</v>
      </c>
      <c r="E19" s="14">
        <v>9</v>
      </c>
      <c r="F19" s="14">
        <v>8</v>
      </c>
      <c r="G19" s="14">
        <v>9</v>
      </c>
      <c r="H19" s="10">
        <v>8</v>
      </c>
      <c r="I19" s="11">
        <f t="shared" si="2"/>
        <v>42</v>
      </c>
      <c r="J19" s="12">
        <f t="shared" si="3"/>
        <v>6.3</v>
      </c>
      <c r="K19" s="26">
        <v>5</v>
      </c>
      <c r="L19" s="26">
        <v>4</v>
      </c>
      <c r="M19" s="26">
        <v>2</v>
      </c>
      <c r="N19" s="26">
        <v>3</v>
      </c>
      <c r="O19" s="26">
        <v>4</v>
      </c>
      <c r="P19" s="28">
        <f t="shared" si="4"/>
        <v>18</v>
      </c>
      <c r="Q19" s="29">
        <f t="shared" si="5"/>
        <v>0.9</v>
      </c>
      <c r="R19" s="35">
        <f t="shared" si="6"/>
        <v>1.45</v>
      </c>
      <c r="S19" s="142">
        <f t="shared" si="7"/>
        <v>1.5499999999999998</v>
      </c>
      <c r="T19" s="142">
        <f t="shared" si="8"/>
        <v>1.3</v>
      </c>
      <c r="U19" s="142">
        <f t="shared" si="9"/>
        <v>1.5</v>
      </c>
      <c r="V19" s="143">
        <f t="shared" si="10"/>
        <v>1.4</v>
      </c>
      <c r="W19" s="127">
        <f t="shared" si="11"/>
        <v>60</v>
      </c>
      <c r="X19" s="43">
        <f t="shared" si="12"/>
        <v>12</v>
      </c>
      <c r="Y19" s="169">
        <v>61</v>
      </c>
      <c r="Z19" s="48">
        <f t="shared" si="13"/>
        <v>48.800000000000004</v>
      </c>
    </row>
    <row r="20" spans="1:26" ht="19.899999999999999" customHeight="1" thickBot="1" x14ac:dyDescent="0.35">
      <c r="A20" s="6">
        <v>14</v>
      </c>
      <c r="B20" s="169">
        <v>1420404</v>
      </c>
      <c r="C20" s="170" t="s">
        <v>129</v>
      </c>
      <c r="D20" s="13">
        <v>11</v>
      </c>
      <c r="E20" s="14">
        <v>12</v>
      </c>
      <c r="F20" s="14">
        <v>5</v>
      </c>
      <c r="G20" s="14">
        <v>5</v>
      </c>
      <c r="H20" s="10">
        <v>8</v>
      </c>
      <c r="I20" s="11">
        <f t="shared" si="2"/>
        <v>41</v>
      </c>
      <c r="J20" s="12">
        <f t="shared" si="3"/>
        <v>6.1499999999999995</v>
      </c>
      <c r="K20" s="26">
        <v>2</v>
      </c>
      <c r="L20" s="26">
        <v>3</v>
      </c>
      <c r="M20" s="26">
        <v>4</v>
      </c>
      <c r="N20" s="26">
        <v>2</v>
      </c>
      <c r="O20" s="26">
        <v>1</v>
      </c>
      <c r="P20" s="28">
        <f t="shared" si="4"/>
        <v>12</v>
      </c>
      <c r="Q20" s="29">
        <f t="shared" si="5"/>
        <v>0.60000000000000009</v>
      </c>
      <c r="R20" s="35">
        <f t="shared" si="6"/>
        <v>1.75</v>
      </c>
      <c r="S20" s="142">
        <f t="shared" si="7"/>
        <v>1.9499999999999997</v>
      </c>
      <c r="T20" s="142">
        <f t="shared" si="8"/>
        <v>0.95</v>
      </c>
      <c r="U20" s="142">
        <f t="shared" si="9"/>
        <v>0.85</v>
      </c>
      <c r="V20" s="143">
        <f t="shared" si="10"/>
        <v>1.25</v>
      </c>
      <c r="W20" s="127">
        <f t="shared" si="11"/>
        <v>53</v>
      </c>
      <c r="X20" s="43">
        <f t="shared" si="12"/>
        <v>10.600000000000001</v>
      </c>
      <c r="Y20" s="169">
        <v>41</v>
      </c>
      <c r="Z20" s="48">
        <f t="shared" si="13"/>
        <v>32.800000000000004</v>
      </c>
    </row>
    <row r="21" spans="1:26" ht="19.899999999999999" customHeight="1" thickBot="1" x14ac:dyDescent="0.35">
      <c r="A21" s="6">
        <v>15</v>
      </c>
      <c r="B21" s="167">
        <v>1420405</v>
      </c>
      <c r="C21" s="170" t="s">
        <v>130</v>
      </c>
      <c r="D21" s="13">
        <v>11</v>
      </c>
      <c r="E21" s="14">
        <v>12</v>
      </c>
      <c r="F21" s="14">
        <v>18</v>
      </c>
      <c r="G21" s="14">
        <v>18</v>
      </c>
      <c r="H21" s="10">
        <v>15</v>
      </c>
      <c r="I21" s="11">
        <f t="shared" si="2"/>
        <v>74</v>
      </c>
      <c r="J21" s="12">
        <f t="shared" si="3"/>
        <v>11.1</v>
      </c>
      <c r="K21" s="26">
        <v>5</v>
      </c>
      <c r="L21" s="26">
        <v>4</v>
      </c>
      <c r="M21" s="26">
        <v>6</v>
      </c>
      <c r="N21" s="26">
        <v>4</v>
      </c>
      <c r="O21" s="26">
        <v>3</v>
      </c>
      <c r="P21" s="28">
        <f t="shared" si="4"/>
        <v>22</v>
      </c>
      <c r="Q21" s="29">
        <f t="shared" si="5"/>
        <v>1.1000000000000001</v>
      </c>
      <c r="R21" s="35">
        <f t="shared" si="6"/>
        <v>1.9</v>
      </c>
      <c r="S21" s="142">
        <f t="shared" si="7"/>
        <v>1.9999999999999998</v>
      </c>
      <c r="T21" s="142">
        <f t="shared" si="8"/>
        <v>3</v>
      </c>
      <c r="U21" s="142">
        <f t="shared" si="9"/>
        <v>2.9</v>
      </c>
      <c r="V21" s="143">
        <f t="shared" si="10"/>
        <v>2.4</v>
      </c>
      <c r="W21" s="127">
        <f t="shared" si="11"/>
        <v>96</v>
      </c>
      <c r="X21" s="43">
        <f t="shared" si="12"/>
        <v>19.200000000000003</v>
      </c>
      <c r="Y21" s="169">
        <v>75</v>
      </c>
      <c r="Z21" s="48">
        <f t="shared" si="13"/>
        <v>60</v>
      </c>
    </row>
    <row r="22" spans="1:26" ht="19.899999999999999" customHeight="1" thickBot="1" x14ac:dyDescent="0.35">
      <c r="A22" s="6">
        <v>16</v>
      </c>
      <c r="B22" s="169">
        <v>1420406</v>
      </c>
      <c r="C22" s="170" t="s">
        <v>131</v>
      </c>
      <c r="D22" s="13">
        <v>2</v>
      </c>
      <c r="E22" s="14">
        <v>2</v>
      </c>
      <c r="F22" s="14">
        <v>3</v>
      </c>
      <c r="G22" s="14">
        <v>2</v>
      </c>
      <c r="H22" s="15">
        <v>2</v>
      </c>
      <c r="I22" s="11">
        <f t="shared" si="2"/>
        <v>11</v>
      </c>
      <c r="J22" s="12">
        <f t="shared" si="3"/>
        <v>1.65</v>
      </c>
      <c r="K22" s="26">
        <v>3</v>
      </c>
      <c r="L22" s="26">
        <v>2</v>
      </c>
      <c r="M22" s="26">
        <v>2</v>
      </c>
      <c r="N22" s="26">
        <v>2</v>
      </c>
      <c r="O22" s="26">
        <v>1</v>
      </c>
      <c r="P22" s="28">
        <f t="shared" si="4"/>
        <v>10</v>
      </c>
      <c r="Q22" s="29">
        <f t="shared" si="5"/>
        <v>0.5</v>
      </c>
      <c r="R22" s="35">
        <f t="shared" si="6"/>
        <v>0.45</v>
      </c>
      <c r="S22" s="142">
        <f t="shared" si="7"/>
        <v>0.4</v>
      </c>
      <c r="T22" s="142">
        <f t="shared" si="8"/>
        <v>0.54999999999999993</v>
      </c>
      <c r="U22" s="142">
        <f t="shared" si="9"/>
        <v>0.4</v>
      </c>
      <c r="V22" s="143">
        <f t="shared" si="10"/>
        <v>0.35</v>
      </c>
      <c r="W22" s="127">
        <f t="shared" si="11"/>
        <v>21</v>
      </c>
      <c r="X22" s="43">
        <f t="shared" si="12"/>
        <v>4.2</v>
      </c>
      <c r="Y22" s="169">
        <v>18</v>
      </c>
      <c r="Z22" s="48">
        <f t="shared" si="13"/>
        <v>14.4</v>
      </c>
    </row>
    <row r="23" spans="1:26" ht="19.899999999999999" customHeight="1" thickBot="1" x14ac:dyDescent="0.35">
      <c r="A23" s="6">
        <v>17</v>
      </c>
      <c r="B23" s="167">
        <v>1420407</v>
      </c>
      <c r="C23" s="170" t="s">
        <v>132</v>
      </c>
      <c r="D23" s="13">
        <v>11</v>
      </c>
      <c r="E23" s="14">
        <v>15</v>
      </c>
      <c r="F23" s="14">
        <v>15</v>
      </c>
      <c r="G23" s="14">
        <v>15</v>
      </c>
      <c r="H23" s="15">
        <v>15</v>
      </c>
      <c r="I23" s="11">
        <f t="shared" si="2"/>
        <v>71</v>
      </c>
      <c r="J23" s="12">
        <f t="shared" si="3"/>
        <v>10.65</v>
      </c>
      <c r="K23" s="26">
        <v>5</v>
      </c>
      <c r="L23" s="26">
        <v>6</v>
      </c>
      <c r="M23" s="26">
        <v>2</v>
      </c>
      <c r="N23" s="26">
        <v>4</v>
      </c>
      <c r="O23" s="26">
        <v>4</v>
      </c>
      <c r="P23" s="28">
        <f t="shared" si="4"/>
        <v>21</v>
      </c>
      <c r="Q23" s="29">
        <f t="shared" si="5"/>
        <v>1.05</v>
      </c>
      <c r="R23" s="35">
        <f t="shared" si="6"/>
        <v>1.9</v>
      </c>
      <c r="S23" s="142">
        <f t="shared" si="7"/>
        <v>2.5499999999999998</v>
      </c>
      <c r="T23" s="142">
        <f t="shared" si="8"/>
        <v>2.35</v>
      </c>
      <c r="U23" s="142">
        <f t="shared" si="9"/>
        <v>2.4500000000000002</v>
      </c>
      <c r="V23" s="143">
        <f t="shared" si="10"/>
        <v>2.4500000000000002</v>
      </c>
      <c r="W23" s="127">
        <f t="shared" si="11"/>
        <v>92</v>
      </c>
      <c r="X23" s="43">
        <f t="shared" si="12"/>
        <v>18.400000000000002</v>
      </c>
      <c r="Y23" s="169">
        <v>71</v>
      </c>
      <c r="Z23" s="48">
        <f t="shared" si="13"/>
        <v>56.800000000000004</v>
      </c>
    </row>
    <row r="24" spans="1:26" ht="19.899999999999999" customHeight="1" thickBot="1" x14ac:dyDescent="0.35">
      <c r="A24" s="6">
        <v>18</v>
      </c>
      <c r="B24" s="169">
        <v>1420408</v>
      </c>
      <c r="C24" s="170" t="s">
        <v>133</v>
      </c>
      <c r="D24" s="13">
        <v>5</v>
      </c>
      <c r="E24" s="14">
        <v>4</v>
      </c>
      <c r="F24" s="14">
        <v>2</v>
      </c>
      <c r="G24" s="14">
        <v>3</v>
      </c>
      <c r="H24" s="15">
        <v>2</v>
      </c>
      <c r="I24" s="11">
        <f t="shared" si="2"/>
        <v>16</v>
      </c>
      <c r="J24" s="12">
        <f t="shared" si="3"/>
        <v>2.4</v>
      </c>
      <c r="K24" s="26">
        <v>1</v>
      </c>
      <c r="L24" s="26">
        <v>2</v>
      </c>
      <c r="M24" s="26">
        <v>0</v>
      </c>
      <c r="N24" s="26">
        <v>2</v>
      </c>
      <c r="O24" s="26">
        <v>0</v>
      </c>
      <c r="P24" s="28">
        <f t="shared" si="4"/>
        <v>5</v>
      </c>
      <c r="Q24" s="29">
        <f t="shared" si="5"/>
        <v>0.25</v>
      </c>
      <c r="R24" s="35">
        <f t="shared" si="6"/>
        <v>0.8</v>
      </c>
      <c r="S24" s="142">
        <f t="shared" si="7"/>
        <v>0.7</v>
      </c>
      <c r="T24" s="142">
        <f t="shared" si="8"/>
        <v>0.3</v>
      </c>
      <c r="U24" s="142">
        <f t="shared" si="9"/>
        <v>0.54999999999999993</v>
      </c>
      <c r="V24" s="143">
        <f t="shared" si="10"/>
        <v>0.3</v>
      </c>
      <c r="W24" s="127">
        <f t="shared" si="11"/>
        <v>21</v>
      </c>
      <c r="X24" s="43">
        <f t="shared" si="12"/>
        <v>4.2</v>
      </c>
      <c r="Y24" s="169">
        <v>14</v>
      </c>
      <c r="Z24" s="48">
        <f t="shared" si="13"/>
        <v>11.200000000000001</v>
      </c>
    </row>
    <row r="25" spans="1:26" ht="19.899999999999999" customHeight="1" x14ac:dyDescent="0.3">
      <c r="A25" s="6">
        <v>19</v>
      </c>
      <c r="B25" s="167">
        <v>1420409</v>
      </c>
      <c r="C25" s="170" t="s">
        <v>134</v>
      </c>
      <c r="D25" s="13"/>
      <c r="E25" s="14"/>
      <c r="F25" s="14"/>
      <c r="G25" s="14"/>
      <c r="H25" s="15"/>
      <c r="I25" s="11">
        <f t="shared" si="2"/>
        <v>0</v>
      </c>
      <c r="J25" s="12">
        <f t="shared" si="3"/>
        <v>0</v>
      </c>
      <c r="K25" s="26"/>
      <c r="L25" s="26"/>
      <c r="M25" s="26"/>
      <c r="N25" s="26"/>
      <c r="O25" s="26"/>
      <c r="P25" s="28">
        <f t="shared" si="4"/>
        <v>0</v>
      </c>
      <c r="Q25" s="29">
        <f t="shared" si="5"/>
        <v>0</v>
      </c>
      <c r="R25" s="35">
        <f t="shared" si="6"/>
        <v>0</v>
      </c>
      <c r="S25" s="142">
        <f t="shared" si="7"/>
        <v>0</v>
      </c>
      <c r="T25" s="142">
        <f t="shared" si="8"/>
        <v>0</v>
      </c>
      <c r="U25" s="142">
        <f t="shared" si="9"/>
        <v>0</v>
      </c>
      <c r="V25" s="143">
        <f t="shared" si="10"/>
        <v>0</v>
      </c>
      <c r="W25" s="127">
        <f t="shared" si="11"/>
        <v>0</v>
      </c>
      <c r="X25" s="43">
        <f t="shared" si="12"/>
        <v>0</v>
      </c>
      <c r="Y25" s="169" t="s">
        <v>135</v>
      </c>
      <c r="Z25" s="48" t="e">
        <f t="shared" si="13"/>
        <v>#VALUE!</v>
      </c>
    </row>
    <row r="26" spans="1:26" ht="21" thickBot="1" x14ac:dyDescent="0.35"/>
    <row r="27" spans="1:26" x14ac:dyDescent="0.3">
      <c r="A27" s="220" t="s">
        <v>16</v>
      </c>
      <c r="B27" s="221"/>
      <c r="C27" s="222"/>
      <c r="D27" s="8">
        <f t="shared" ref="D27:Z27" si="14">COUNT(D7:D25)</f>
        <v>17</v>
      </c>
      <c r="E27" s="9">
        <f t="shared" si="14"/>
        <v>17</v>
      </c>
      <c r="F27" s="9">
        <f t="shared" si="14"/>
        <v>17</v>
      </c>
      <c r="G27" s="9">
        <f t="shared" si="14"/>
        <v>17</v>
      </c>
      <c r="H27" s="120">
        <f t="shared" si="14"/>
        <v>17</v>
      </c>
      <c r="I27" s="12">
        <f t="shared" si="14"/>
        <v>19</v>
      </c>
      <c r="J27" s="121">
        <f t="shared" si="14"/>
        <v>19</v>
      </c>
      <c r="K27" s="113">
        <f t="shared" si="14"/>
        <v>17</v>
      </c>
      <c r="L27" s="27">
        <f t="shared" si="14"/>
        <v>17</v>
      </c>
      <c r="M27" s="27">
        <f t="shared" si="14"/>
        <v>17</v>
      </c>
      <c r="N27" s="27">
        <f t="shared" si="14"/>
        <v>17</v>
      </c>
      <c r="O27" s="114">
        <f t="shared" si="14"/>
        <v>17</v>
      </c>
      <c r="P27" s="109">
        <f t="shared" si="14"/>
        <v>19</v>
      </c>
      <c r="Q27" s="131">
        <f t="shared" si="14"/>
        <v>19</v>
      </c>
      <c r="R27" s="134">
        <f t="shared" si="14"/>
        <v>19</v>
      </c>
      <c r="S27" s="36">
        <f t="shared" si="14"/>
        <v>19</v>
      </c>
      <c r="T27" s="36">
        <f t="shared" si="14"/>
        <v>19</v>
      </c>
      <c r="U27" s="36">
        <f t="shared" si="14"/>
        <v>19</v>
      </c>
      <c r="V27" s="37">
        <f t="shared" si="14"/>
        <v>19</v>
      </c>
      <c r="W27" s="144">
        <f t="shared" si="14"/>
        <v>19</v>
      </c>
      <c r="X27" s="137">
        <f t="shared" si="14"/>
        <v>19</v>
      </c>
      <c r="Y27" s="28">
        <f t="shared" si="14"/>
        <v>17</v>
      </c>
      <c r="Z27" s="141">
        <f t="shared" si="14"/>
        <v>10</v>
      </c>
    </row>
    <row r="28" spans="1:26" ht="21" customHeight="1" x14ac:dyDescent="0.3">
      <c r="A28" s="223" t="s">
        <v>17</v>
      </c>
      <c r="B28" s="224"/>
      <c r="C28" s="225"/>
      <c r="D28" s="13">
        <v>20</v>
      </c>
      <c r="E28" s="14">
        <v>20</v>
      </c>
      <c r="F28" s="14">
        <v>20</v>
      </c>
      <c r="G28" s="14">
        <v>20</v>
      </c>
      <c r="H28" s="122">
        <v>20</v>
      </c>
      <c r="I28" s="16">
        <f>SUM(D28:H28)</f>
        <v>100</v>
      </c>
      <c r="J28" s="123">
        <f>I28*0.15</f>
        <v>15</v>
      </c>
      <c r="K28" s="115">
        <v>6</v>
      </c>
      <c r="L28" s="31">
        <v>6</v>
      </c>
      <c r="M28" s="31">
        <v>6</v>
      </c>
      <c r="N28" s="31">
        <v>6</v>
      </c>
      <c r="O28" s="116">
        <v>6</v>
      </c>
      <c r="P28" s="110">
        <f>SUM(K28:O28)</f>
        <v>30</v>
      </c>
      <c r="Q28" s="132">
        <f>P28*0.05</f>
        <v>1.5</v>
      </c>
      <c r="R28" s="135">
        <f>(D28*0.15+K28*0.05)</f>
        <v>3.3</v>
      </c>
      <c r="S28" s="38">
        <f>((E28*0.15+L28*0.05))</f>
        <v>3.3</v>
      </c>
      <c r="T28" s="38">
        <f t="shared" ref="T28:U28" si="15">((F28*0.15+M28*0.05))</f>
        <v>3.3</v>
      </c>
      <c r="U28" s="38">
        <f t="shared" si="15"/>
        <v>3.3</v>
      </c>
      <c r="V28" s="39">
        <f>((H28*0.15+O28*0.05))</f>
        <v>3.3</v>
      </c>
      <c r="W28" s="145">
        <v>130</v>
      </c>
      <c r="X28" s="138">
        <f>W28*0.2</f>
        <v>26</v>
      </c>
      <c r="Y28" s="32">
        <v>100</v>
      </c>
      <c r="Z28" s="117">
        <f>Y28*0.8</f>
        <v>80</v>
      </c>
    </row>
    <row r="29" spans="1:26" x14ac:dyDescent="0.3">
      <c r="A29" s="223" t="s">
        <v>82</v>
      </c>
      <c r="B29" s="224"/>
      <c r="C29" s="225"/>
      <c r="D29" s="13">
        <f>D28*0.4</f>
        <v>8</v>
      </c>
      <c r="E29" s="14">
        <f>E28*0.4</f>
        <v>8</v>
      </c>
      <c r="F29" s="14">
        <f t="shared" ref="F29:J29" si="16">F28*0.4</f>
        <v>8</v>
      </c>
      <c r="G29" s="14">
        <f t="shared" si="16"/>
        <v>8</v>
      </c>
      <c r="H29" s="122">
        <f t="shared" si="16"/>
        <v>8</v>
      </c>
      <c r="I29" s="16">
        <f t="shared" si="16"/>
        <v>40</v>
      </c>
      <c r="J29" s="123">
        <f t="shared" si="16"/>
        <v>6</v>
      </c>
      <c r="K29" s="115">
        <f>K28*0.4</f>
        <v>2.4000000000000004</v>
      </c>
      <c r="L29" s="31">
        <f>L28*0.4</f>
        <v>2.4000000000000004</v>
      </c>
      <c r="M29" s="31">
        <f t="shared" ref="M29:Z29" si="17">M28*0.4</f>
        <v>2.4000000000000004</v>
      </c>
      <c r="N29" s="31">
        <f t="shared" si="17"/>
        <v>2.4000000000000004</v>
      </c>
      <c r="O29" s="116">
        <f t="shared" si="17"/>
        <v>2.4000000000000004</v>
      </c>
      <c r="P29" s="110">
        <f t="shared" si="17"/>
        <v>12</v>
      </c>
      <c r="Q29" s="132">
        <f t="shared" si="17"/>
        <v>0.60000000000000009</v>
      </c>
      <c r="R29" s="135">
        <f t="shared" si="17"/>
        <v>1.32</v>
      </c>
      <c r="S29" s="38">
        <f t="shared" si="17"/>
        <v>1.32</v>
      </c>
      <c r="T29" s="38">
        <f t="shared" si="17"/>
        <v>1.32</v>
      </c>
      <c r="U29" s="38">
        <f t="shared" si="17"/>
        <v>1.32</v>
      </c>
      <c r="V29" s="39">
        <f t="shared" si="17"/>
        <v>1.32</v>
      </c>
      <c r="W29" s="145">
        <f t="shared" si="17"/>
        <v>52</v>
      </c>
      <c r="X29" s="138">
        <f t="shared" si="17"/>
        <v>10.4</v>
      </c>
      <c r="Y29" s="32">
        <f t="shared" si="17"/>
        <v>40</v>
      </c>
      <c r="Z29" s="117">
        <f t="shared" si="17"/>
        <v>32</v>
      </c>
    </row>
    <row r="30" spans="1:26" ht="21" customHeight="1" x14ac:dyDescent="0.3">
      <c r="A30" s="223" t="s">
        <v>18</v>
      </c>
      <c r="B30" s="224"/>
      <c r="C30" s="225"/>
      <c r="D30" s="13">
        <f>COUNTIF(D7:D25, "&gt;=8")</f>
        <v>15</v>
      </c>
      <c r="E30" s="14">
        <f>COUNTIF(E7:E25, "&gt;=8")</f>
        <v>14</v>
      </c>
      <c r="F30" s="14">
        <f>COUNTIF(F7:F25, "&gt;=8")</f>
        <v>13</v>
      </c>
      <c r="G30" s="14">
        <f>COUNTIF(G7:G25, "&gt;=8")</f>
        <v>13</v>
      </c>
      <c r="H30" s="122">
        <f>COUNTIF(H7:H25, "&gt;=8")</f>
        <v>15</v>
      </c>
      <c r="I30" s="16">
        <f>COUNTIF(I7:I25, "&gt;=40")</f>
        <v>14</v>
      </c>
      <c r="J30" s="123">
        <f>COUNTIF(J7:J25, "&gt;=6")</f>
        <v>14</v>
      </c>
      <c r="K30" s="115">
        <f>COUNTIF(K7:K25, "&gt;=2.4")</f>
        <v>10</v>
      </c>
      <c r="L30" s="31">
        <f>COUNTIF(L7:L25, "&gt;=2.4")</f>
        <v>13</v>
      </c>
      <c r="M30" s="31">
        <f>COUNTIF(M7:M25, "&gt;=2.4")</f>
        <v>8</v>
      </c>
      <c r="N30" s="31">
        <f>COUNTIF(N7:N25, "&gt;=2.4")</f>
        <v>6</v>
      </c>
      <c r="O30" s="116">
        <f>COUNTIF(O7:O25, "&gt;=2.4")</f>
        <v>7</v>
      </c>
      <c r="P30" s="110">
        <f>COUNTIF(P7:P25, "&gt;=12")</f>
        <v>14</v>
      </c>
      <c r="Q30" s="132">
        <f>COUNTIF(Q7:Q25, "&gt;=0.6")</f>
        <v>14</v>
      </c>
      <c r="R30" s="135">
        <f>COUNTIF(R7:R25, "&gt;=1.32")</f>
        <v>12</v>
      </c>
      <c r="S30" s="38">
        <f>COUNTIF(S7:S25, "&gt;=1.32")</f>
        <v>13</v>
      </c>
      <c r="T30" s="38">
        <f>COUNTIF(T7:T25, "&gt;=1.32")</f>
        <v>9</v>
      </c>
      <c r="U30" s="38">
        <f>COUNTIF(U7:U25, "&gt;=1.32")</f>
        <v>11</v>
      </c>
      <c r="V30" s="39">
        <f>COUNTIF(V7:V25, "&gt;=1.32")</f>
        <v>11</v>
      </c>
      <c r="W30" s="145">
        <f>COUNTIF(W7:W25, "&gt;=52")</f>
        <v>14</v>
      </c>
      <c r="X30" s="138">
        <f>COUNTIF(X7:X25, "&gt;=10.4")</f>
        <v>14</v>
      </c>
      <c r="Y30" s="32">
        <f>COUNTIF(Y7:Y25, "&gt;=40")</f>
        <v>14</v>
      </c>
      <c r="Z30" s="117">
        <f>COUNTIF(Z7:Z25, "&gt;=32")</f>
        <v>8</v>
      </c>
    </row>
    <row r="31" spans="1:26" x14ac:dyDescent="0.3">
      <c r="A31" s="223" t="s">
        <v>19</v>
      </c>
      <c r="B31" s="224"/>
      <c r="C31" s="225"/>
      <c r="D31" s="124" t="str">
        <f t="shared" ref="D31:Z31" si="18" xml:space="preserve"> IF(((D30/COUNT(D7:D25))*100)&gt;=60,"3", IF(AND(((D30/COUNT(D7:D25))*100)&lt;60, ((D30/COUNT(D7:D25))*100)&gt;=50),"2", IF( AND(((D30/COUNT(D7:D25))*100)&lt;50, ((D30/COUNT(D7:D25))*100)&gt;=40),"1","0")))</f>
        <v>3</v>
      </c>
      <c r="E31" s="14" t="str">
        <f t="shared" si="18"/>
        <v>3</v>
      </c>
      <c r="F31" s="14" t="str">
        <f t="shared" si="18"/>
        <v>3</v>
      </c>
      <c r="G31" s="14" t="str">
        <f t="shared" si="18"/>
        <v>3</v>
      </c>
      <c r="H31" s="122" t="str">
        <f t="shared" si="18"/>
        <v>3</v>
      </c>
      <c r="I31" s="16" t="str">
        <f t="shared" si="18"/>
        <v>3</v>
      </c>
      <c r="J31" s="123" t="str">
        <f t="shared" si="18"/>
        <v>3</v>
      </c>
      <c r="K31" s="115" t="str">
        <f t="shared" si="18"/>
        <v>2</v>
      </c>
      <c r="L31" s="30" t="str">
        <f t="shared" si="18"/>
        <v>3</v>
      </c>
      <c r="M31" s="30" t="str">
        <f t="shared" si="18"/>
        <v>1</v>
      </c>
      <c r="N31" s="30" t="str">
        <f t="shared" si="18"/>
        <v>0</v>
      </c>
      <c r="O31" s="117" t="str">
        <f t="shared" si="18"/>
        <v>1</v>
      </c>
      <c r="P31" s="110" t="str">
        <f t="shared" si="18"/>
        <v>3</v>
      </c>
      <c r="Q31" s="132" t="str">
        <f t="shared" si="18"/>
        <v>3</v>
      </c>
      <c r="R31" s="135" t="str">
        <f t="shared" si="18"/>
        <v>3</v>
      </c>
      <c r="S31" s="38" t="str">
        <f t="shared" si="18"/>
        <v>3</v>
      </c>
      <c r="T31" s="38" t="str">
        <f t="shared" si="18"/>
        <v>1</v>
      </c>
      <c r="U31" s="38" t="str">
        <f t="shared" si="18"/>
        <v>2</v>
      </c>
      <c r="V31" s="39" t="str">
        <f t="shared" si="18"/>
        <v>2</v>
      </c>
      <c r="W31" s="138" t="str">
        <f t="shared" si="18"/>
        <v>3</v>
      </c>
      <c r="X31" s="139" t="str">
        <f t="shared" si="18"/>
        <v>3</v>
      </c>
      <c r="Y31" s="132" t="str">
        <f t="shared" si="18"/>
        <v>3</v>
      </c>
      <c r="Z31" s="32" t="str">
        <f t="shared" si="18"/>
        <v>3</v>
      </c>
    </row>
    <row r="32" spans="1:26" ht="21" thickBot="1" x14ac:dyDescent="0.35">
      <c r="A32" s="226" t="s">
        <v>20</v>
      </c>
      <c r="B32" s="227"/>
      <c r="C32" s="228"/>
      <c r="D32" s="17">
        <f t="shared" ref="D32:Z32" si="19">((D30/COUNT(D7:D25))*D31)</f>
        <v>2.6470588235294117</v>
      </c>
      <c r="E32" s="18">
        <f t="shared" si="19"/>
        <v>2.4705882352941178</v>
      </c>
      <c r="F32" s="18">
        <f t="shared" si="19"/>
        <v>2.2941176470588234</v>
      </c>
      <c r="G32" s="18">
        <f t="shared" si="19"/>
        <v>2.2941176470588234</v>
      </c>
      <c r="H32" s="125">
        <f t="shared" si="19"/>
        <v>2.6470588235294117</v>
      </c>
      <c r="I32" s="19">
        <f t="shared" si="19"/>
        <v>2.2105263157894735</v>
      </c>
      <c r="J32" s="126">
        <f t="shared" si="19"/>
        <v>2.2105263157894735</v>
      </c>
      <c r="K32" s="118">
        <f t="shared" si="19"/>
        <v>1.1764705882352942</v>
      </c>
      <c r="L32" s="33">
        <f t="shared" si="19"/>
        <v>2.2941176470588234</v>
      </c>
      <c r="M32" s="33">
        <f t="shared" si="19"/>
        <v>0.47058823529411764</v>
      </c>
      <c r="N32" s="33">
        <f t="shared" si="19"/>
        <v>0</v>
      </c>
      <c r="O32" s="119">
        <f t="shared" si="19"/>
        <v>0.41176470588235292</v>
      </c>
      <c r="P32" s="111">
        <f t="shared" si="19"/>
        <v>2.2105263157894735</v>
      </c>
      <c r="Q32" s="133">
        <f t="shared" si="19"/>
        <v>2.2105263157894735</v>
      </c>
      <c r="R32" s="136">
        <f t="shared" si="19"/>
        <v>1.8947368421052631</v>
      </c>
      <c r="S32" s="40">
        <f t="shared" si="19"/>
        <v>2.0526315789473686</v>
      </c>
      <c r="T32" s="40">
        <f t="shared" si="19"/>
        <v>0.47368421052631576</v>
      </c>
      <c r="U32" s="40">
        <f t="shared" si="19"/>
        <v>1.1578947368421053</v>
      </c>
      <c r="V32" s="41">
        <f t="shared" si="19"/>
        <v>1.1578947368421053</v>
      </c>
      <c r="W32" s="146">
        <f t="shared" si="19"/>
        <v>2.2105263157894735</v>
      </c>
      <c r="X32" s="140">
        <f t="shared" si="19"/>
        <v>2.2105263157894735</v>
      </c>
      <c r="Y32" s="133">
        <f t="shared" si="19"/>
        <v>2.4705882352941178</v>
      </c>
      <c r="Z32" s="34">
        <f t="shared" si="19"/>
        <v>2.4000000000000004</v>
      </c>
    </row>
    <row r="33" spans="1:19" ht="21" thickBot="1" x14ac:dyDescent="0.35">
      <c r="A33" s="2"/>
      <c r="B33" s="2"/>
      <c r="C33" s="2"/>
      <c r="D33" s="2"/>
    </row>
    <row r="34" spans="1:19" x14ac:dyDescent="0.3">
      <c r="A34" s="199" t="s">
        <v>21</v>
      </c>
      <c r="B34" s="200"/>
      <c r="C34" s="201"/>
      <c r="D34" s="2"/>
      <c r="E34" s="202" t="s">
        <v>22</v>
      </c>
      <c r="F34" s="203"/>
      <c r="G34" s="203"/>
      <c r="H34" s="203"/>
      <c r="I34" s="203"/>
      <c r="J34" s="203"/>
      <c r="K34" s="203"/>
      <c r="L34" s="203"/>
      <c r="M34" s="203"/>
      <c r="N34" s="204"/>
      <c r="O34" s="112" t="s">
        <v>12</v>
      </c>
      <c r="P34" s="49" t="s">
        <v>3</v>
      </c>
      <c r="Q34" s="49" t="s">
        <v>4</v>
      </c>
      <c r="R34" s="49" t="s">
        <v>5</v>
      </c>
      <c r="S34" s="50" t="s">
        <v>6</v>
      </c>
    </row>
    <row r="35" spans="1:19" ht="21" thickBot="1" x14ac:dyDescent="0.35">
      <c r="A35" s="51" t="s">
        <v>83</v>
      </c>
      <c r="B35" s="3"/>
      <c r="C35" s="52"/>
      <c r="D35" s="2"/>
      <c r="E35" s="205"/>
      <c r="F35" s="206"/>
      <c r="G35" s="206"/>
      <c r="H35" s="206"/>
      <c r="I35" s="206"/>
      <c r="J35" s="206"/>
      <c r="K35" s="206"/>
      <c r="L35" s="206"/>
      <c r="M35" s="206"/>
      <c r="N35" s="207"/>
      <c r="O35" s="4">
        <f>(R32*0.2+Z32*0.8)</f>
        <v>2.2989473684210529</v>
      </c>
      <c r="P35" s="4">
        <f>(S32*0.2+Z32*0.8)</f>
        <v>2.330526315789474</v>
      </c>
      <c r="Q35" s="4">
        <f>(T32*0.2+Z32*0.8)</f>
        <v>2.0147368421052634</v>
      </c>
      <c r="R35" s="4">
        <f>(U32*0.2+Z32*0.8)</f>
        <v>2.1515789473684213</v>
      </c>
      <c r="S35" s="7">
        <f>(V32*0.2+Z32*0.8)</f>
        <v>2.1515789473684213</v>
      </c>
    </row>
    <row r="36" spans="1:19" x14ac:dyDescent="0.3">
      <c r="A36" s="51" t="s">
        <v>84</v>
      </c>
      <c r="B36" s="3"/>
      <c r="C36" s="52"/>
      <c r="D36" s="2"/>
    </row>
    <row r="37" spans="1:19" ht="21" thickBot="1" x14ac:dyDescent="0.35">
      <c r="A37" s="53" t="s">
        <v>85</v>
      </c>
      <c r="B37" s="54"/>
      <c r="C37" s="55"/>
      <c r="D37" s="2"/>
    </row>
  </sheetData>
  <mergeCells count="22">
    <mergeCell ref="A27:C27"/>
    <mergeCell ref="A28:C28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34:N35"/>
    <mergeCell ref="Y4:Y6"/>
    <mergeCell ref="Z4:Z6"/>
    <mergeCell ref="D5:J5"/>
    <mergeCell ref="K5:Q5"/>
    <mergeCell ref="A29:C29"/>
    <mergeCell ref="A30:C30"/>
    <mergeCell ref="A31:C31"/>
    <mergeCell ref="A32:C32"/>
    <mergeCell ref="A34:C34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K11" sqref="K11"/>
    </sheetView>
  </sheetViews>
  <sheetFormatPr defaultColWidth="8.85546875" defaultRowHeight="15.75" x14ac:dyDescent="0.25"/>
  <cols>
    <col min="1" max="1" width="6.28515625" style="2" bestFit="1" customWidth="1"/>
    <col min="2" max="2" width="7.28515625" style="2" bestFit="1" customWidth="1"/>
    <col min="3" max="3" width="10.85546875" style="2" bestFit="1" customWidth="1"/>
    <col min="4" max="4" width="36.42578125" style="2" bestFit="1" customWidth="1"/>
    <col min="5" max="16384" width="8.85546875" style="2"/>
  </cols>
  <sheetData>
    <row r="1" spans="1:10" x14ac:dyDescent="0.25">
      <c r="A1" s="230" t="s">
        <v>23</v>
      </c>
      <c r="B1" s="231"/>
      <c r="C1" s="231"/>
      <c r="D1" s="231"/>
      <c r="E1" s="231"/>
      <c r="F1" s="231"/>
      <c r="G1" s="231"/>
      <c r="H1" s="231"/>
      <c r="I1" s="231"/>
      <c r="J1" s="232"/>
    </row>
    <row r="2" spans="1:10" x14ac:dyDescent="0.25">
      <c r="A2" s="230" t="s">
        <v>26</v>
      </c>
      <c r="B2" s="231"/>
      <c r="C2" s="231"/>
      <c r="D2" s="231"/>
      <c r="E2" s="231"/>
      <c r="F2" s="231"/>
      <c r="G2" s="231"/>
      <c r="H2" s="231"/>
      <c r="I2" s="231"/>
      <c r="J2" s="232"/>
    </row>
    <row r="3" spans="1:10" x14ac:dyDescent="0.25">
      <c r="A3" s="58" t="s">
        <v>24</v>
      </c>
      <c r="B3" s="58" t="s">
        <v>25</v>
      </c>
      <c r="C3" s="58" t="s">
        <v>27</v>
      </c>
      <c r="D3" s="58" t="s">
        <v>28</v>
      </c>
      <c r="E3" s="58" t="s">
        <v>29</v>
      </c>
      <c r="F3" s="58" t="s">
        <v>30</v>
      </c>
      <c r="G3" s="58" t="s">
        <v>31</v>
      </c>
      <c r="H3" s="58" t="s">
        <v>32</v>
      </c>
      <c r="I3" s="58" t="s">
        <v>33</v>
      </c>
      <c r="J3" s="59" t="s">
        <v>34</v>
      </c>
    </row>
    <row r="4" spans="1:10" x14ac:dyDescent="0.25">
      <c r="A4" s="56"/>
      <c r="B4" s="56"/>
      <c r="C4" s="57"/>
      <c r="D4" s="57" t="str">
        <f>'classical mechanics'!C3</f>
        <v>CLASSICAL MECHANICS</v>
      </c>
      <c r="E4" s="56">
        <v>2.1818181818181817</v>
      </c>
      <c r="F4" s="56">
        <v>2.127272727272727</v>
      </c>
      <c r="G4" s="56">
        <v>2.1818181818181817</v>
      </c>
      <c r="H4" s="56">
        <v>2.1818181818181817</v>
      </c>
      <c r="I4" s="56">
        <v>2.2363636363636363</v>
      </c>
      <c r="J4" s="60">
        <f>AVERAGE(E4:I4)</f>
        <v>2.1818181818181817</v>
      </c>
    </row>
    <row r="5" spans="1:10" x14ac:dyDescent="0.25">
      <c r="A5" s="56"/>
      <c r="B5" s="56"/>
      <c r="C5" s="57"/>
      <c r="D5" s="57" t="str">
        <f>'CLASSICAL ELECTRODYNAMICS'!C3</f>
        <v>CLASSICAL ELECTRODYNAMICS</v>
      </c>
      <c r="E5" s="56">
        <f>'CLASSICAL ELECTRODYNAMICS'!O35</f>
        <v>1.0359133126934985</v>
      </c>
      <c r="F5" s="56">
        <f>'CLASSICAL ELECTRODYNAMICS'!P35</f>
        <v>1.3517027863777091</v>
      </c>
      <c r="G5" s="56">
        <f>'CLASSICAL ELECTRODYNAMICS'!Q35</f>
        <v>1.0359133126934985</v>
      </c>
      <c r="H5" s="56">
        <f>'CLASSICAL ELECTRODYNAMICS'!R35</f>
        <v>1.1727554179566564</v>
      </c>
      <c r="I5" s="56">
        <f>'CLASSICAL ELECTRODYNAMICS'!S35</f>
        <v>1.0359133126934985</v>
      </c>
      <c r="J5" s="60">
        <f t="shared" ref="J5:J8" si="0">AVERAGE(E5:I5)</f>
        <v>1.1264396284829723</v>
      </c>
    </row>
    <row r="6" spans="1:10" x14ac:dyDescent="0.25">
      <c r="A6" s="56"/>
      <c r="B6" s="56"/>
      <c r="C6" s="57"/>
      <c r="D6" s="57" t="str">
        <f>'QUNATUM MECHANICS'!C3</f>
        <v>QUANTUM MECHANICS</v>
      </c>
      <c r="E6" s="56">
        <f>'QUNATUM MECHANICS'!O35</f>
        <v>0.94179566563467498</v>
      </c>
      <c r="F6" s="56">
        <f>'QUNATUM MECHANICS'!P35</f>
        <v>1.0575851393188855</v>
      </c>
      <c r="G6" s="56">
        <f>'QUNATUM MECHANICS'!Q35</f>
        <v>0.94179566563467498</v>
      </c>
      <c r="H6" s="56">
        <f>'QUNATUM MECHANICS'!R35</f>
        <v>0.84705882352941186</v>
      </c>
      <c r="I6" s="56">
        <f>'QUNATUM MECHANICS'!S35</f>
        <v>0.94179566563467498</v>
      </c>
      <c r="J6" s="60">
        <f t="shared" si="0"/>
        <v>0.94600619195046443</v>
      </c>
    </row>
    <row r="7" spans="1:10" ht="31.5" x14ac:dyDescent="0.25">
      <c r="A7" s="56"/>
      <c r="B7" s="56"/>
      <c r="C7" s="57"/>
      <c r="D7" s="57" t="str">
        <f>electronics!C3</f>
        <v>Electronics and  Numerical methods and computer programming</v>
      </c>
      <c r="E7" s="56">
        <f>electronics!O35</f>
        <v>2.2989473684210529</v>
      </c>
      <c r="F7" s="56">
        <f>electronics!P35</f>
        <v>2.330526315789474</v>
      </c>
      <c r="G7" s="56">
        <f>electronics!Q35</f>
        <v>2.0147368421052634</v>
      </c>
      <c r="H7" s="56">
        <f>electronics!R35</f>
        <v>2.1515789473684213</v>
      </c>
      <c r="I7" s="56">
        <f>electronics!S35</f>
        <v>2.1515789473684213</v>
      </c>
      <c r="J7" s="60">
        <f t="shared" si="0"/>
        <v>2.1894736842105265</v>
      </c>
    </row>
    <row r="8" spans="1:10" ht="30.6" customHeight="1" x14ac:dyDescent="0.25">
      <c r="A8" s="229" t="s">
        <v>34</v>
      </c>
      <c r="B8" s="229"/>
      <c r="C8" s="229"/>
      <c r="D8" s="229"/>
      <c r="E8" s="60">
        <f>AVERAGE(E4:E7)</f>
        <v>1.6146186321418521</v>
      </c>
      <c r="F8" s="60">
        <f>AVERAGE(F4:F7)</f>
        <v>1.7167717421896991</v>
      </c>
      <c r="G8" s="60">
        <f>AVERAGE(G4:G7)</f>
        <v>1.5435660005629046</v>
      </c>
      <c r="H8" s="60">
        <f>AVERAGE(H4:H7)</f>
        <v>1.5883028426681678</v>
      </c>
      <c r="I8" s="60">
        <f>AVERAGE(I4:I7)</f>
        <v>1.5914128905150577</v>
      </c>
      <c r="J8" s="60">
        <f t="shared" si="0"/>
        <v>1.6109344216155363</v>
      </c>
    </row>
  </sheetData>
  <mergeCells count="3">
    <mergeCell ref="A8:D8"/>
    <mergeCell ref="A1:J1"/>
    <mergeCell ref="A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opLeftCell="A28" zoomScale="79" workbookViewId="0">
      <selection activeCell="P26" sqref="P26"/>
    </sheetView>
  </sheetViews>
  <sheetFormatPr defaultColWidth="8.85546875" defaultRowHeight="15.75" x14ac:dyDescent="0.25"/>
  <cols>
    <col min="1" max="1" width="8.85546875" style="2"/>
    <col min="2" max="2" width="13.85546875" style="2" customWidth="1"/>
    <col min="3" max="19" width="8.85546875" style="2"/>
    <col min="20" max="20" width="9.7109375" style="2" customWidth="1"/>
    <col min="21" max="21" width="10.140625" style="2" customWidth="1"/>
    <col min="22" max="16384" width="8.85546875" style="2"/>
  </cols>
  <sheetData>
    <row r="1" spans="1:21" x14ac:dyDescent="0.25">
      <c r="A1" s="63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1" ht="30.6" customHeight="1" x14ac:dyDescent="0.25">
      <c r="A2" s="6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S2" s="79" t="s">
        <v>24</v>
      </c>
      <c r="T2" s="80" t="s">
        <v>35</v>
      </c>
      <c r="U2" s="80" t="s">
        <v>36</v>
      </c>
    </row>
    <row r="3" spans="1:21" x14ac:dyDescent="0.25">
      <c r="A3" s="63"/>
      <c r="B3" s="61"/>
      <c r="C3" s="62"/>
      <c r="D3" s="243" t="s">
        <v>62</v>
      </c>
      <c r="E3" s="243"/>
      <c r="F3" s="243"/>
      <c r="G3" s="243"/>
      <c r="H3" s="243"/>
      <c r="I3" s="243"/>
      <c r="J3" s="243"/>
      <c r="K3" s="243"/>
      <c r="L3" s="62"/>
      <c r="M3" s="62"/>
      <c r="N3" s="62"/>
      <c r="O3" s="62"/>
      <c r="P3" s="62"/>
      <c r="S3" s="76">
        <v>1</v>
      </c>
      <c r="T3" s="77" t="s">
        <v>12</v>
      </c>
      <c r="U3" s="81">
        <f>'CO (All Subjects)'!E8</f>
        <v>1.6146186321418521</v>
      </c>
    </row>
    <row r="4" spans="1:21" x14ac:dyDescent="0.25">
      <c r="A4" s="63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S4" s="76">
        <v>2</v>
      </c>
      <c r="T4" s="77" t="s">
        <v>3</v>
      </c>
      <c r="U4" s="81">
        <f>'CO (All Subjects)'!F8</f>
        <v>1.7167717421896991</v>
      </c>
    </row>
    <row r="5" spans="1:21" x14ac:dyDescent="0.25">
      <c r="A5" s="63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S5" s="76">
        <v>3</v>
      </c>
      <c r="T5" s="77" t="s">
        <v>4</v>
      </c>
      <c r="U5" s="81">
        <f>'CO (All Subjects)'!G8</f>
        <v>1.5435660005629046</v>
      </c>
    </row>
    <row r="6" spans="1:21" x14ac:dyDescent="0.25">
      <c r="B6" s="75" t="s">
        <v>104</v>
      </c>
      <c r="C6" s="75"/>
      <c r="D6" s="75" t="str">
        <f>'CO (All Subjects)'!D4</f>
        <v>CLASSICAL MECHANICS</v>
      </c>
      <c r="E6" s="75"/>
      <c r="F6" s="75"/>
      <c r="G6" s="75"/>
      <c r="H6" s="75"/>
      <c r="I6" s="75"/>
      <c r="J6" s="75"/>
      <c r="K6" s="62"/>
      <c r="L6" s="62"/>
      <c r="M6" s="62"/>
      <c r="N6" s="62"/>
      <c r="O6" s="62"/>
      <c r="P6" s="62"/>
      <c r="S6" s="76">
        <v>4</v>
      </c>
      <c r="T6" s="77" t="s">
        <v>5</v>
      </c>
      <c r="U6" s="81">
        <f>'CO (All Subjects)'!H8</f>
        <v>1.5883028426681678</v>
      </c>
    </row>
    <row r="7" spans="1:21" ht="16.5" thickBot="1" x14ac:dyDescent="0.3">
      <c r="A7" s="63"/>
      <c r="B7" s="61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S7" s="76">
        <v>5</v>
      </c>
      <c r="T7" s="77" t="s">
        <v>6</v>
      </c>
      <c r="U7" s="81">
        <f>'CO (All Subjects)'!I8</f>
        <v>1.5914128905150577</v>
      </c>
    </row>
    <row r="8" spans="1:21" ht="16.5" thickBot="1" x14ac:dyDescent="0.3">
      <c r="A8" s="63"/>
      <c r="B8" s="233" t="s">
        <v>37</v>
      </c>
      <c r="C8" s="64"/>
      <c r="D8" s="236" t="s">
        <v>38</v>
      </c>
      <c r="E8" s="237"/>
      <c r="F8" s="237"/>
      <c r="G8" s="237"/>
      <c r="H8" s="237"/>
      <c r="I8" s="237"/>
      <c r="J8" s="237"/>
      <c r="K8" s="237"/>
      <c r="L8" s="237"/>
      <c r="M8" s="237"/>
      <c r="N8" s="238"/>
      <c r="O8" s="236" t="s">
        <v>39</v>
      </c>
      <c r="P8" s="238"/>
    </row>
    <row r="9" spans="1:21" x14ac:dyDescent="0.25">
      <c r="A9" s="63"/>
      <c r="B9" s="234"/>
      <c r="C9" s="239" t="s">
        <v>40</v>
      </c>
      <c r="D9" s="241" t="s">
        <v>41</v>
      </c>
      <c r="E9" s="241" t="s">
        <v>42</v>
      </c>
      <c r="F9" s="241" t="s">
        <v>43</v>
      </c>
      <c r="G9" s="241" t="s">
        <v>44</v>
      </c>
      <c r="H9" s="241" t="s">
        <v>45</v>
      </c>
      <c r="I9" s="241" t="s">
        <v>46</v>
      </c>
      <c r="J9" s="241" t="s">
        <v>47</v>
      </c>
      <c r="K9" s="241" t="s">
        <v>48</v>
      </c>
      <c r="L9" s="241" t="s">
        <v>49</v>
      </c>
      <c r="M9" s="241" t="s">
        <v>50</v>
      </c>
      <c r="N9" s="241" t="s">
        <v>51</v>
      </c>
      <c r="O9" s="65"/>
      <c r="P9" s="65"/>
    </row>
    <row r="10" spans="1:21" ht="16.5" thickBot="1" x14ac:dyDescent="0.3">
      <c r="A10" s="63"/>
      <c r="B10" s="235"/>
      <c r="C10" s="240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67" t="s">
        <v>52</v>
      </c>
      <c r="P10" s="67" t="s">
        <v>53</v>
      </c>
    </row>
    <row r="11" spans="1:21" ht="16.5" thickBot="1" x14ac:dyDescent="0.3">
      <c r="A11" s="63"/>
      <c r="B11" s="66" t="s">
        <v>54</v>
      </c>
      <c r="C11" s="68">
        <v>2</v>
      </c>
      <c r="D11" s="68">
        <v>2</v>
      </c>
      <c r="E11" s="68"/>
      <c r="F11" s="68"/>
      <c r="G11" s="68"/>
      <c r="H11" s="68"/>
      <c r="I11" s="68"/>
      <c r="J11" s="68"/>
      <c r="K11" s="68"/>
      <c r="L11" s="68"/>
      <c r="M11" s="70"/>
      <c r="N11" s="70"/>
      <c r="O11" s="69">
        <v>2</v>
      </c>
      <c r="P11" s="69"/>
    </row>
    <row r="12" spans="1:21" ht="16.5" thickBot="1" x14ac:dyDescent="0.3">
      <c r="A12" s="63"/>
      <c r="B12" s="66" t="s">
        <v>55</v>
      </c>
      <c r="C12" s="71">
        <v>2</v>
      </c>
      <c r="D12" s="72">
        <v>2</v>
      </c>
      <c r="E12" s="73"/>
      <c r="F12" s="73"/>
      <c r="G12" s="72"/>
      <c r="H12" s="72"/>
      <c r="I12" s="72"/>
      <c r="J12" s="72"/>
      <c r="K12" s="72"/>
      <c r="L12" s="73"/>
      <c r="M12" s="72"/>
      <c r="N12" s="72"/>
      <c r="O12" s="73">
        <v>2</v>
      </c>
      <c r="P12" s="73"/>
    </row>
    <row r="13" spans="1:21" ht="16.5" thickBot="1" x14ac:dyDescent="0.3">
      <c r="A13" s="63"/>
      <c r="B13" s="66" t="s">
        <v>56</v>
      </c>
      <c r="C13" s="71">
        <v>2</v>
      </c>
      <c r="D13" s="72">
        <v>2</v>
      </c>
      <c r="E13" s="72"/>
      <c r="F13" s="72"/>
      <c r="G13" s="72">
        <v>2</v>
      </c>
      <c r="H13" s="72">
        <v>2</v>
      </c>
      <c r="I13" s="72">
        <v>2</v>
      </c>
      <c r="J13" s="72"/>
      <c r="K13" s="74"/>
      <c r="L13" s="73"/>
      <c r="M13" s="74"/>
      <c r="N13" s="72"/>
      <c r="O13" s="73">
        <v>2</v>
      </c>
      <c r="P13" s="73"/>
    </row>
    <row r="14" spans="1:21" ht="16.5" thickBot="1" x14ac:dyDescent="0.3">
      <c r="A14" s="63"/>
      <c r="B14" s="66" t="s">
        <v>57</v>
      </c>
      <c r="C14" s="71">
        <v>2</v>
      </c>
      <c r="D14" s="72">
        <v>3</v>
      </c>
      <c r="E14" s="72"/>
      <c r="F14" s="74"/>
      <c r="G14" s="72"/>
      <c r="H14" s="72">
        <v>2</v>
      </c>
      <c r="I14" s="72">
        <v>3</v>
      </c>
      <c r="J14" s="72"/>
      <c r="K14" s="72"/>
      <c r="L14" s="73"/>
      <c r="M14" s="72"/>
      <c r="N14" s="72"/>
      <c r="O14" s="73"/>
      <c r="P14" s="73">
        <v>2</v>
      </c>
    </row>
    <row r="15" spans="1:21" ht="16.5" thickBot="1" x14ac:dyDescent="0.3">
      <c r="A15" s="63"/>
      <c r="B15" s="66" t="s">
        <v>58</v>
      </c>
      <c r="C15" s="71">
        <v>2</v>
      </c>
      <c r="D15" s="72">
        <v>2</v>
      </c>
      <c r="E15" s="72">
        <v>2</v>
      </c>
      <c r="F15" s="72"/>
      <c r="G15" s="72"/>
      <c r="H15" s="72">
        <v>2</v>
      </c>
      <c r="I15" s="74">
        <v>3</v>
      </c>
      <c r="J15" s="74"/>
      <c r="K15" s="72"/>
      <c r="L15" s="73"/>
      <c r="M15" s="72"/>
      <c r="N15" s="72"/>
      <c r="O15" s="73"/>
      <c r="P15" s="73">
        <v>1</v>
      </c>
    </row>
    <row r="16" spans="1:21" ht="16.5" thickBot="1" x14ac:dyDescent="0.3">
      <c r="A16" s="63"/>
      <c r="B16" s="66" t="s">
        <v>59</v>
      </c>
      <c r="C16" s="78">
        <f>($U$3*C11+$U$4*C12+$U$5*C13+$U$6*C14+$U$7*C15)/(C11+C12+C13+C14+C15)</f>
        <v>1.6109344216155363</v>
      </c>
      <c r="D16" s="78">
        <f t="shared" ref="D16:P16" si="0">($U$3*D11+$U$4*D12+$U$5*D13+$U$6*D14+$U$7*D15)/(D11+D12+D13+D14+D15)</f>
        <v>1.6088770053475938</v>
      </c>
      <c r="E16" s="78">
        <f t="shared" si="0"/>
        <v>1.5914128905150577</v>
      </c>
      <c r="F16" s="78" t="e">
        <f t="shared" si="0"/>
        <v>#DIV/0!</v>
      </c>
      <c r="G16" s="78">
        <f t="shared" si="0"/>
        <v>1.5435660005629046</v>
      </c>
      <c r="H16" s="78">
        <f t="shared" si="0"/>
        <v>1.5744272445820435</v>
      </c>
      <c r="I16" s="78">
        <f t="shared" si="0"/>
        <v>1.5782849000844359</v>
      </c>
      <c r="J16" s="78" t="e">
        <f t="shared" si="0"/>
        <v>#DIV/0!</v>
      </c>
      <c r="K16" s="78" t="e">
        <f t="shared" si="0"/>
        <v>#DIV/0!</v>
      </c>
      <c r="L16" s="78" t="e">
        <f t="shared" si="0"/>
        <v>#DIV/0!</v>
      </c>
      <c r="M16" s="78" t="e">
        <f t="shared" si="0"/>
        <v>#DIV/0!</v>
      </c>
      <c r="N16" s="78" t="e">
        <f t="shared" si="0"/>
        <v>#DIV/0!</v>
      </c>
      <c r="O16" s="78">
        <f t="shared" si="0"/>
        <v>1.624985458298152</v>
      </c>
      <c r="P16" s="78">
        <f t="shared" si="0"/>
        <v>1.5893395252837976</v>
      </c>
    </row>
    <row r="17" spans="1:16" x14ac:dyDescent="0.25">
      <c r="A17" s="63"/>
      <c r="B17" s="75" t="s">
        <v>60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6" x14ac:dyDescent="0.25">
      <c r="A18" s="63"/>
      <c r="B18" s="75" t="s">
        <v>61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21" spans="1:16" x14ac:dyDescent="0.25">
      <c r="B21" s="75" t="s">
        <v>104</v>
      </c>
      <c r="C21" s="75"/>
      <c r="D21" s="75" t="str">
        <f>'CO (All Subjects)'!D5</f>
        <v>CLASSICAL ELECTRODYNAMICS</v>
      </c>
      <c r="E21" s="75"/>
      <c r="F21" s="75"/>
      <c r="G21" s="75"/>
      <c r="H21" s="75"/>
      <c r="I21" s="75"/>
      <c r="J21" s="75"/>
      <c r="K21" s="62"/>
      <c r="L21" s="62"/>
      <c r="M21" s="62"/>
      <c r="N21" s="62"/>
      <c r="O21" s="62"/>
      <c r="P21" s="62"/>
    </row>
    <row r="22" spans="1:16" ht="16.5" thickBot="1" x14ac:dyDescent="0.3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ht="16.5" thickBot="1" x14ac:dyDescent="0.3">
      <c r="B23" s="233" t="s">
        <v>37</v>
      </c>
      <c r="C23" s="64"/>
      <c r="D23" s="236" t="s">
        <v>38</v>
      </c>
      <c r="E23" s="237"/>
      <c r="F23" s="237"/>
      <c r="G23" s="237"/>
      <c r="H23" s="237"/>
      <c r="I23" s="237"/>
      <c r="J23" s="237"/>
      <c r="K23" s="237"/>
      <c r="L23" s="237"/>
      <c r="M23" s="237"/>
      <c r="N23" s="238"/>
      <c r="O23" s="236" t="s">
        <v>39</v>
      </c>
      <c r="P23" s="238"/>
    </row>
    <row r="24" spans="1:16" x14ac:dyDescent="0.25">
      <c r="B24" s="234"/>
      <c r="C24" s="239" t="s">
        <v>40</v>
      </c>
      <c r="D24" s="241" t="s">
        <v>41</v>
      </c>
      <c r="E24" s="241" t="s">
        <v>42</v>
      </c>
      <c r="F24" s="241" t="s">
        <v>43</v>
      </c>
      <c r="G24" s="241" t="s">
        <v>44</v>
      </c>
      <c r="H24" s="241" t="s">
        <v>45</v>
      </c>
      <c r="I24" s="241" t="s">
        <v>46</v>
      </c>
      <c r="J24" s="241" t="s">
        <v>47</v>
      </c>
      <c r="K24" s="241" t="s">
        <v>48</v>
      </c>
      <c r="L24" s="241" t="s">
        <v>49</v>
      </c>
      <c r="M24" s="241" t="s">
        <v>50</v>
      </c>
      <c r="N24" s="241" t="s">
        <v>51</v>
      </c>
      <c r="O24" s="65"/>
      <c r="P24" s="65"/>
    </row>
    <row r="25" spans="1:16" ht="16.5" thickBot="1" x14ac:dyDescent="0.3">
      <c r="B25" s="235"/>
      <c r="C25" s="240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67" t="s">
        <v>52</v>
      </c>
      <c r="P25" s="67" t="s">
        <v>53</v>
      </c>
    </row>
    <row r="26" spans="1:16" ht="16.5" thickBot="1" x14ac:dyDescent="0.3">
      <c r="B26" s="66" t="s">
        <v>54</v>
      </c>
      <c r="C26" s="68"/>
      <c r="D26" s="69">
        <v>3</v>
      </c>
      <c r="E26" s="69"/>
      <c r="F26" s="69">
        <v>2</v>
      </c>
      <c r="G26" s="70"/>
      <c r="H26" s="70">
        <v>1</v>
      </c>
      <c r="I26" s="70"/>
      <c r="J26" s="70"/>
      <c r="K26" s="70"/>
      <c r="L26" s="69"/>
      <c r="M26" s="70"/>
      <c r="N26" s="70"/>
      <c r="O26" s="69">
        <v>2</v>
      </c>
      <c r="P26" s="69"/>
    </row>
    <row r="27" spans="1:16" ht="16.5" thickBot="1" x14ac:dyDescent="0.3">
      <c r="B27" s="66" t="s">
        <v>55</v>
      </c>
      <c r="C27" s="71">
        <v>2</v>
      </c>
      <c r="D27" s="72">
        <v>2</v>
      </c>
      <c r="E27" s="73"/>
      <c r="F27" s="73">
        <v>2</v>
      </c>
      <c r="G27" s="72"/>
      <c r="H27" s="72"/>
      <c r="I27" s="72"/>
      <c r="J27" s="72"/>
      <c r="K27" s="72"/>
      <c r="L27" s="73"/>
      <c r="M27" s="72"/>
      <c r="N27" s="72"/>
      <c r="O27" s="73">
        <v>2</v>
      </c>
      <c r="P27" s="73"/>
    </row>
    <row r="28" spans="1:16" ht="16.5" thickBot="1" x14ac:dyDescent="0.3">
      <c r="B28" s="66" t="s">
        <v>56</v>
      </c>
      <c r="C28" s="71">
        <v>2</v>
      </c>
      <c r="D28" s="72">
        <v>1</v>
      </c>
      <c r="E28" s="72"/>
      <c r="F28" s="72">
        <v>2</v>
      </c>
      <c r="G28" s="72"/>
      <c r="H28" s="72">
        <v>1</v>
      </c>
      <c r="I28" s="72"/>
      <c r="J28" s="72"/>
      <c r="K28" s="74"/>
      <c r="L28" s="73"/>
      <c r="M28" s="74"/>
      <c r="N28" s="72"/>
      <c r="O28" s="73">
        <v>2</v>
      </c>
      <c r="P28" s="73"/>
    </row>
    <row r="29" spans="1:16" ht="16.5" thickBot="1" x14ac:dyDescent="0.3">
      <c r="B29" s="66" t="s">
        <v>57</v>
      </c>
      <c r="C29" s="71">
        <v>2</v>
      </c>
      <c r="D29" s="72"/>
      <c r="E29" s="72"/>
      <c r="F29" s="74">
        <v>2</v>
      </c>
      <c r="G29" s="72"/>
      <c r="H29" s="72"/>
      <c r="I29" s="72">
        <v>2</v>
      </c>
      <c r="J29" s="72"/>
      <c r="K29" s="72"/>
      <c r="L29" s="73">
        <v>1</v>
      </c>
      <c r="M29" s="72"/>
      <c r="N29" s="72"/>
      <c r="O29" s="73">
        <v>1</v>
      </c>
      <c r="P29" s="73"/>
    </row>
    <row r="30" spans="1:16" ht="16.5" thickBot="1" x14ac:dyDescent="0.3">
      <c r="B30" s="66" t="s">
        <v>58</v>
      </c>
      <c r="C30" s="71">
        <v>2</v>
      </c>
      <c r="D30" s="72"/>
      <c r="E30" s="72"/>
      <c r="F30" s="72"/>
      <c r="G30" s="72"/>
      <c r="H30" s="72"/>
      <c r="I30" s="74">
        <v>2</v>
      </c>
      <c r="J30" s="74"/>
      <c r="K30" s="72"/>
      <c r="L30" s="73"/>
      <c r="M30" s="72"/>
      <c r="N30" s="72"/>
      <c r="O30" s="73">
        <v>1</v>
      </c>
      <c r="P30" s="73"/>
    </row>
    <row r="31" spans="1:16" ht="16.5" thickBot="1" x14ac:dyDescent="0.3">
      <c r="B31" s="66" t="s">
        <v>59</v>
      </c>
      <c r="C31" s="78">
        <f>($U$3*C26+$U$4*C27+$U$5*C28+$U$6*C29+$U$7*C30)/(C26+C27+C28+C29+C30)</f>
        <v>1.6100133689839571</v>
      </c>
      <c r="D31" s="78">
        <f t="shared" ref="D31:P31" si="1">($U$3*D26+$U$4*D27+$U$5*D28+$U$6*D29+$U$7*D30)/(D26+D27+D28+D29+D30)</f>
        <v>1.6368275635613099</v>
      </c>
      <c r="E31" s="78" t="e">
        <f t="shared" si="1"/>
        <v>#DIV/0!</v>
      </c>
      <c r="F31" s="78">
        <f t="shared" si="1"/>
        <v>1.6158148043906559</v>
      </c>
      <c r="G31" s="78" t="e">
        <f t="shared" si="1"/>
        <v>#DIV/0!</v>
      </c>
      <c r="H31" s="78">
        <f t="shared" si="1"/>
        <v>1.5790923163523782</v>
      </c>
      <c r="I31" s="78">
        <f t="shared" si="1"/>
        <v>1.5898578665916128</v>
      </c>
      <c r="J31" s="78" t="e">
        <f t="shared" si="1"/>
        <v>#DIV/0!</v>
      </c>
      <c r="K31" s="78" t="e">
        <f t="shared" si="1"/>
        <v>#DIV/0!</v>
      </c>
      <c r="L31" s="78">
        <f t="shared" si="1"/>
        <v>1.5883028426681678</v>
      </c>
      <c r="M31" s="78" t="e">
        <f t="shared" si="1"/>
        <v>#DIV/0!</v>
      </c>
      <c r="N31" s="78" t="e">
        <f t="shared" si="1"/>
        <v>#DIV/0!</v>
      </c>
      <c r="O31" s="78">
        <f t="shared" si="1"/>
        <v>1.616203560371517</v>
      </c>
      <c r="P31" s="78" t="e">
        <f t="shared" si="1"/>
        <v>#DIV/0!</v>
      </c>
    </row>
    <row r="32" spans="1:16" x14ac:dyDescent="0.25">
      <c r="B32" s="75" t="s">
        <v>60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</row>
    <row r="33" spans="2:16" x14ac:dyDescent="0.25">
      <c r="B33" s="75" t="s">
        <v>61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6" spans="2:16" x14ac:dyDescent="0.25">
      <c r="B36" s="75" t="s">
        <v>104</v>
      </c>
      <c r="C36" s="75"/>
      <c r="D36" s="75" t="str">
        <f>'CO (All Subjects)'!D6</f>
        <v>QUANTUM MECHANICS</v>
      </c>
      <c r="E36" s="75"/>
      <c r="F36" s="75"/>
      <c r="G36" s="75"/>
      <c r="H36" s="75"/>
      <c r="I36" s="75"/>
      <c r="J36" s="75"/>
      <c r="K36" s="62"/>
      <c r="L36" s="62"/>
      <c r="M36" s="62"/>
      <c r="N36" s="62"/>
      <c r="O36" s="62"/>
      <c r="P36" s="62"/>
    </row>
    <row r="37" spans="2:16" ht="16.5" thickBot="1" x14ac:dyDescent="0.3"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2:16" ht="16.5" thickBot="1" x14ac:dyDescent="0.3">
      <c r="B38" s="233" t="s">
        <v>37</v>
      </c>
      <c r="C38" s="64"/>
      <c r="D38" s="236" t="s">
        <v>38</v>
      </c>
      <c r="E38" s="237"/>
      <c r="F38" s="237"/>
      <c r="G38" s="237"/>
      <c r="H38" s="237"/>
      <c r="I38" s="237"/>
      <c r="J38" s="237"/>
      <c r="K38" s="237"/>
      <c r="L38" s="237"/>
      <c r="M38" s="237"/>
      <c r="N38" s="238"/>
      <c r="O38" s="236" t="s">
        <v>39</v>
      </c>
      <c r="P38" s="238"/>
    </row>
    <row r="39" spans="2:16" x14ac:dyDescent="0.25">
      <c r="B39" s="234"/>
      <c r="C39" s="239" t="s">
        <v>40</v>
      </c>
      <c r="D39" s="241" t="s">
        <v>41</v>
      </c>
      <c r="E39" s="241" t="s">
        <v>42</v>
      </c>
      <c r="F39" s="241" t="s">
        <v>43</v>
      </c>
      <c r="G39" s="241" t="s">
        <v>44</v>
      </c>
      <c r="H39" s="241" t="s">
        <v>45</v>
      </c>
      <c r="I39" s="241" t="s">
        <v>46</v>
      </c>
      <c r="J39" s="241" t="s">
        <v>47</v>
      </c>
      <c r="K39" s="241" t="s">
        <v>48</v>
      </c>
      <c r="L39" s="241" t="s">
        <v>49</v>
      </c>
      <c r="M39" s="241" t="s">
        <v>50</v>
      </c>
      <c r="N39" s="241" t="s">
        <v>51</v>
      </c>
      <c r="O39" s="65"/>
      <c r="P39" s="65"/>
    </row>
    <row r="40" spans="2:16" ht="16.5" thickBot="1" x14ac:dyDescent="0.3">
      <c r="B40" s="235"/>
      <c r="C40" s="240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67" t="s">
        <v>52</v>
      </c>
      <c r="P40" s="67" t="s">
        <v>53</v>
      </c>
    </row>
    <row r="41" spans="2:16" ht="16.5" thickBot="1" x14ac:dyDescent="0.3">
      <c r="B41" s="66" t="s">
        <v>54</v>
      </c>
      <c r="C41" s="68">
        <v>1</v>
      </c>
      <c r="D41" s="68">
        <v>2</v>
      </c>
      <c r="E41" s="68"/>
      <c r="F41" s="68"/>
      <c r="G41" s="68"/>
      <c r="H41" s="68">
        <v>1</v>
      </c>
      <c r="I41" s="68">
        <v>2</v>
      </c>
      <c r="J41" s="68"/>
      <c r="K41" s="68"/>
      <c r="L41" s="68"/>
      <c r="M41" s="70"/>
      <c r="N41" s="70"/>
      <c r="O41" s="69">
        <v>2</v>
      </c>
      <c r="P41" s="69">
        <v>2</v>
      </c>
    </row>
    <row r="42" spans="2:16" ht="16.5" thickBot="1" x14ac:dyDescent="0.3">
      <c r="B42" s="66" t="s">
        <v>55</v>
      </c>
      <c r="C42" s="71"/>
      <c r="D42" s="72">
        <v>2</v>
      </c>
      <c r="E42" s="73">
        <v>2</v>
      </c>
      <c r="F42" s="73"/>
      <c r="G42" s="72"/>
      <c r="H42" s="72">
        <v>1</v>
      </c>
      <c r="I42" s="72"/>
      <c r="J42" s="72"/>
      <c r="K42" s="72">
        <v>2</v>
      </c>
      <c r="L42" s="73">
        <v>2</v>
      </c>
      <c r="M42" s="72"/>
      <c r="N42" s="72"/>
      <c r="O42" s="73">
        <v>2</v>
      </c>
      <c r="P42" s="73"/>
    </row>
    <row r="43" spans="2:16" ht="16.5" thickBot="1" x14ac:dyDescent="0.3">
      <c r="B43" s="66" t="s">
        <v>56</v>
      </c>
      <c r="C43" s="71"/>
      <c r="D43" s="72"/>
      <c r="E43" s="72"/>
      <c r="F43" s="72"/>
      <c r="G43" s="72"/>
      <c r="H43" s="72"/>
      <c r="I43" s="72"/>
      <c r="J43" s="72"/>
      <c r="K43" s="74"/>
      <c r="L43" s="73"/>
      <c r="M43" s="74"/>
      <c r="N43" s="72"/>
      <c r="O43" s="73">
        <v>3</v>
      </c>
      <c r="P43" s="73"/>
    </row>
    <row r="44" spans="2:16" ht="16.5" thickBot="1" x14ac:dyDescent="0.3">
      <c r="B44" s="66" t="s">
        <v>57</v>
      </c>
      <c r="C44" s="71"/>
      <c r="D44" s="72"/>
      <c r="E44" s="72"/>
      <c r="F44" s="74"/>
      <c r="G44" s="72"/>
      <c r="H44" s="72">
        <v>2</v>
      </c>
      <c r="I44" s="72"/>
      <c r="J44" s="72"/>
      <c r="K44" s="72">
        <v>2</v>
      </c>
      <c r="L44" s="73">
        <v>2</v>
      </c>
      <c r="M44" s="72"/>
      <c r="N44" s="72"/>
      <c r="O44" s="73">
        <v>3</v>
      </c>
      <c r="P44" s="73"/>
    </row>
    <row r="45" spans="2:16" ht="16.5" thickBot="1" x14ac:dyDescent="0.3">
      <c r="B45" s="66" t="s">
        <v>58</v>
      </c>
      <c r="C45" s="71"/>
      <c r="D45" s="72"/>
      <c r="E45" s="72"/>
      <c r="F45" s="72"/>
      <c r="G45" s="72"/>
      <c r="H45" s="72"/>
      <c r="I45" s="74">
        <v>3</v>
      </c>
      <c r="J45" s="74"/>
      <c r="K45" s="72">
        <v>2</v>
      </c>
      <c r="L45" s="73">
        <v>2</v>
      </c>
      <c r="M45" s="72"/>
      <c r="N45" s="72"/>
      <c r="O45" s="73">
        <v>3</v>
      </c>
      <c r="P45" s="73"/>
    </row>
    <row r="46" spans="2:16" ht="16.5" thickBot="1" x14ac:dyDescent="0.3">
      <c r="B46" s="66" t="s">
        <v>59</v>
      </c>
      <c r="C46" s="78">
        <f>($U$3*C41+$U$4*C42+$U$5*C43+$U$6*C44+$U$7*C45)/(C41+C42+C43+C44+C45)</f>
        <v>1.6146186321418521</v>
      </c>
      <c r="D46" s="78">
        <f t="shared" ref="D46:P46" si="2">($U$3*D41+$U$4*D42+$U$5*D43+$U$6*D44+$U$7*D45)/(D41+D42+D43+D44+D45)</f>
        <v>1.6656951871657757</v>
      </c>
      <c r="E46" s="78">
        <f t="shared" si="2"/>
        <v>1.7167717421896991</v>
      </c>
      <c r="F46" s="78" t="e">
        <f t="shared" si="2"/>
        <v>#DIV/0!</v>
      </c>
      <c r="G46" s="78" t="e">
        <f t="shared" si="2"/>
        <v>#DIV/0!</v>
      </c>
      <c r="H46" s="78">
        <f t="shared" si="2"/>
        <v>1.6269990149169717</v>
      </c>
      <c r="I46" s="78">
        <f t="shared" si="2"/>
        <v>1.6006951871657755</v>
      </c>
      <c r="J46" s="78" t="e">
        <f t="shared" si="2"/>
        <v>#DIV/0!</v>
      </c>
      <c r="K46" s="78">
        <f t="shared" si="2"/>
        <v>1.6321624917909749</v>
      </c>
      <c r="L46" s="78">
        <f t="shared" si="2"/>
        <v>1.6321624917909749</v>
      </c>
      <c r="M46" s="78" t="e">
        <f t="shared" si="2"/>
        <v>#DIV/0!</v>
      </c>
      <c r="N46" s="78" t="e">
        <f t="shared" si="2"/>
        <v>#DIV/0!</v>
      </c>
      <c r="O46" s="78">
        <f t="shared" si="2"/>
        <v>1.6025096884539611</v>
      </c>
      <c r="P46" s="78">
        <f t="shared" si="2"/>
        <v>1.6146186321418521</v>
      </c>
    </row>
    <row r="47" spans="2:16" x14ac:dyDescent="0.25">
      <c r="B47" s="75" t="s">
        <v>60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</row>
    <row r="48" spans="2:16" x14ac:dyDescent="0.25">
      <c r="B48" s="75" t="s">
        <v>61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</row>
    <row r="51" spans="2:16" x14ac:dyDescent="0.25">
      <c r="B51" s="75" t="s">
        <v>104</v>
      </c>
      <c r="C51" s="75"/>
      <c r="D51" s="75" t="str">
        <f>'CO (All Subjects)'!D7</f>
        <v>Electronics and  Numerical methods and computer programming</v>
      </c>
      <c r="E51" s="75"/>
      <c r="F51" s="75"/>
      <c r="G51" s="75"/>
      <c r="H51" s="75"/>
      <c r="I51" s="75"/>
      <c r="J51" s="75"/>
      <c r="K51" s="62"/>
      <c r="L51" s="62"/>
      <c r="M51" s="62"/>
      <c r="N51" s="62"/>
      <c r="O51" s="62"/>
      <c r="P51" s="62"/>
    </row>
    <row r="52" spans="2:16" ht="16.5" thickBot="1" x14ac:dyDescent="0.3"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</row>
    <row r="53" spans="2:16" ht="16.5" thickBot="1" x14ac:dyDescent="0.3">
      <c r="B53" s="233" t="s">
        <v>37</v>
      </c>
      <c r="C53" s="64"/>
      <c r="D53" s="236" t="s">
        <v>38</v>
      </c>
      <c r="E53" s="237"/>
      <c r="F53" s="237"/>
      <c r="G53" s="237"/>
      <c r="H53" s="237"/>
      <c r="I53" s="237"/>
      <c r="J53" s="237"/>
      <c r="K53" s="237"/>
      <c r="L53" s="237"/>
      <c r="M53" s="237"/>
      <c r="N53" s="238"/>
      <c r="O53" s="236" t="s">
        <v>39</v>
      </c>
      <c r="P53" s="238"/>
    </row>
    <row r="54" spans="2:16" x14ac:dyDescent="0.25">
      <c r="B54" s="234"/>
      <c r="C54" s="239" t="s">
        <v>40</v>
      </c>
      <c r="D54" s="241" t="s">
        <v>41</v>
      </c>
      <c r="E54" s="241" t="s">
        <v>42</v>
      </c>
      <c r="F54" s="241" t="s">
        <v>43</v>
      </c>
      <c r="G54" s="241" t="s">
        <v>44</v>
      </c>
      <c r="H54" s="241" t="s">
        <v>45</v>
      </c>
      <c r="I54" s="241" t="s">
        <v>46</v>
      </c>
      <c r="J54" s="241" t="s">
        <v>47</v>
      </c>
      <c r="K54" s="241" t="s">
        <v>48</v>
      </c>
      <c r="L54" s="241" t="s">
        <v>49</v>
      </c>
      <c r="M54" s="241" t="s">
        <v>50</v>
      </c>
      <c r="N54" s="241" t="s">
        <v>51</v>
      </c>
      <c r="O54" s="65"/>
      <c r="P54" s="65"/>
    </row>
    <row r="55" spans="2:16" ht="16.5" thickBot="1" x14ac:dyDescent="0.3">
      <c r="B55" s="235"/>
      <c r="C55" s="240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67" t="s">
        <v>52</v>
      </c>
      <c r="P55" s="67" t="s">
        <v>53</v>
      </c>
    </row>
    <row r="56" spans="2:16" ht="16.5" thickBot="1" x14ac:dyDescent="0.3">
      <c r="B56" s="66" t="s">
        <v>54</v>
      </c>
      <c r="C56" s="68">
        <v>2</v>
      </c>
      <c r="D56" s="68"/>
      <c r="E56" s="68"/>
      <c r="F56" s="68"/>
      <c r="G56" s="68"/>
      <c r="H56" s="68"/>
      <c r="I56" s="68"/>
      <c r="J56" s="68"/>
      <c r="K56" s="68"/>
      <c r="L56" s="68"/>
      <c r="M56" s="70"/>
      <c r="N56" s="70"/>
      <c r="O56" s="69">
        <v>2</v>
      </c>
      <c r="P56" s="69"/>
    </row>
    <row r="57" spans="2:16" ht="16.5" thickBot="1" x14ac:dyDescent="0.3">
      <c r="B57" s="66" t="s">
        <v>55</v>
      </c>
      <c r="C57" s="71">
        <v>3</v>
      </c>
      <c r="D57" s="72"/>
      <c r="E57" s="73"/>
      <c r="F57" s="73"/>
      <c r="G57" s="72"/>
      <c r="H57" s="72"/>
      <c r="I57" s="72">
        <v>2</v>
      </c>
      <c r="J57" s="72"/>
      <c r="K57" s="72"/>
      <c r="L57" s="73">
        <v>2</v>
      </c>
      <c r="M57" s="72"/>
      <c r="N57" s="72"/>
      <c r="O57" s="73">
        <v>3</v>
      </c>
      <c r="P57" s="73"/>
    </row>
    <row r="58" spans="2:16" ht="16.5" thickBot="1" x14ac:dyDescent="0.3">
      <c r="B58" s="66" t="s">
        <v>56</v>
      </c>
      <c r="C58" s="71">
        <v>2</v>
      </c>
      <c r="D58" s="72">
        <v>2</v>
      </c>
      <c r="E58" s="72"/>
      <c r="F58" s="72"/>
      <c r="G58" s="72"/>
      <c r="H58" s="72"/>
      <c r="I58" s="72"/>
      <c r="J58" s="72"/>
      <c r="K58" s="74"/>
      <c r="L58" s="73"/>
      <c r="M58" s="74"/>
      <c r="N58" s="72"/>
      <c r="O58" s="73">
        <v>2</v>
      </c>
      <c r="P58" s="73"/>
    </row>
    <row r="59" spans="2:16" ht="16.5" thickBot="1" x14ac:dyDescent="0.3">
      <c r="B59" s="66" t="s">
        <v>57</v>
      </c>
      <c r="C59" s="71">
        <v>2</v>
      </c>
      <c r="D59" s="72">
        <v>3</v>
      </c>
      <c r="E59" s="72">
        <v>2</v>
      </c>
      <c r="F59" s="74"/>
      <c r="G59" s="72">
        <v>2</v>
      </c>
      <c r="H59" s="72">
        <v>2</v>
      </c>
      <c r="I59" s="72"/>
      <c r="J59" s="72"/>
      <c r="K59" s="72"/>
      <c r="L59" s="73">
        <v>3</v>
      </c>
      <c r="M59" s="72"/>
      <c r="N59" s="72"/>
      <c r="O59" s="73">
        <v>2</v>
      </c>
      <c r="P59" s="73">
        <v>2</v>
      </c>
    </row>
    <row r="60" spans="2:16" ht="16.5" thickBot="1" x14ac:dyDescent="0.3">
      <c r="B60" s="66" t="s">
        <v>58</v>
      </c>
      <c r="C60" s="71">
        <v>3</v>
      </c>
      <c r="D60" s="72">
        <v>2</v>
      </c>
      <c r="E60" s="72">
        <v>2</v>
      </c>
      <c r="F60" s="72"/>
      <c r="G60" s="72"/>
      <c r="H60" s="72">
        <v>2</v>
      </c>
      <c r="I60" s="74"/>
      <c r="J60" s="74"/>
      <c r="K60" s="72"/>
      <c r="L60" s="73"/>
      <c r="M60" s="72"/>
      <c r="N60" s="72"/>
      <c r="O60" s="73">
        <v>2</v>
      </c>
      <c r="P60" s="73"/>
    </row>
    <row r="61" spans="2:16" ht="16.5" thickBot="1" x14ac:dyDescent="0.3">
      <c r="B61" s="66" t="s">
        <v>59</v>
      </c>
      <c r="C61" s="78">
        <f>($U$3*C56+$U$4*C57+$U$5*C58+$U$6*C59+$U$7*C60)/(C56+C57+C58+C59+C60)</f>
        <v>1.6181274040716767</v>
      </c>
      <c r="D61" s="78">
        <f t="shared" ref="D61:P61" si="3">($U$3*D56+$U$4*D57+$U$5*D58+$U$6*D59+$U$7*D60)/(D56+D57+D58+D59+D60)</f>
        <v>1.5764094728800611</v>
      </c>
      <c r="E61" s="78">
        <f t="shared" si="3"/>
        <v>1.5898578665916128</v>
      </c>
      <c r="F61" s="78" t="e">
        <f t="shared" si="3"/>
        <v>#DIV/0!</v>
      </c>
      <c r="G61" s="78">
        <f t="shared" si="3"/>
        <v>1.5883028426681678</v>
      </c>
      <c r="H61" s="78">
        <f t="shared" si="3"/>
        <v>1.5898578665916128</v>
      </c>
      <c r="I61" s="78">
        <f t="shared" si="3"/>
        <v>1.7167717421896991</v>
      </c>
      <c r="J61" s="78" t="e">
        <f t="shared" si="3"/>
        <v>#DIV/0!</v>
      </c>
      <c r="K61" s="78" t="e">
        <f t="shared" si="3"/>
        <v>#DIV/0!</v>
      </c>
      <c r="L61" s="78">
        <f t="shared" si="3"/>
        <v>1.6396904024767802</v>
      </c>
      <c r="M61" s="78" t="e">
        <f t="shared" si="3"/>
        <v>#DIV/0!</v>
      </c>
      <c r="N61" s="78" t="e">
        <f t="shared" si="3"/>
        <v>#DIV/0!</v>
      </c>
      <c r="O61" s="78">
        <f t="shared" si="3"/>
        <v>1.6205559962131872</v>
      </c>
      <c r="P61" s="78">
        <f t="shared" si="3"/>
        <v>1.5883028426681678</v>
      </c>
    </row>
    <row r="62" spans="2:16" x14ac:dyDescent="0.25">
      <c r="B62" s="75" t="s">
        <v>60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</row>
    <row r="63" spans="2:16" x14ac:dyDescent="0.25">
      <c r="B63" s="75" t="s">
        <v>61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</row>
    <row r="66" spans="2:16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62"/>
      <c r="L66" s="62"/>
      <c r="M66" s="62"/>
      <c r="N66" s="62"/>
      <c r="O66" s="62"/>
      <c r="P66" s="62"/>
    </row>
    <row r="67" spans="2:16" x14ac:dyDescent="0.25"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</row>
    <row r="68" spans="2:16" x14ac:dyDescent="0.25">
      <c r="B68" s="75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</row>
    <row r="69" spans="2:16" x14ac:dyDescent="0.25">
      <c r="B69" s="75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</row>
    <row r="72" spans="2:16" x14ac:dyDescent="0.25">
      <c r="B72" s="75"/>
      <c r="C72" s="75"/>
      <c r="D72" s="75"/>
      <c r="E72" s="75"/>
      <c r="F72" s="75"/>
      <c r="G72" s="75"/>
      <c r="H72" s="75"/>
      <c r="I72" s="75"/>
      <c r="J72" s="75"/>
      <c r="K72" s="62"/>
      <c r="L72" s="62"/>
      <c r="M72" s="62"/>
      <c r="N72" s="62"/>
      <c r="O72" s="62"/>
      <c r="P72" s="62"/>
    </row>
    <row r="73" spans="2:16" x14ac:dyDescent="0.25"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</row>
    <row r="74" spans="2:16" x14ac:dyDescent="0.25">
      <c r="B74" s="75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</row>
    <row r="75" spans="2:16" x14ac:dyDescent="0.25">
      <c r="B75" s="75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</row>
  </sheetData>
  <mergeCells count="61">
    <mergeCell ref="N9:N10"/>
    <mergeCell ref="D3:K3"/>
    <mergeCell ref="B8:B10"/>
    <mergeCell ref="D8:N8"/>
    <mergeCell ref="O8:P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B23:B25"/>
    <mergeCell ref="D23:N23"/>
    <mergeCell ref="O23:P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B38:B40"/>
    <mergeCell ref="D38:N38"/>
    <mergeCell ref="O38:P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B53:B55"/>
    <mergeCell ref="D53:N53"/>
    <mergeCell ref="O53:P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21"/>
  <sheetViews>
    <sheetView tabSelected="1" topLeftCell="I1" zoomScale="78" workbookViewId="0">
      <selection activeCell="AB6" sqref="AB6:AB9"/>
    </sheetView>
  </sheetViews>
  <sheetFormatPr defaultColWidth="8.85546875" defaultRowHeight="15" x14ac:dyDescent="0.25"/>
  <cols>
    <col min="1" max="1" width="6.28515625" style="82" bestFit="1" customWidth="1"/>
    <col min="2" max="2" width="7.28515625" style="82" bestFit="1" customWidth="1"/>
    <col min="3" max="3" width="11.28515625" style="82" bestFit="1" customWidth="1"/>
    <col min="4" max="4" width="36.7109375" style="82" customWidth="1"/>
    <col min="5" max="5" width="6.28515625" style="82" bestFit="1" customWidth="1"/>
    <col min="6" max="6" width="8.7109375" style="82" bestFit="1" customWidth="1"/>
    <col min="7" max="7" width="6.28515625" style="82" bestFit="1" customWidth="1"/>
    <col min="8" max="8" width="8.7109375" style="82" bestFit="1" customWidth="1"/>
    <col min="9" max="9" width="6.28515625" style="82" bestFit="1" customWidth="1"/>
    <col min="10" max="10" width="8.7109375" style="82" bestFit="1" customWidth="1"/>
    <col min="11" max="11" width="6.28515625" style="82" bestFit="1" customWidth="1"/>
    <col min="12" max="12" width="8.7109375" style="82" bestFit="1" customWidth="1"/>
    <col min="13" max="13" width="6.28515625" style="82" bestFit="1" customWidth="1"/>
    <col min="14" max="14" width="8.7109375" style="82" bestFit="1" customWidth="1"/>
    <col min="15" max="15" width="6.28515625" style="82" bestFit="1" customWidth="1"/>
    <col min="16" max="16" width="8.7109375" style="82" bestFit="1" customWidth="1"/>
    <col min="17" max="17" width="6.28515625" style="82" bestFit="1" customWidth="1"/>
    <col min="18" max="18" width="8.7109375" style="82" bestFit="1" customWidth="1"/>
    <col min="19" max="19" width="6.28515625" style="82" bestFit="1" customWidth="1"/>
    <col min="20" max="20" width="8.7109375" style="82" bestFit="1" customWidth="1"/>
    <col min="21" max="21" width="6.28515625" style="82" bestFit="1" customWidth="1"/>
    <col min="22" max="22" width="8.7109375" style="82" bestFit="1" customWidth="1"/>
    <col min="23" max="23" width="6.28515625" style="82" bestFit="1" customWidth="1"/>
    <col min="24" max="24" width="8.7109375" style="82" bestFit="1" customWidth="1"/>
    <col min="25" max="25" width="6.28515625" style="82" bestFit="1" customWidth="1"/>
    <col min="26" max="26" width="8.7109375" style="82" bestFit="1" customWidth="1"/>
    <col min="27" max="27" width="6.28515625" style="82" bestFit="1" customWidth="1"/>
    <col min="28" max="28" width="8.7109375" style="82" bestFit="1" customWidth="1"/>
    <col min="29" max="29" width="6.28515625" style="82" bestFit="1" customWidth="1"/>
    <col min="30" max="30" width="8.7109375" style="82" bestFit="1" customWidth="1"/>
    <col min="31" max="31" width="6.28515625" style="82" bestFit="1" customWidth="1"/>
    <col min="32" max="32" width="8.7109375" style="82" bestFit="1" customWidth="1"/>
    <col min="33" max="16384" width="8.85546875" style="82"/>
  </cols>
  <sheetData>
    <row r="3" spans="1:29" x14ac:dyDescent="0.25">
      <c r="A3" s="246" t="s">
        <v>73</v>
      </c>
      <c r="B3" s="247"/>
      <c r="C3" s="247"/>
      <c r="D3" s="248"/>
      <c r="E3" s="244" t="s">
        <v>40</v>
      </c>
      <c r="F3" s="244"/>
      <c r="G3" s="244" t="s">
        <v>41</v>
      </c>
      <c r="H3" s="244"/>
      <c r="I3" s="244" t="s">
        <v>42</v>
      </c>
      <c r="J3" s="244"/>
      <c r="K3" s="244" t="s">
        <v>43</v>
      </c>
      <c r="L3" s="244"/>
      <c r="M3" s="244" t="s">
        <v>44</v>
      </c>
      <c r="N3" s="244"/>
      <c r="O3" s="244" t="s">
        <v>45</v>
      </c>
      <c r="P3" s="244"/>
      <c r="Q3" s="244" t="s">
        <v>46</v>
      </c>
      <c r="R3" s="244"/>
      <c r="S3" s="244" t="s">
        <v>47</v>
      </c>
      <c r="T3" s="244"/>
      <c r="U3" s="244" t="s">
        <v>48</v>
      </c>
      <c r="V3" s="244"/>
      <c r="W3" s="244" t="s">
        <v>49</v>
      </c>
      <c r="X3" s="244"/>
      <c r="Y3" s="244" t="s">
        <v>52</v>
      </c>
      <c r="Z3" s="244"/>
      <c r="AA3" s="244" t="s">
        <v>53</v>
      </c>
      <c r="AB3" s="244"/>
    </row>
    <row r="4" spans="1:29" ht="57" x14ac:dyDescent="0.25">
      <c r="A4" s="249"/>
      <c r="B4" s="250"/>
      <c r="C4" s="250"/>
      <c r="D4" s="251"/>
      <c r="E4" s="84" t="s">
        <v>74</v>
      </c>
      <c r="F4" s="84" t="s">
        <v>75</v>
      </c>
      <c r="G4" s="84" t="s">
        <v>74</v>
      </c>
      <c r="H4" s="84" t="s">
        <v>75</v>
      </c>
      <c r="I4" s="84" t="s">
        <v>74</v>
      </c>
      <c r="J4" s="84" t="s">
        <v>75</v>
      </c>
      <c r="K4" s="84" t="s">
        <v>74</v>
      </c>
      <c r="L4" s="84" t="s">
        <v>75</v>
      </c>
      <c r="M4" s="84" t="s">
        <v>74</v>
      </c>
      <c r="N4" s="84" t="s">
        <v>75</v>
      </c>
      <c r="O4" s="84" t="s">
        <v>74</v>
      </c>
      <c r="P4" s="84" t="s">
        <v>75</v>
      </c>
      <c r="Q4" s="84" t="s">
        <v>74</v>
      </c>
      <c r="R4" s="84" t="s">
        <v>75</v>
      </c>
      <c r="S4" s="84" t="s">
        <v>74</v>
      </c>
      <c r="T4" s="84" t="s">
        <v>75</v>
      </c>
      <c r="U4" s="84" t="s">
        <v>74</v>
      </c>
      <c r="V4" s="84" t="s">
        <v>75</v>
      </c>
      <c r="W4" s="84" t="s">
        <v>74</v>
      </c>
      <c r="X4" s="84" t="s">
        <v>75</v>
      </c>
      <c r="Y4" s="84" t="s">
        <v>74</v>
      </c>
      <c r="Z4" s="84" t="s">
        <v>75</v>
      </c>
      <c r="AA4" s="84" t="s">
        <v>74</v>
      </c>
      <c r="AB4" s="84" t="s">
        <v>75</v>
      </c>
    </row>
    <row r="5" spans="1:29" x14ac:dyDescent="0.25">
      <c r="A5" s="94" t="s">
        <v>24</v>
      </c>
      <c r="B5" s="94" t="s">
        <v>25</v>
      </c>
      <c r="C5" s="94" t="s">
        <v>27</v>
      </c>
      <c r="D5" s="95" t="s">
        <v>7</v>
      </c>
      <c r="E5" s="94"/>
      <c r="F5" s="96" t="s">
        <v>63</v>
      </c>
      <c r="G5" s="94"/>
      <c r="H5" s="96" t="s">
        <v>64</v>
      </c>
      <c r="I5" s="94"/>
      <c r="J5" s="96" t="s">
        <v>65</v>
      </c>
      <c r="K5" s="94"/>
      <c r="L5" s="96" t="s">
        <v>66</v>
      </c>
      <c r="M5" s="94"/>
      <c r="N5" s="96" t="s">
        <v>67</v>
      </c>
      <c r="O5" s="94"/>
      <c r="P5" s="96" t="s">
        <v>68</v>
      </c>
      <c r="Q5" s="94"/>
      <c r="R5" s="96" t="s">
        <v>69</v>
      </c>
      <c r="S5" s="94"/>
      <c r="T5" s="96" t="s">
        <v>70</v>
      </c>
      <c r="U5" s="94"/>
      <c r="V5" s="96" t="s">
        <v>71</v>
      </c>
      <c r="W5" s="94"/>
      <c r="X5" s="96" t="s">
        <v>72</v>
      </c>
      <c r="Y5" s="94"/>
      <c r="Z5" s="97" t="s">
        <v>76</v>
      </c>
      <c r="AA5" s="94"/>
      <c r="AB5" s="97" t="s">
        <v>77</v>
      </c>
      <c r="AC5" s="98"/>
    </row>
    <row r="6" spans="1:29" ht="15.75" thickBot="1" x14ac:dyDescent="0.3">
      <c r="A6" s="83">
        <v>1</v>
      </c>
      <c r="B6" s="83"/>
      <c r="C6" s="99"/>
      <c r="D6" s="99" t="str">
        <f>'CO (All Subjects)'!D4</f>
        <v>CLASSICAL MECHANICS</v>
      </c>
      <c r="E6" s="99">
        <v>1.5</v>
      </c>
      <c r="F6" s="252">
        <f>'CO-PO Mapping'!C16</f>
        <v>1.6109344216155363</v>
      </c>
      <c r="G6" s="83">
        <v>2.1</v>
      </c>
      <c r="H6" s="252">
        <f>'CO-PO Mapping'!D16</f>
        <v>1.6088770053475938</v>
      </c>
      <c r="I6" s="83">
        <v>1.4</v>
      </c>
      <c r="J6" s="252">
        <f>'CO-PO Mapping'!E16</f>
        <v>1.5914128905150577</v>
      </c>
      <c r="K6" s="83"/>
      <c r="L6" s="252"/>
      <c r="M6" s="83">
        <v>2</v>
      </c>
      <c r="N6" s="252">
        <f>'CO-PO Mapping'!G16</f>
        <v>1.5435660005629046</v>
      </c>
      <c r="O6" s="83">
        <v>1.4</v>
      </c>
      <c r="P6" s="252">
        <f>'CO-PO Mapping'!H16</f>
        <v>1.5744272445820435</v>
      </c>
      <c r="Q6" s="83">
        <v>1.2</v>
      </c>
      <c r="R6" s="252">
        <f>'CO-PO Mapping'!I16</f>
        <v>1.5782849000844359</v>
      </c>
      <c r="S6" s="83"/>
      <c r="T6" s="252"/>
      <c r="U6" s="83"/>
      <c r="V6" s="252"/>
      <c r="W6" s="83"/>
      <c r="X6" s="252"/>
      <c r="Y6" s="83">
        <v>1.2</v>
      </c>
      <c r="Z6" s="252">
        <f>'CO-PO Mapping'!O16</f>
        <v>1.624985458298152</v>
      </c>
      <c r="AA6" s="83">
        <v>2.5</v>
      </c>
      <c r="AB6" s="254">
        <f>'CO-PO Mapping'!P16</f>
        <v>1.5893395252837976</v>
      </c>
      <c r="AC6" s="100"/>
    </row>
    <row r="7" spans="1:29" x14ac:dyDescent="0.25">
      <c r="A7" s="83">
        <v>2</v>
      </c>
      <c r="B7" s="83"/>
      <c r="C7" s="99"/>
      <c r="D7" s="99" t="str">
        <f>'CO (All Subjects)'!D5</f>
        <v>CLASSICAL ELECTRODYNAMICS</v>
      </c>
      <c r="E7" s="99">
        <v>1.6</v>
      </c>
      <c r="F7" s="253">
        <f>'CO-PO Mapping'!C31</f>
        <v>1.6100133689839571</v>
      </c>
      <c r="G7" s="83"/>
      <c r="H7" s="253"/>
      <c r="I7" s="83"/>
      <c r="J7" s="253"/>
      <c r="K7" s="83">
        <v>2.2000000000000002</v>
      </c>
      <c r="L7" s="253">
        <f>'CO-PO Mapping'!F31</f>
        <v>1.6158148043906559</v>
      </c>
      <c r="M7" s="83"/>
      <c r="N7" s="253"/>
      <c r="O7" s="83"/>
      <c r="P7" s="253"/>
      <c r="Q7" s="83">
        <v>1.4</v>
      </c>
      <c r="R7" s="253">
        <f>'CO-PO Mapping'!I31</f>
        <v>1.5898578665916128</v>
      </c>
      <c r="S7" s="83"/>
      <c r="T7" s="253"/>
      <c r="U7" s="83"/>
      <c r="V7" s="253"/>
      <c r="W7" s="83">
        <v>2.1</v>
      </c>
      <c r="X7" s="253">
        <f>'CO-PO Mapping'!L31</f>
        <v>1.5883028426681678</v>
      </c>
      <c r="Y7" s="83">
        <v>1.5</v>
      </c>
      <c r="Z7" s="253">
        <f>'CO-PO Mapping'!O31</f>
        <v>1.616203560371517</v>
      </c>
      <c r="AA7" s="83"/>
      <c r="AB7" s="253"/>
      <c r="AC7" s="100"/>
    </row>
    <row r="8" spans="1:29" x14ac:dyDescent="0.25">
      <c r="A8" s="83">
        <v>3</v>
      </c>
      <c r="B8" s="83"/>
      <c r="C8" s="99"/>
      <c r="D8" s="99" t="str">
        <f>'CO (All Subjects)'!D6</f>
        <v>QUANTUM MECHANICS</v>
      </c>
      <c r="E8" s="99">
        <v>1.7</v>
      </c>
      <c r="F8" s="253">
        <f>'CO-PO Mapping'!C46</f>
        <v>1.6146186321418521</v>
      </c>
      <c r="G8" s="83">
        <v>1.8</v>
      </c>
      <c r="H8" s="253">
        <f>'CO-PO Mapping'!D46</f>
        <v>1.6656951871657757</v>
      </c>
      <c r="I8" s="83">
        <v>1.3</v>
      </c>
      <c r="J8" s="253">
        <f>'CO-PO Mapping'!E46</f>
        <v>1.7167717421896991</v>
      </c>
      <c r="K8" s="83"/>
      <c r="L8" s="253"/>
      <c r="M8" s="83"/>
      <c r="N8" s="253"/>
      <c r="O8" s="83">
        <v>1.5</v>
      </c>
      <c r="P8" s="253">
        <f>'CO-PO Mapping'!H46</f>
        <v>1.6269990149169717</v>
      </c>
      <c r="Q8" s="83">
        <v>1.5</v>
      </c>
      <c r="R8" s="253">
        <f>'CO-PO Mapping'!I46</f>
        <v>1.6006951871657755</v>
      </c>
      <c r="S8" s="83"/>
      <c r="T8" s="253"/>
      <c r="U8" s="83">
        <v>2</v>
      </c>
      <c r="V8" s="253">
        <f>'CO-PO Mapping'!K46</f>
        <v>1.6321624917909749</v>
      </c>
      <c r="W8" s="83">
        <v>2.2000000000000002</v>
      </c>
      <c r="X8" s="253">
        <f>'CO-PO Mapping'!L46</f>
        <v>1.6321624917909749</v>
      </c>
      <c r="Y8" s="83">
        <v>1.1000000000000001</v>
      </c>
      <c r="Z8" s="253">
        <f>'CO-PO Mapping'!O46</f>
        <v>1.6025096884539611</v>
      </c>
      <c r="AA8" s="83">
        <v>2</v>
      </c>
      <c r="AB8" s="253">
        <f>'CO-PO Mapping'!P46</f>
        <v>1.6146186321418521</v>
      </c>
      <c r="AC8" s="100"/>
    </row>
    <row r="9" spans="1:29" ht="30" x14ac:dyDescent="0.25">
      <c r="A9" s="83">
        <v>4</v>
      </c>
      <c r="B9" s="83"/>
      <c r="C9" s="99"/>
      <c r="D9" s="99" t="str">
        <f>'CO (All Subjects)'!D7</f>
        <v>Electronics and  Numerical methods and computer programming</v>
      </c>
      <c r="E9" s="99">
        <v>2</v>
      </c>
      <c r="F9" s="253">
        <f>'CO-PO Mapping'!C61</f>
        <v>1.6181274040716767</v>
      </c>
      <c r="G9" s="83">
        <v>2</v>
      </c>
      <c r="H9" s="253">
        <f>'CO-PO Mapping'!D61</f>
        <v>1.5764094728800611</v>
      </c>
      <c r="I9" s="83">
        <v>1.8</v>
      </c>
      <c r="J9" s="253">
        <f>'CO-PO Mapping'!E61</f>
        <v>1.5898578665916128</v>
      </c>
      <c r="K9" s="83"/>
      <c r="L9" s="253"/>
      <c r="M9" s="83">
        <v>2.2999999999999998</v>
      </c>
      <c r="N9" s="253">
        <f>'CO-PO Mapping'!G61</f>
        <v>1.5883028426681678</v>
      </c>
      <c r="O9" s="83">
        <v>1.2</v>
      </c>
      <c r="P9" s="253">
        <f>'CO-PO Mapping'!H61</f>
        <v>1.5898578665916128</v>
      </c>
      <c r="Q9" s="83">
        <v>1.3</v>
      </c>
      <c r="R9" s="253">
        <f>'CO-PO Mapping'!I61</f>
        <v>1.7167717421896991</v>
      </c>
      <c r="S9" s="83"/>
      <c r="T9" s="253"/>
      <c r="U9" s="83"/>
      <c r="V9" s="253"/>
      <c r="W9" s="83">
        <v>2</v>
      </c>
      <c r="X9" s="253">
        <f>'CO-PO Mapping'!L61</f>
        <v>1.6396904024767802</v>
      </c>
      <c r="Y9" s="83">
        <v>1.9</v>
      </c>
      <c r="Z9" s="253">
        <f>'CO-PO Mapping'!O61</f>
        <v>1.6205559962131872</v>
      </c>
      <c r="AA9" s="83">
        <v>1.8</v>
      </c>
      <c r="AB9" s="253">
        <f>'CO-PO Mapping'!P61</f>
        <v>1.5883028426681678</v>
      </c>
      <c r="AC9" s="100"/>
    </row>
    <row r="10" spans="1:29" x14ac:dyDescent="0.25">
      <c r="A10" s="100"/>
      <c r="B10" s="101"/>
      <c r="C10" s="102"/>
      <c r="D10" s="103"/>
      <c r="E10" s="85"/>
      <c r="F10" s="100"/>
      <c r="G10" s="85"/>
      <c r="H10" s="100"/>
      <c r="I10" s="85"/>
      <c r="J10" s="100"/>
      <c r="K10" s="85"/>
      <c r="L10" s="100"/>
      <c r="M10" s="85"/>
      <c r="N10" s="100"/>
      <c r="O10" s="85"/>
      <c r="P10" s="100"/>
      <c r="Q10" s="85"/>
      <c r="R10" s="100"/>
      <c r="S10" s="85"/>
      <c r="T10" s="100"/>
      <c r="U10" s="85"/>
      <c r="V10" s="100"/>
      <c r="W10" s="85"/>
      <c r="X10" s="100"/>
      <c r="Y10" s="85"/>
      <c r="Z10" s="100"/>
      <c r="AA10" s="85"/>
      <c r="AB10" s="100"/>
    </row>
    <row r="12" spans="1:29" x14ac:dyDescent="0.25">
      <c r="D12" s="82" t="s">
        <v>78</v>
      </c>
      <c r="E12" s="86">
        <f>AVERAGE(E6:E9)</f>
        <v>1.7</v>
      </c>
      <c r="F12" s="87"/>
      <c r="G12" s="88">
        <f>AVERAGE(G6:G9)</f>
        <v>1.9666666666666668</v>
      </c>
      <c r="H12" s="87"/>
      <c r="I12" s="88">
        <f>AVERAGE(I6:I9)</f>
        <v>1.5</v>
      </c>
      <c r="J12" s="87"/>
      <c r="K12" s="88">
        <f>AVERAGE(K6:K9)</f>
        <v>2.2000000000000002</v>
      </c>
      <c r="L12" s="87"/>
      <c r="M12" s="88">
        <f>AVERAGE(M6:M9)</f>
        <v>2.15</v>
      </c>
      <c r="N12" s="87"/>
      <c r="O12" s="88">
        <f>AVERAGE(O6:O9)</f>
        <v>1.3666666666666665</v>
      </c>
      <c r="P12" s="87"/>
      <c r="Q12" s="88">
        <f>AVERAGE(Q6:Q9)</f>
        <v>1.3499999999999999</v>
      </c>
      <c r="R12" s="87"/>
      <c r="S12" s="88" t="e">
        <f>AVERAGE(S6:S9)</f>
        <v>#DIV/0!</v>
      </c>
      <c r="T12" s="87"/>
      <c r="U12" s="88">
        <f>AVERAGE(U6:U9)</f>
        <v>2</v>
      </c>
      <c r="V12" s="87"/>
      <c r="W12" s="88">
        <f>AVERAGE(W6:W9)</f>
        <v>2.1</v>
      </c>
      <c r="X12" s="87"/>
      <c r="Y12" s="88">
        <f>AVERAGE(Y6:Y9)</f>
        <v>1.425</v>
      </c>
      <c r="Z12" s="87"/>
      <c r="AA12" s="88">
        <f>AVERAGE(AA6:AA9)</f>
        <v>2.1</v>
      </c>
      <c r="AB12" s="89"/>
    </row>
    <row r="13" spans="1:29" x14ac:dyDescent="0.25">
      <c r="E13" s="90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91"/>
    </row>
    <row r="14" spans="1:29" x14ac:dyDescent="0.25">
      <c r="D14" s="82" t="s">
        <v>79</v>
      </c>
      <c r="E14" s="90"/>
      <c r="F14" s="149">
        <f>AVERAGE(F6:F9)</f>
        <v>1.6134234567032555</v>
      </c>
      <c r="G14" s="104"/>
      <c r="H14" s="149">
        <f>AVERAGE(H6:H9)</f>
        <v>1.616993888464477</v>
      </c>
      <c r="I14" s="104"/>
      <c r="J14" s="149">
        <f>AVERAGE(J6:J9)</f>
        <v>1.6326808330987899</v>
      </c>
      <c r="K14" s="104"/>
      <c r="L14" s="149">
        <f>AVERAGE(L6:L9)</f>
        <v>1.6158148043906559</v>
      </c>
      <c r="M14" s="104"/>
      <c r="N14" s="149">
        <f>AVERAGE(N6:N9)</f>
        <v>1.5659344216155362</v>
      </c>
      <c r="O14" s="104"/>
      <c r="P14" s="149">
        <f>AVERAGE(P6:P9)</f>
        <v>1.5970947086968759</v>
      </c>
      <c r="Q14" s="104"/>
      <c r="R14" s="149">
        <f>AVERAGE(R6:R9)</f>
        <v>1.6214024240078806</v>
      </c>
      <c r="S14" s="104"/>
      <c r="T14" s="149" t="e">
        <f>AVERAGE(T6:T9)</f>
        <v>#DIV/0!</v>
      </c>
      <c r="U14" s="104"/>
      <c r="V14" s="149">
        <f>AVERAGE(V6:V9)</f>
        <v>1.6321624917909749</v>
      </c>
      <c r="W14" s="104"/>
      <c r="X14" s="149">
        <f>AVERAGE(X6:X9)</f>
        <v>1.6200519123119743</v>
      </c>
      <c r="Y14" s="104"/>
      <c r="Z14" s="149">
        <f>AVERAGE(Z6:Z9)</f>
        <v>1.6160636758342042</v>
      </c>
      <c r="AA14" s="104"/>
      <c r="AB14" s="150">
        <f>AVERAGE(AB6:AB9)</f>
        <v>1.5974203333646058</v>
      </c>
    </row>
    <row r="15" spans="1:29" x14ac:dyDescent="0.25">
      <c r="E15" s="90"/>
      <c r="F15" s="105"/>
      <c r="G15" s="104"/>
      <c r="H15" s="105"/>
      <c r="I15" s="104"/>
      <c r="J15" s="105"/>
      <c r="K15" s="104"/>
      <c r="L15" s="105"/>
      <c r="M15" s="104"/>
      <c r="N15" s="105"/>
      <c r="O15" s="104"/>
      <c r="P15" s="105"/>
      <c r="Q15" s="104"/>
      <c r="R15" s="105"/>
      <c r="S15" s="104"/>
      <c r="T15" s="105"/>
      <c r="U15" s="104"/>
      <c r="V15" s="105"/>
      <c r="W15" s="104"/>
      <c r="X15" s="105"/>
      <c r="Y15" s="104"/>
      <c r="Z15" s="105"/>
      <c r="AA15" s="104"/>
      <c r="AB15" s="92"/>
    </row>
    <row r="16" spans="1:29" x14ac:dyDescent="0.25">
      <c r="D16" s="82" t="s">
        <v>80</v>
      </c>
      <c r="E16" s="90"/>
      <c r="F16" s="151">
        <v>2.1</v>
      </c>
      <c r="G16" s="104"/>
      <c r="H16" s="151">
        <v>2</v>
      </c>
      <c r="I16" s="104"/>
      <c r="J16" s="151">
        <v>1.8</v>
      </c>
      <c r="K16" s="104"/>
      <c r="L16" s="151">
        <v>2.5</v>
      </c>
      <c r="M16" s="104"/>
      <c r="N16" s="151">
        <v>2.2000000000000002</v>
      </c>
      <c r="O16" s="104"/>
      <c r="P16" s="151">
        <v>2.4</v>
      </c>
      <c r="Q16" s="104"/>
      <c r="R16" s="151">
        <v>2.2000000000000002</v>
      </c>
      <c r="S16" s="104"/>
      <c r="T16" s="151"/>
      <c r="U16" s="104"/>
      <c r="V16" s="151">
        <v>2.1</v>
      </c>
      <c r="W16" s="104"/>
      <c r="X16" s="151">
        <v>2</v>
      </c>
      <c r="Y16" s="104"/>
      <c r="Z16" s="151">
        <v>2</v>
      </c>
      <c r="AA16" s="104"/>
      <c r="AB16" s="152">
        <v>2.25</v>
      </c>
    </row>
    <row r="17" spans="4:31" x14ac:dyDescent="0.25">
      <c r="E17" s="90"/>
      <c r="F17" s="105"/>
      <c r="G17" s="104"/>
      <c r="H17" s="105"/>
      <c r="I17" s="104"/>
      <c r="J17" s="105"/>
      <c r="K17" s="104"/>
      <c r="L17" s="105"/>
      <c r="M17" s="104"/>
      <c r="N17" s="105"/>
      <c r="O17" s="104"/>
      <c r="P17" s="105"/>
      <c r="Q17" s="104"/>
      <c r="R17" s="105"/>
      <c r="S17" s="104"/>
      <c r="T17" s="105"/>
      <c r="U17" s="104"/>
      <c r="V17" s="105"/>
      <c r="W17" s="104"/>
      <c r="X17" s="105"/>
      <c r="Y17" s="104"/>
      <c r="Z17" s="105"/>
      <c r="AA17" s="104"/>
      <c r="AB17" s="92"/>
    </row>
    <row r="18" spans="4:31" x14ac:dyDescent="0.25">
      <c r="D18" s="82" t="s">
        <v>81</v>
      </c>
      <c r="E18" s="90"/>
      <c r="F18" s="153">
        <f>(F14+F16)/2</f>
        <v>1.8567117283516277</v>
      </c>
      <c r="G18" s="104"/>
      <c r="H18" s="153">
        <f>(H14+H16)/2</f>
        <v>1.8084969442322385</v>
      </c>
      <c r="I18" s="104"/>
      <c r="J18" s="153">
        <f>(J14+J16)/2</f>
        <v>1.716340416549395</v>
      </c>
      <c r="K18" s="104"/>
      <c r="L18" s="153">
        <f>(L14+L16)/2</f>
        <v>2.0579074021953279</v>
      </c>
      <c r="M18" s="104"/>
      <c r="N18" s="153">
        <f>(N14+N16)/2</f>
        <v>1.8829672108077682</v>
      </c>
      <c r="O18" s="104"/>
      <c r="P18" s="153">
        <f>(P14+P16)/2</f>
        <v>1.998547354348438</v>
      </c>
      <c r="Q18" s="104"/>
      <c r="R18" s="153">
        <f>(R14+R16)/2</f>
        <v>1.9107012120039404</v>
      </c>
      <c r="S18" s="104"/>
      <c r="T18" s="153" t="e">
        <f>(T14+T16)/2</f>
        <v>#DIV/0!</v>
      </c>
      <c r="U18" s="104"/>
      <c r="V18" s="153">
        <f>(V14+V16)/2</f>
        <v>1.8660812458954874</v>
      </c>
      <c r="W18" s="104"/>
      <c r="X18" s="153">
        <f>(X14+X16)/2</f>
        <v>1.8100259561559873</v>
      </c>
      <c r="Y18" s="104"/>
      <c r="Z18" s="153">
        <f>(Z14+Z16)/2</f>
        <v>1.8080318379171021</v>
      </c>
      <c r="AA18" s="104"/>
      <c r="AB18" s="154">
        <f>(AB14+AB16)/2</f>
        <v>1.9237101666823029</v>
      </c>
    </row>
    <row r="19" spans="4:31" x14ac:dyDescent="0.25">
      <c r="E19" s="106"/>
      <c r="F19" s="107"/>
      <c r="G19" s="93"/>
      <c r="H19" s="107"/>
      <c r="I19" s="93"/>
      <c r="J19" s="107"/>
      <c r="K19" s="93"/>
      <c r="L19" s="107"/>
      <c r="M19" s="93"/>
      <c r="N19" s="107"/>
      <c r="O19" s="93"/>
      <c r="P19" s="107"/>
      <c r="Q19" s="93"/>
      <c r="R19" s="107"/>
      <c r="S19" s="93"/>
      <c r="T19" s="107"/>
      <c r="U19" s="93"/>
      <c r="V19" s="107"/>
      <c r="W19" s="93"/>
      <c r="X19" s="107"/>
      <c r="Y19" s="93"/>
      <c r="Z19" s="107"/>
      <c r="AA19" s="93"/>
      <c r="AB19" s="108"/>
      <c r="AE19" s="82" t="s">
        <v>113</v>
      </c>
    </row>
    <row r="20" spans="4:31" x14ac:dyDescent="0.25">
      <c r="E20" s="245" t="s">
        <v>40</v>
      </c>
      <c r="F20" s="245"/>
      <c r="G20" s="245" t="s">
        <v>41</v>
      </c>
      <c r="H20" s="245"/>
      <c r="I20" s="245" t="s">
        <v>42</v>
      </c>
      <c r="J20" s="245"/>
      <c r="K20" s="245" t="s">
        <v>43</v>
      </c>
      <c r="L20" s="245"/>
      <c r="M20" s="245" t="s">
        <v>44</v>
      </c>
      <c r="N20" s="245"/>
      <c r="O20" s="245" t="s">
        <v>45</v>
      </c>
      <c r="P20" s="245"/>
      <c r="Q20" s="245" t="s">
        <v>46</v>
      </c>
      <c r="R20" s="245"/>
      <c r="S20" s="245" t="s">
        <v>47</v>
      </c>
      <c r="T20" s="245"/>
      <c r="U20" s="245" t="s">
        <v>48</v>
      </c>
      <c r="V20" s="245"/>
      <c r="W20" s="245" t="s">
        <v>49</v>
      </c>
      <c r="X20" s="245"/>
      <c r="Y20" s="245" t="s">
        <v>52</v>
      </c>
      <c r="Z20" s="245"/>
      <c r="AA20" s="245" t="s">
        <v>53</v>
      </c>
      <c r="AB20" s="245"/>
    </row>
    <row r="21" spans="4:31" x14ac:dyDescent="0.25">
      <c r="E21" s="245" t="str">
        <f>IF(F18&gt;E12, "Achieve", "Not Achive")</f>
        <v>Achieve</v>
      </c>
      <c r="F21" s="245"/>
      <c r="G21" s="245" t="str">
        <f t="shared" ref="G21" si="0">IF(H18&gt;G12, "Achieve", "Not Achive")</f>
        <v>Not Achive</v>
      </c>
      <c r="H21" s="245"/>
      <c r="I21" s="245" t="str">
        <f t="shared" ref="I21" si="1">IF(J18&gt;I12, "Achieve", "Not Achive")</f>
        <v>Achieve</v>
      </c>
      <c r="J21" s="245"/>
      <c r="K21" s="245" t="str">
        <f>IF(L18&gt;K12,"Achieve","Not Achieve")</f>
        <v>Not Achieve</v>
      </c>
      <c r="L21" s="245"/>
      <c r="M21" s="245" t="str">
        <f t="shared" ref="M21" si="2">IF(N18&gt;M12, "Achieve", "Not Achive")</f>
        <v>Not Achive</v>
      </c>
      <c r="N21" s="245"/>
      <c r="O21" s="245" t="str">
        <f t="shared" ref="O21" si="3">IF(P18&gt;O12, "Achieve", "Not Achive")</f>
        <v>Achieve</v>
      </c>
      <c r="P21" s="245"/>
      <c r="Q21" s="245" t="str">
        <f t="shared" ref="Q21" si="4">IF(R18&gt;Q12, "Achieve", "Not Achive")</f>
        <v>Achieve</v>
      </c>
      <c r="R21" s="245"/>
      <c r="S21" s="245" t="e">
        <f t="shared" ref="S21" si="5">IF(T18&gt;S12, "Achieve", "Not Achive")</f>
        <v>#DIV/0!</v>
      </c>
      <c r="T21" s="245"/>
      <c r="U21" s="245" t="str">
        <f t="shared" ref="U21" si="6">IF(V18&gt;U12, "Achieve", "Not Achive")</f>
        <v>Not Achive</v>
      </c>
      <c r="V21" s="245"/>
      <c r="W21" s="245" t="str">
        <f t="shared" ref="W21" si="7">IF(X18&gt;W12, "Achieve", "Not Achive")</f>
        <v>Not Achive</v>
      </c>
      <c r="X21" s="245"/>
      <c r="Y21" s="245" t="str">
        <f t="shared" ref="Y21" si="8">IF(Z18&gt;Y12, "Achieve", "Not Achive")</f>
        <v>Achieve</v>
      </c>
      <c r="Z21" s="245"/>
      <c r="AA21" s="245" t="str">
        <f>IF(AB18&gt;AA12,"Achieve","Not Achieve")</f>
        <v>Not Achieve</v>
      </c>
      <c r="AB21" s="245"/>
    </row>
  </sheetData>
  <mergeCells count="37">
    <mergeCell ref="M21:N21"/>
    <mergeCell ref="S21:T21"/>
    <mergeCell ref="W21:X21"/>
    <mergeCell ref="AA21:AB21"/>
    <mergeCell ref="W20:X20"/>
    <mergeCell ref="Y20:Z20"/>
    <mergeCell ref="AA20:AB20"/>
    <mergeCell ref="M20:N20"/>
    <mergeCell ref="O20:P20"/>
    <mergeCell ref="Q20:R20"/>
    <mergeCell ref="S20:T20"/>
    <mergeCell ref="U20:V20"/>
    <mergeCell ref="Q21:R21"/>
    <mergeCell ref="U21:V21"/>
    <mergeCell ref="Y21:Z21"/>
    <mergeCell ref="O3:P3"/>
    <mergeCell ref="A3:D4"/>
    <mergeCell ref="E21:F21"/>
    <mergeCell ref="I21:J21"/>
    <mergeCell ref="K21:L21"/>
    <mergeCell ref="O21:P21"/>
    <mergeCell ref="E3:F3"/>
    <mergeCell ref="G3:H3"/>
    <mergeCell ref="I3:J3"/>
    <mergeCell ref="K3:L3"/>
    <mergeCell ref="M3:N3"/>
    <mergeCell ref="E20:F20"/>
    <mergeCell ref="G21:H21"/>
    <mergeCell ref="G20:H20"/>
    <mergeCell ref="I20:J20"/>
    <mergeCell ref="K20:L20"/>
    <mergeCell ref="Y3:Z3"/>
    <mergeCell ref="AA3:AB3"/>
    <mergeCell ref="Q3:R3"/>
    <mergeCell ref="S3:T3"/>
    <mergeCell ref="U3:V3"/>
    <mergeCell ref="W3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classical mechanics</vt:lpstr>
      <vt:lpstr>CLASSICAL ELECTRODYNAMICS</vt:lpstr>
      <vt:lpstr>QUNATUM MECHANICS</vt:lpstr>
      <vt:lpstr>electronics</vt:lpstr>
      <vt:lpstr>CO (All Subjects)</vt:lpstr>
      <vt:lpstr>CO-PO Mapping</vt:lpstr>
      <vt:lpstr>Final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dell</cp:lastModifiedBy>
  <dcterms:created xsi:type="dcterms:W3CDTF">2023-05-12T09:39:20Z</dcterms:created>
  <dcterms:modified xsi:type="dcterms:W3CDTF">2023-08-29T08:35:12Z</dcterms:modified>
</cp:coreProperties>
</file>