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persons/person.xml" ContentType="application/vnd.ms-excel.person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comments2.xml" ContentType="application/vnd.openxmlformats-officedocument.spreadsheetml.comments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6.xml" ContentType="application/vnd.openxmlformats-officedocument.spreadsheetml.comments+xml"/>
  <Override PartName="/xl/worksheets/sheet6.xml" ContentType="application/vnd.openxmlformats-officedocument.spreadsheetml.worksheet+xml"/>
  <Override PartName="/xl/comments7.xml" ContentType="application/vnd.openxmlformats-officedocument.spreadsheetml.comments+xml"/>
  <Override PartName="/xl/worksheets/sheet7.xml" ContentType="application/vnd.openxmlformats-officedocument.spreadsheetml.worksheet+xml"/>
  <Override PartName="/xl/comments8.xml" ContentType="application/vnd.openxmlformats-officedocument.spreadsheetml.comment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1.xml" ContentType="application/vnd.openxmlformats-officedocument.spreadsheetml.comments+xml"/>
  <Override PartName="/xl/worksheets/sheet11.xml" ContentType="application/vnd.openxmlformats-officedocument.spreadsheetml.worksheet+xml"/>
  <Override PartName="/xl/comments12.xml" ContentType="application/vnd.openxmlformats-officedocument.spreadsheetml.comments+xml"/>
  <Override PartName="/xl/worksheets/sheet12.xml" ContentType="application/vnd.openxmlformats-officedocument.spreadsheetml.worksheet+xml"/>
  <Override PartName="/xl/comments13.xml" ContentType="application/vnd.openxmlformats-officedocument.spreadsheetml.comment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omments16.xml" ContentType="application/vnd.openxmlformats-officedocument.spreadsheetml.comments+xml"/>
  <Override PartName="/xl/worksheets/sheet16.xml" ContentType="application/vnd.openxmlformats-officedocument.spreadsheetml.worksheet+xml"/>
  <Override PartName="/xl/comments17.xml" ContentType="application/vnd.openxmlformats-officedocument.spreadsheetml.comments+xml"/>
  <Override PartName="/xl/worksheets/sheet17.xml" ContentType="application/vnd.openxmlformats-officedocument.spreadsheetml.worksheet+xml"/>
  <Override PartName="/xl/comments18.xml" ContentType="application/vnd.openxmlformats-officedocument.spreadsheetml.comments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1.xml" ContentType="application/vnd.openxmlformats-officedocument.spreadsheetml.comments+xml"/>
  <Override PartName="/xl/worksheets/sheet21.xml" ContentType="application/vnd.openxmlformats-officedocument.spreadsheetml.worksheet+xml"/>
  <Override PartName="/xl/comments22.xml" ContentType="application/vnd.openxmlformats-officedocument.spreadsheetml.comments+xml"/>
  <Override PartName="/xl/worksheets/sheet22.xml" ContentType="application/vnd.openxmlformats-officedocument.spreadsheetml.worksheet+xml"/>
  <Override PartName="/xl/comments23.xml" ContentType="application/vnd.openxmlformats-officedocument.spreadsheetml.comments+xml"/>
  <Override PartName="/xl/worksheets/sheet23.xml" ContentType="application/vnd.openxmlformats-officedocument.spreadsheetml.worksheet+xml"/>
  <Override PartName="/xl/comments24.xml" ContentType="application/vnd.openxmlformats-officedocument.spreadsheetml.comments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omments27.xml" ContentType="application/vnd.openxmlformats-officedocument.spreadsheetml.comments+xml"/>
  <Override PartName="/xl/worksheets/sheet27.xml" ContentType="application/vnd.openxmlformats-officedocument.spreadsheetml.worksheet+xml"/>
  <Override PartName="/xl/comments28.xml" ContentType="application/vnd.openxmlformats-officedocument.spreadsheetml.comments+xml"/>
  <Override PartName="/xl/worksheets/sheet28.xml" ContentType="application/vnd.openxmlformats-officedocument.spreadsheetml.worksheet+xml"/>
  <Override PartName="/xl/comments29.xml" ContentType="application/vnd.openxmlformats-officedocument.spreadsheetml.comments+xml"/>
  <Override PartName="/xl/worksheets/sheet29.xml" ContentType="application/vnd.openxmlformats-officedocument.spreadsheetml.worksheet+xml"/>
  <Override PartName="/xl/comments30.xml" ContentType="application/vnd.openxmlformats-officedocument.spreadsheetml.comments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omments33.xml" ContentType="application/vnd.openxmlformats-officedocument.spreadsheetml.comments+xml"/>
  <Override PartName="/xl/worksheets/sheet33.xml" ContentType="application/vnd.openxmlformats-officedocument.spreadsheetml.worksheet+xml"/>
  <Override PartName="/xl/comments34.xml" ContentType="application/vnd.openxmlformats-officedocument.spreadsheetml.comments+xml"/>
  <Override PartName="/xl/worksheets/sheet34.xml" ContentType="application/vnd.openxmlformats-officedocument.spreadsheetml.worksheet+xml"/>
  <Override PartName="/xl/comments35.xml" ContentType="application/vnd.openxmlformats-officedocument.spreadsheetml.comments+xml"/>
  <Override PartName="/xl/worksheets/sheet35.xml" ContentType="application/vnd.openxmlformats-officedocument.spreadsheetml.worksheet+xml"/>
  <Override PartName="/xl/comments36.xml" ContentType="application/vnd.openxmlformats-officedocument.spreadsheetml.comments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comments39.xml" ContentType="application/vnd.openxmlformats-officedocument.spreadsheetml.comments+xml"/>
  <Override PartName="/xl/worksheets/sheet39.xml" ContentType="application/vnd.openxmlformats-officedocument.spreadsheetml.worksheet+xml"/>
  <Override PartName="/xl/comments40.xml" ContentType="application/vnd.openxmlformats-officedocument.spreadsheetml.comments+xml"/>
  <Override PartName="/xl/worksheets/sheet40.xml" ContentType="application/vnd.openxmlformats-officedocument.spreadsheetml.worksheet+xml"/>
  <Override PartName="/xl/comments41.xml" ContentType="application/vnd.openxmlformats-officedocument.spreadsheetml.comments+xml"/>
  <Override PartName="/xl/worksheets/sheet41.xml" ContentType="application/vnd.openxmlformats-officedocument.spreadsheetml.worksheet+xml"/>
  <Override PartName="/xl/comments42.xml" ContentType="application/vnd.openxmlformats-officedocument.spreadsheetml.comments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comments45.xml" ContentType="application/vnd.openxmlformats-officedocument.spreadsheetml.comments+xml"/>
  <Override PartName="/xl/worksheets/sheet45.xml" ContentType="application/vnd.openxmlformats-officedocument.spreadsheetml.worksheet+xml"/>
  <Override PartName="/xl/comments46.xml" ContentType="application/vnd.openxmlformats-officedocument.spreadsheetml.comments+xml"/>
  <Override PartName="/xl/worksheets/sheet46.xml" ContentType="application/vnd.openxmlformats-officedocument.spreadsheetml.worksheet+xml"/>
  <Override PartName="/xl/comments47.xml" ContentType="application/vnd.openxmlformats-officedocument.spreadsheetml.comments+xml"/>
  <Override PartName="/xl/worksheets/sheet47.xml" ContentType="application/vnd.openxmlformats-officedocument.spreadsheetml.worksheet+xml"/>
  <Override PartName="/xl/comments48.xml" ContentType="application/vnd.openxmlformats-officedocument.spreadsheetml.comments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attainment 2023 file receieved\"/>
    </mc:Choice>
  </mc:AlternateContent>
  <bookViews>
    <workbookView xWindow="0" yWindow="0" windowWidth="21600" windowHeight="9630" tabRatio="805" activeTab="4"/>
  </bookViews>
  <sheets>
    <sheet name="1" sheetId="30" r:id="rId4"/>
    <sheet name="2" sheetId="33" r:id="rId5"/>
    <sheet name="CO (All Subjects)" sheetId="2" r:id="rId6"/>
    <sheet name="CO-PO Mapping" sheetId="3" r:id="rId7"/>
    <sheet name="Final Attainment" sheetId="5" r:id="rId8"/>
    <sheet name="1 (2)" sheetId="34" r:id="rId9"/>
    <sheet name="2 (2)" sheetId="35" r:id="rId10"/>
    <sheet name="CO (2)" sheetId="36" r:id="rId11"/>
    <sheet name="CO-PO Mapping (2)" sheetId="37" r:id="rId12"/>
    <sheet name="Final Attainment (2)" sheetId="38" r:id="rId13"/>
    <sheet name="1 (3)" sheetId="39" r:id="rId14"/>
    <sheet name="2 (3)" sheetId="40" r:id="rId15"/>
    <sheet name="CO (3)" sheetId="41" r:id="rId16"/>
    <sheet name="CO-PO Mapping (3)" sheetId="42" r:id="rId17"/>
    <sheet name="Final Attainment (3)" sheetId="43" r:id="rId18"/>
    <sheet name="1 (4)" sheetId="44" r:id="rId19"/>
    <sheet name="2 (4)" sheetId="45" r:id="rId20"/>
    <sheet name="CO (4)" sheetId="46" r:id="rId21"/>
    <sheet name="CO-PO Mapping (4)" sheetId="47" r:id="rId22"/>
    <sheet name="Final Attainment (4)" sheetId="48" r:id="rId23"/>
    <sheet name="1 (5)" sheetId="49" r:id="rId24"/>
    <sheet name="2 (5)" sheetId="50" r:id="rId25"/>
    <sheet name="3" sheetId="51" r:id="rId26"/>
    <sheet name="CO (5)" sheetId="52" r:id="rId27"/>
    <sheet name="CO-PO Mapping (5)" sheetId="53" r:id="rId28"/>
    <sheet name="Final Attainment (5)" sheetId="54" r:id="rId29"/>
    <sheet name="1 (6)" sheetId="55" r:id="rId30"/>
    <sheet name="2 (6)" sheetId="56" r:id="rId31"/>
    <sheet name="3 (2)" sheetId="57" r:id="rId32"/>
    <sheet name="CO (6)" sheetId="58" r:id="rId33"/>
    <sheet name="CO-PO Mapping (6)" sheetId="59" r:id="rId34"/>
    <sheet name="Final Attainment (6)" sheetId="60" r:id="rId35"/>
    <sheet name="1 (7)" sheetId="61" r:id="rId36"/>
    <sheet name="2 (7)" sheetId="62" r:id="rId37"/>
    <sheet name="3 (3)" sheetId="63" r:id="rId38"/>
    <sheet name="CO (7)" sheetId="64" r:id="rId39"/>
    <sheet name="CO-PO Mapping (7)" sheetId="65" r:id="rId40"/>
    <sheet name="Final Attainment (7)" sheetId="66" r:id="rId41"/>
    <sheet name="1 (8)" sheetId="67" r:id="rId42"/>
    <sheet name="2 (8)" sheetId="68" r:id="rId43"/>
    <sheet name="3 (4)" sheetId="69" r:id="rId44"/>
    <sheet name="CO (8)" sheetId="70" r:id="rId45"/>
    <sheet name="CO-PO Mapping (8)" sheetId="71" r:id="rId46"/>
    <sheet name="Final Attainment (8)" sheetId="72" r:id="rId47"/>
    <sheet name="1 (9)" sheetId="73" r:id="rId48"/>
    <sheet name="2 (9)" sheetId="74" r:id="rId49"/>
    <sheet name="3 (5)" sheetId="75" r:id="rId50"/>
    <sheet name="CO (9)" sheetId="76" r:id="rId51"/>
    <sheet name="CO-PO Mapping (9)" sheetId="77" r:id="rId52"/>
    <sheet name="Final Attainment (9)" sheetId="78" r:id="rId53"/>
  </sheets>
  <definedNames/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tc={7A68ED68-2F23-4FB6-8A2D-41C605D896C0}</author>
  </authors>
  <commentList>
    <comment ref="P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tc={7A68ED68-2F23-4FB6-8A2D-41C605D896C0}</author>
  </authors>
  <commentList>
    <comment ref="P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tc={7A68ED68-2F23-4FB6-8A2D-41C605D896C0}</author>
  </authors>
  <commentList>
    <comment ref="P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J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Q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tc={7A68ED68-2F23-4FB6-8A2D-41C605D896C0}</author>
  </authors>
  <commentList>
    <comment ref="P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tc={7A68ED68-2F23-4FB6-8A2D-41C605D896C0}</author>
  </authors>
  <commentList>
    <comment ref="P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<sst xmlns="http://schemas.openxmlformats.org/spreadsheetml/2006/main" count="3993" uniqueCount="303">
  <si>
    <t>S.No.</t>
  </si>
  <si>
    <t>University Roll No.</t>
  </si>
  <si>
    <t>Students Name</t>
  </si>
  <si>
    <t>CO2</t>
  </si>
  <si>
    <t>CO3</t>
  </si>
  <si>
    <t>CO4</t>
  </si>
  <si>
    <t>CO5</t>
  </si>
  <si>
    <t>Year/ Semester</t>
  </si>
  <si>
    <t>Name of Subject</t>
  </si>
  <si>
    <t>CO1</t>
  </si>
  <si>
    <t>PUM+IM</t>
  </si>
  <si>
    <t>20% of PUM &amp; IM</t>
  </si>
  <si>
    <t>Total Internal Mraks</t>
  </si>
  <si>
    <t>No of students attended</t>
  </si>
  <si>
    <t>Maximum marks co wise</t>
  </si>
  <si>
    <t>No of students above threshold</t>
  </si>
  <si>
    <t>Level</t>
  </si>
  <si>
    <t xml:space="preserve">Attainment </t>
  </si>
  <si>
    <r>
      <rPr>
        <sz val="12"/>
        <color rgb="FF3A2D3B"/>
        <rFont val="Times New Roman"/>
        <family val="1"/>
      </rPr>
      <t>RUB</t>
    </r>
    <r>
      <rPr>
        <sz val="12"/>
        <color rgb="FF4D4856"/>
        <rFont val="Times New Roman"/>
        <family val="1"/>
      </rPr>
      <t>RICS</t>
    </r>
  </si>
  <si>
    <t>Final CO Attainment (80% of University Level + 20% of Internal Level )</t>
  </si>
  <si>
    <t>S. No.</t>
  </si>
  <si>
    <t>Sem</t>
  </si>
  <si>
    <t>Code</t>
  </si>
  <si>
    <t>Course Name</t>
  </si>
  <si>
    <t>CO-1</t>
  </si>
  <si>
    <t>CO-2</t>
  </si>
  <si>
    <t>CO-3</t>
  </si>
  <si>
    <t>CO-4</t>
  </si>
  <si>
    <t>CO-5</t>
  </si>
  <si>
    <t>Average</t>
  </si>
  <si>
    <t>CO's Number.</t>
  </si>
  <si>
    <t>CO Attainments</t>
  </si>
  <si>
    <t>COURSE OBJECTIVE</t>
  </si>
  <si>
    <t>PROGRAM OUTCOME</t>
  </si>
  <si>
    <t>PSO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</si>
  <si>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</si>
  <si>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</si>
  <si>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</si>
  <si>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</si>
  <si>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</si>
  <si>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</si>
  <si>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</si>
  <si>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</si>
  <si>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</si>
  <si>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</si>
  <si>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PSO-1</t>
  </si>
  <si>
    <t>PSO-2</t>
  </si>
  <si>
    <t>I</t>
  </si>
  <si>
    <t>II</t>
  </si>
  <si>
    <t>III</t>
  </si>
  <si>
    <t>IV</t>
  </si>
  <si>
    <t>V</t>
  </si>
  <si>
    <t>AVG</t>
  </si>
  <si>
    <t>Note: Correlation levels 1, 2 or 3 as defined below:</t>
  </si>
  <si>
    <t>1: Slight (Low) 2: Moderate (Medium) 3: Substantial (High)</t>
  </si>
  <si>
    <t>All PO-CO Mapping Average (Session)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</si>
  <si>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</si>
  <si>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</si>
  <si>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</si>
  <si>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</si>
  <si>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</si>
  <si>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</si>
  <si>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</si>
  <si>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</si>
  <si>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</si>
  <si>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</si>
  <si>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 Target Lavel</t>
  </si>
  <si>
    <t>Target Level</t>
  </si>
  <si>
    <t>Attainment Level</t>
  </si>
  <si>
    <t>PSO 1</t>
  </si>
  <si>
    <t>PSO 2</t>
  </si>
  <si>
    <t>Average of Target</t>
  </si>
  <si>
    <t>Average of Attainment Level</t>
  </si>
  <si>
    <t>Average of Direct Attainment</t>
  </si>
  <si>
    <t>Overall Average</t>
  </si>
  <si>
    <t>Threshold 40</t>
  </si>
  <si>
    <r>
      <rPr>
        <sz val="12"/>
        <color rgb="FF666B85"/>
        <rFont val="Times New Roman"/>
        <family val="1"/>
      </rPr>
      <t xml:space="preserve">40%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3D6795"/>
        <rFont val="Times New Roman"/>
        <family val="1"/>
      </rPr>
      <t xml:space="preserve">I </t>
    </r>
    <r>
      <rPr>
        <sz val="12"/>
        <color rgb="FF4D4856"/>
        <rFont val="Times New Roman"/>
        <family val="1"/>
      </rPr>
      <t>(LOW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</si>
  <si>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50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 xml:space="preserve">2 </t>
    </r>
    <r>
      <rPr>
        <sz val="12"/>
        <color rgb="FF3D6795"/>
        <rFont val="Times New Roman"/>
        <family val="1"/>
      </rPr>
      <t>(</t>
    </r>
    <r>
      <rPr>
        <sz val="12"/>
        <color rgb="FF66596B"/>
        <rFont val="Times New Roman"/>
        <family val="1"/>
      </rPr>
      <t>M</t>
    </r>
    <r>
      <rPr>
        <sz val="12"/>
        <color rgb="FF3A2D3B"/>
        <rFont val="Times New Roman"/>
        <family val="1"/>
      </rPr>
      <t>ED</t>
    </r>
    <r>
      <rPr>
        <sz val="12"/>
        <color rgb="FF66596B"/>
        <rFont val="Times New Roman"/>
        <family val="1"/>
      </rPr>
      <t>IUM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</si>
  <si>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60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>3 (HIGH)</t>
    </r>
  </si>
  <si>
    <t>80% of FUM</t>
  </si>
  <si>
    <t>Name of the Subject</t>
  </si>
  <si>
    <t>FINAL CO Marks PUM &amp; IM (60% PUM + 40% IM)</t>
  </si>
  <si>
    <t>15% of PUM</t>
  </si>
  <si>
    <t>5% of IM</t>
  </si>
  <si>
    <t xml:space="preserve">SUB: Code/Name: </t>
  </si>
  <si>
    <t xml:space="preserve">Code </t>
  </si>
  <si>
    <t xml:space="preserve">CO1 </t>
  </si>
  <si>
    <t xml:space="preserve">CO2 </t>
  </si>
  <si>
    <t xml:space="preserve">CO3 </t>
  </si>
  <si>
    <t xml:space="preserve">CO4 </t>
  </si>
  <si>
    <t xml:space="preserve">CO5 </t>
  </si>
  <si>
    <t>DEPARTMENT OF SCIENCE</t>
  </si>
  <si>
    <t>Pre University Marks (50)</t>
  </si>
  <si>
    <t>Half Yearly Marks (25)</t>
  </si>
  <si>
    <t>Total (50)</t>
  </si>
  <si>
    <t>Total (25)</t>
  </si>
  <si>
    <t>Total Marks Pre University Marks (50) + Internal Marks (25) = 75</t>
  </si>
  <si>
    <t>50+25</t>
  </si>
  <si>
    <t xml:space="preserve">ST. WILFRED'S PG COLLEGE </t>
  </si>
  <si>
    <t>Final University Marks (75)</t>
  </si>
  <si>
    <t xml:space="preserve">DAKSH MEENA </t>
  </si>
  <si>
    <t xml:space="preserve">GAURAV GURJAR </t>
  </si>
  <si>
    <t xml:space="preserve">SANA JOSHI </t>
  </si>
  <si>
    <t>BSC II YEAR</t>
  </si>
  <si>
    <t>Introductory Macro Economics</t>
  </si>
  <si>
    <t>Elements of statistics and Mathematics</t>
  </si>
  <si>
    <t xml:space="preserve">BSC II </t>
  </si>
  <si>
    <t>BSC II  YEAR</t>
  </si>
  <si>
    <t>ST WILFRED'S PG  COLLEGE</t>
  </si>
  <si>
    <t>BSC II YEAR(GEOGRAPHY)</t>
  </si>
  <si>
    <t>Year 2022-23</t>
  </si>
  <si>
    <t>Final University Marks (50)</t>
  </si>
  <si>
    <t xml:space="preserve">ABHISHEK CHOUDHARY </t>
  </si>
  <si>
    <t xml:space="preserve">AISHWARYVARDHAN SINGH RATHORE </t>
  </si>
  <si>
    <t xml:space="preserve">AMAN </t>
  </si>
  <si>
    <t xml:space="preserve">ANJALI KUMARI </t>
  </si>
  <si>
    <t xml:space="preserve">ANKIT CHOUDHARY </t>
  </si>
  <si>
    <t xml:space="preserve">ARJUN FAUZDAR </t>
  </si>
  <si>
    <t xml:space="preserve">DEEPAK BANSHIWAL </t>
  </si>
  <si>
    <t xml:space="preserve">DEEPAK NAWARIYA </t>
  </si>
  <si>
    <t xml:space="preserve">DEVENDRA KUMAWAT </t>
  </si>
  <si>
    <t xml:space="preserve">GAURAV YADAV </t>
  </si>
  <si>
    <t xml:space="preserve">JAY ATAL </t>
  </si>
  <si>
    <t xml:space="preserve">KAMAL SAINI </t>
  </si>
  <si>
    <t xml:space="preserve">KARAN TETARWAL </t>
  </si>
  <si>
    <t xml:space="preserve">KESHAVRAJ DHANKA </t>
  </si>
  <si>
    <t xml:space="preserve">KRISHAN KUMAR </t>
  </si>
  <si>
    <t xml:space="preserve">LEENA MAANJU </t>
  </si>
  <si>
    <t xml:space="preserve">LOKENDRA CHARAN </t>
  </si>
  <si>
    <t xml:space="preserve">MANAS JADHAV </t>
  </si>
  <si>
    <t xml:space="preserve">MANISH </t>
  </si>
  <si>
    <t xml:space="preserve">RAVI SONI </t>
  </si>
  <si>
    <t xml:space="preserve">SANJAY YADAV </t>
  </si>
  <si>
    <t>SOURAV KUMAR YADAV</t>
  </si>
  <si>
    <t xml:space="preserve">SUNIL YADAV </t>
  </si>
  <si>
    <t xml:space="preserve">VIKASH BAIRWA </t>
  </si>
  <si>
    <t>Resource Geography</t>
  </si>
  <si>
    <t>Human Geography</t>
  </si>
  <si>
    <t xml:space="preserve">ST WILFRED'S PG COLLEGE </t>
  </si>
  <si>
    <t>BSC II  YEAR(PSYCHOLOGY)</t>
  </si>
  <si>
    <t xml:space="preserve">ARPITA PARAS </t>
  </si>
  <si>
    <t xml:space="preserve">BHAVIKA VAISHNAV </t>
  </si>
  <si>
    <t xml:space="preserve">CHIRAG CHOUHAN </t>
  </si>
  <si>
    <t xml:space="preserve">DEEPTI NAGAR </t>
  </si>
  <si>
    <t>GAJENDRA SINGH NARUKA</t>
  </si>
  <si>
    <t xml:space="preserve">HARSH BADGUJAR </t>
  </si>
  <si>
    <t xml:space="preserve">LUBHANI LAKHERA </t>
  </si>
  <si>
    <t>PRATYUSH</t>
  </si>
  <si>
    <t xml:space="preserve">SALONI RATHORE </t>
  </si>
  <si>
    <t xml:space="preserve">SATYAM PANDEY </t>
  </si>
  <si>
    <t xml:space="preserve">SHIVANI GAUTAM </t>
  </si>
  <si>
    <t>BSC 1I</t>
  </si>
  <si>
    <t>Abnormal Psychology</t>
  </si>
  <si>
    <t xml:space="preserve"> Psychological Statistics</t>
  </si>
  <si>
    <t>BSC 1ST YEAR</t>
  </si>
  <si>
    <t>Probability Theory</t>
  </si>
  <si>
    <t xml:space="preserve">AARCHI JAIN </t>
  </si>
  <si>
    <t xml:space="preserve">HARSHVARDHAN MEENA </t>
  </si>
  <si>
    <t xml:space="preserve">JITENDRA CHOUDHARY </t>
  </si>
  <si>
    <t xml:space="preserve">RAJVEER SINGH </t>
  </si>
  <si>
    <t xml:space="preserve">SOURABH SINGH </t>
  </si>
  <si>
    <t>Descriptive Statistics</t>
  </si>
  <si>
    <t xml:space="preserve">BSC 1ST </t>
  </si>
  <si>
    <t>ST WILFRED'S COLLEGE FOR GIRLS</t>
  </si>
  <si>
    <t>BSC II YEAR(BOTANY)</t>
  </si>
  <si>
    <t xml:space="preserve"> Molecular biology and Biotechnology</t>
  </si>
  <si>
    <t>Final University Marks (33)</t>
  </si>
  <si>
    <t>ABHIMANYU PRATAP SINGH RAJAWAT</t>
  </si>
  <si>
    <t xml:space="preserve">ABHISHEK MEENA </t>
  </si>
  <si>
    <t xml:space="preserve">AKSHAY YADAV </t>
  </si>
  <si>
    <t xml:space="preserve">ASFIYA BHATI </t>
  </si>
  <si>
    <t xml:space="preserve">CHANDRIKA VERMA </t>
  </si>
  <si>
    <t xml:space="preserve">DEEPENDRA SINGH JADAUN </t>
  </si>
  <si>
    <t xml:space="preserve">DEVESH KUMAR YADAV </t>
  </si>
  <si>
    <t xml:space="preserve">GAURAV KUMAWAT </t>
  </si>
  <si>
    <t xml:space="preserve">GEETANJALI JANGID </t>
  </si>
  <si>
    <t xml:space="preserve">HIMANSHU JAT </t>
  </si>
  <si>
    <t xml:space="preserve">JAI DEEP YADAV </t>
  </si>
  <si>
    <t xml:space="preserve">JAY KUMAR MEENA </t>
  </si>
  <si>
    <t xml:space="preserve">JYOTIRADITYA DHAKAR </t>
  </si>
  <si>
    <t>LOK PAAWAN KUMAWAT</t>
  </si>
  <si>
    <t xml:space="preserve">MAHIPAL YADAV </t>
  </si>
  <si>
    <t xml:space="preserve">MANISHA BAIRWA </t>
  </si>
  <si>
    <t xml:space="preserve">NIRMAL CHOUDHARY </t>
  </si>
  <si>
    <t xml:space="preserve">PARUL KASHYAP </t>
  </si>
  <si>
    <t xml:space="preserve">PAWAN BALOT </t>
  </si>
  <si>
    <t xml:space="preserve">RAHUL CHOUDHARY </t>
  </si>
  <si>
    <t xml:space="preserve">RINKU KUMARI </t>
  </si>
  <si>
    <t xml:space="preserve">ROBIN SAINI </t>
  </si>
  <si>
    <t xml:space="preserve">SAHIM </t>
  </si>
  <si>
    <t xml:space="preserve">SANJANA NISHAD </t>
  </si>
  <si>
    <t>SANTOSH KUMAR PRAJAPAT</t>
  </si>
  <si>
    <t xml:space="preserve">SARVESH KANWAT </t>
  </si>
  <si>
    <t xml:space="preserve">SHRUTI MEENA </t>
  </si>
  <si>
    <t xml:space="preserve">SIMRAN KHATWANI </t>
  </si>
  <si>
    <t xml:space="preserve">SUDHANSH SINGH </t>
  </si>
  <si>
    <t xml:space="preserve">TANU SHARMA </t>
  </si>
  <si>
    <t xml:space="preserve">UTKARSH KASHYAP </t>
  </si>
  <si>
    <t xml:space="preserve">VIVEK MISHRA </t>
  </si>
  <si>
    <t>DEPARTMENT OF SCIENCE(BOTANY)</t>
  </si>
  <si>
    <t xml:space="preserve"> Plant Physiology and Biochemistry</t>
  </si>
  <si>
    <t>Pteridophytes, Gymnosperm and Paleo botany</t>
  </si>
  <si>
    <t>Final University Marks (34)</t>
  </si>
  <si>
    <t>AA</t>
  </si>
  <si>
    <t>BSC 2ND YEAR</t>
  </si>
  <si>
    <t>BSC II</t>
  </si>
  <si>
    <t>BSC 1I YEAR</t>
  </si>
  <si>
    <t>BSC 2nd YEAR</t>
  </si>
  <si>
    <t xml:space="preserve"> Thermodynamics &amp; Statistical method in physics</t>
  </si>
  <si>
    <t>Year/ Semester 2022-2023</t>
  </si>
  <si>
    <t xml:space="preserve">AADITYA </t>
  </si>
  <si>
    <t>ADITYA GOTHARWAL</t>
  </si>
  <si>
    <t xml:space="preserve">ADITYA SOGARWAL </t>
  </si>
  <si>
    <t xml:space="preserve">ANKIT YADAV </t>
  </si>
  <si>
    <t xml:space="preserve">ANUJ </t>
  </si>
  <si>
    <t>ARYAN JORASIYA</t>
  </si>
  <si>
    <t>BHANU PRATAP PATODIYA</t>
  </si>
  <si>
    <t xml:space="preserve">BHUPENDRA KUSHWAH </t>
  </si>
  <si>
    <t xml:space="preserve">BRIJ MOHAN SINGH </t>
  </si>
  <si>
    <t>CHAUDHARY MANISHA SHIVRAJ</t>
  </si>
  <si>
    <t xml:space="preserve">DARSHAN MEENA </t>
  </si>
  <si>
    <t xml:space="preserve">DUSHYANT NAMA </t>
  </si>
  <si>
    <t xml:space="preserve">GAURAV SHARMA </t>
  </si>
  <si>
    <t>GAURI SHANKAR YADAV</t>
  </si>
  <si>
    <t xml:space="preserve">GAUTAM CHOUDHARY </t>
  </si>
  <si>
    <t xml:space="preserve">GAUTAM YADAV </t>
  </si>
  <si>
    <t xml:space="preserve">GOVIND GURJAR </t>
  </si>
  <si>
    <t xml:space="preserve">HARSHIT JANGID </t>
  </si>
  <si>
    <t xml:space="preserve">HIMANSHU SHARMA </t>
  </si>
  <si>
    <t xml:space="preserve">HITESH CHOUDHARY </t>
  </si>
  <si>
    <t>HITESH KUMAR SHARMA</t>
  </si>
  <si>
    <t xml:space="preserve">HUKAM SINGH </t>
  </si>
  <si>
    <t xml:space="preserve">INDRA SINGH TANWAR </t>
  </si>
  <si>
    <t xml:space="preserve">JATIN </t>
  </si>
  <si>
    <t xml:space="preserve">JATIN KUMAR </t>
  </si>
  <si>
    <t xml:space="preserve">JATIN SINGH CHAUHAN </t>
  </si>
  <si>
    <t xml:space="preserve">JITENDRA SAINI </t>
  </si>
  <si>
    <t xml:space="preserve">KALYAN SINGH </t>
  </si>
  <si>
    <t xml:space="preserve">KAPIL BHARDWAJ </t>
  </si>
  <si>
    <t xml:space="preserve">KAREENA </t>
  </si>
  <si>
    <t xml:space="preserve">LALIT KUMAR </t>
  </si>
  <si>
    <t xml:space="preserve">MADAN LAL YADAV </t>
  </si>
  <si>
    <t xml:space="preserve">MAHENDRA JASWAL </t>
  </si>
  <si>
    <t xml:space="preserve">MEHUL KUMAWAT </t>
  </si>
  <si>
    <t xml:space="preserve">MOHIT MEENA </t>
  </si>
  <si>
    <t xml:space="preserve">NEETESH </t>
  </si>
  <si>
    <t xml:space="preserve">NIKHIL JANGID </t>
  </si>
  <si>
    <t xml:space="preserve">NITIN KUMAR GAUR </t>
  </si>
  <si>
    <t xml:space="preserve">OM PRAKASH KUMHAR </t>
  </si>
  <si>
    <t xml:space="preserve">POORVESH ARYA </t>
  </si>
  <si>
    <t xml:space="preserve">PRADEEP SHARMA </t>
  </si>
  <si>
    <t xml:space="preserve">PRITI GUPTA </t>
  </si>
  <si>
    <t xml:space="preserve">PRIYANKA DIWAKAR </t>
  </si>
  <si>
    <t>PRIYANSHI CHOUDHARY</t>
  </si>
  <si>
    <t xml:space="preserve">RADHE SHYAM MEENA </t>
  </si>
  <si>
    <t xml:space="preserve">RAJ MOHAN MEENA </t>
  </si>
  <si>
    <t>RAJVEER SINGH RAJAWAT</t>
  </si>
  <si>
    <t xml:space="preserve">RAVI KUMAR </t>
  </si>
  <si>
    <t xml:space="preserve">RAVIDUTT </t>
  </si>
  <si>
    <t xml:space="preserve">RAVINDRA GURJAR </t>
  </si>
  <si>
    <t xml:space="preserve">RICHPAL SINGH </t>
  </si>
  <si>
    <t xml:space="preserve">ROHIT KUMAR MEENA </t>
  </si>
  <si>
    <t xml:space="preserve">RUDRA BHARDWAJ </t>
  </si>
  <si>
    <t xml:space="preserve">SACHIN KASANA </t>
  </si>
  <si>
    <t xml:space="preserve">SANJAY POTLIYA </t>
  </si>
  <si>
    <t xml:space="preserve">SHANU BOLYA </t>
  </si>
  <si>
    <t xml:space="preserve">SIDDHARTH SINGH </t>
  </si>
  <si>
    <t xml:space="preserve">SUMER SINGH PANWAR </t>
  </si>
  <si>
    <t xml:space="preserve">TARNESH KUMAR </t>
  </si>
  <si>
    <t xml:space="preserve">THORI KHERAJ
SIYARAM </t>
  </si>
  <si>
    <t xml:space="preserve">TUSHAR </t>
  </si>
  <si>
    <t xml:space="preserve">URMILA CHOUDHARY </t>
  </si>
  <si>
    <t xml:space="preserve">VANSHIKA TANWAR </t>
  </si>
  <si>
    <t xml:space="preserve">VIKAS BAIRWA </t>
  </si>
  <si>
    <t xml:space="preserve">VIKAS YADAV </t>
  </si>
  <si>
    <t xml:space="preserve">VISHAL JAGA </t>
  </si>
  <si>
    <t xml:space="preserve">VIVEK GOYAL </t>
  </si>
  <si>
    <t xml:space="preserve">VIVEK KUMAR BAIRWA </t>
  </si>
  <si>
    <t xml:space="preserve">YASH KUMAR VERMA </t>
  </si>
  <si>
    <t xml:space="preserve">YOGESH KURDIA </t>
  </si>
  <si>
    <t>GAURAV JINDAL</t>
  </si>
  <si>
    <t>SURAJ YADAV</t>
  </si>
  <si>
    <t>SURENDRA CHOUDHARY</t>
  </si>
  <si>
    <t>Mathematical Physics and Special Theory of Relativity</t>
  </si>
  <si>
    <t>Electronics and Solid State Devices</t>
  </si>
  <si>
    <t>BSC IIYEAR</t>
  </si>
  <si>
    <t xml:space="preserve">ST WILFRED'S PG  COLLEGE </t>
  </si>
  <si>
    <t>BSC II YEAR (CHEMISTRY)</t>
  </si>
  <si>
    <t>Inorganic Chemistry</t>
  </si>
  <si>
    <t>MANVENDRA SINGH</t>
  </si>
  <si>
    <t>Organic Chemistry</t>
  </si>
  <si>
    <t xml:space="preserve"> Physical Chemistry</t>
  </si>
  <si>
    <t>DEPARTMENT OF SCIENCE(MATHEMATICS)</t>
  </si>
  <si>
    <t xml:space="preserve"> Real Analysis</t>
  </si>
  <si>
    <t>Final University Marks (40)</t>
  </si>
  <si>
    <t>`</t>
  </si>
  <si>
    <t xml:space="preserve">    </t>
  </si>
  <si>
    <t>Differential Equation</t>
  </si>
  <si>
    <t>Numerical Analysis and Vector Calculus</t>
  </si>
  <si>
    <t>BSC II YEAR(ZOOLOGY)</t>
  </si>
  <si>
    <t>Structure and Function of Invertebrate types</t>
  </si>
  <si>
    <t xml:space="preserve"> Animal Physiology and Biochemistry</t>
  </si>
  <si>
    <t xml:space="preserve"> Immunology, Microbiology and Biotechnology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</si>
</sst>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3A2D3B"/>
      <name val="Times New Roman"/>
      <family val="1"/>
    </font>
    <font>
      <sz val="12"/>
      <color rgb="FF4D4856"/>
      <name val="Times New Roman"/>
      <family val="1"/>
    </font>
    <font>
      <sz val="12"/>
      <color rgb="FF666B85"/>
      <name val="Times New Roman"/>
      <family val="1"/>
    </font>
    <font>
      <sz val="12"/>
      <color rgb="FF66596B"/>
      <name val="Times New Roman"/>
      <family val="1"/>
    </font>
    <font>
      <sz val="12"/>
      <color rgb="FF1C2642"/>
      <name val="Times New Roman"/>
      <family val="1"/>
    </font>
    <font>
      <sz val="12"/>
      <color rgb="FF3D6795"/>
      <name val="Times New Roman"/>
      <family val="1"/>
    </font>
    <font>
      <sz val="12"/>
      <color rgb="FF87878C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Tahoma"/>
      <family val="2"/>
    </font>
    <font>
      <b/>
      <sz val="9"/>
      <name val="Tahoma"/>
      <family val="2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Verdana"/>
      <family val="2"/>
    </font>
    <font>
      <b/>
      <sz val="9"/>
      <color rgb="FF000000"/>
      <name val="Times New Roman"/>
      <family val="1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Verdana"/>
      <family val="2"/>
    </font>
    <font>
      <sz val="11"/>
      <name val="Calibri"/>
      <family val="2"/>
      <scheme val="minor"/>
    </font>
    <font>
      <sz val="9"/>
      <name val="Verdana"/>
      <family val="2"/>
    </font>
    <font>
      <sz val="16"/>
      <name val="Times New Roman"/>
      <family val="1"/>
    </font>
    <font>
      <sz val="9"/>
      <color theme="1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0" tint="-0.049979999661445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6" tint="0.39998000860214233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/>
      <right/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 style="medium">
        <color auto="1"/>
      </top>
      <bottom/>
    </border>
    <border>
      <left style="medium">
        <color auto="1"/>
      </left>
      <right style="medium">
        <color rgb="FF000000"/>
      </right>
      <top style="medium">
        <color auto="1"/>
      </top>
      <bottom/>
    </border>
    <border>
      <left style="medium">
        <color auto="1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/>
      <top style="medium">
        <color auto="1"/>
      </top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</cellStyleXfs>
  <cellXfs count="296">
    <xf numFmtId="0" fontId="0" fillId="0" borderId="0" xfId="0"/>
    <xf numFmtId="0" fontId="2" fillId="0" borderId="0" xfId="0" applyFont="1"/>
    <xf numFmtId="0" fontId="5" fillId="0" borderId="0" xfId="0" applyFont="1"/>
    <xf numFmtId="0" fontId="15" fillId="2" borderId="1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top"/>
    </xf>
    <xf numFmtId="0" fontId="15" fillId="2" borderId="3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/>
    <xf numFmtId="0" fontId="5" fillId="5" borderId="1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" fillId="6" borderId="0" xfId="0" applyFont="1" applyFill="1"/>
    <xf numFmtId="0" fontId="5" fillId="6" borderId="0" xfId="0" applyFont="1" applyFill="1" applyAlignment="1">
      <alignment horizontal="left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5" fillId="7" borderId="1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8" borderId="1" xfId="0" applyFont="1" applyFill="1" applyBorder="1" applyAlignment="1">
      <alignment horizontal="center" vertical="center"/>
    </xf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2" fontId="16" fillId="0" borderId="0" xfId="0" applyNumberFormat="1" applyFont="1"/>
    <xf numFmtId="2" fontId="16" fillId="8" borderId="18" xfId="0" applyNumberFormat="1" applyFont="1" applyFill="1" applyBorder="1" applyAlignment="1">
      <alignment horizontal="right" vertical="center"/>
    </xf>
    <xf numFmtId="2" fontId="16" fillId="0" borderId="19" xfId="0" applyNumberFormat="1" applyFont="1" applyBorder="1" applyAlignment="1">
      <alignment horizontal="right" vertical="center"/>
    </xf>
    <xf numFmtId="2" fontId="16" fillId="8" borderId="19" xfId="0" applyNumberFormat="1" applyFont="1" applyFill="1" applyBorder="1" applyAlignment="1">
      <alignment horizontal="right" vertical="center"/>
    </xf>
    <xf numFmtId="2" fontId="16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6" fillId="0" borderId="22" xfId="0" applyFont="1" applyBorder="1" applyAlignment="1">
      <alignment horizontal="right" vertical="center"/>
    </xf>
    <xf numFmtId="2" fontId="16" fillId="0" borderId="22" xfId="0" applyNumberFormat="1" applyFont="1" applyBorder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6" fillId="0" borderId="0" xfId="0" applyFont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0" borderId="24" xfId="0" applyFont="1" applyBorder="1" applyAlignment="1">
      <alignment horizontal="right" vertical="center"/>
    </xf>
    <xf numFmtId="2" fontId="16" fillId="0" borderId="23" xfId="0" applyNumberFormat="1" applyFont="1" applyBorder="1" applyAlignment="1">
      <alignment horizontal="right" vertical="center"/>
    </xf>
    <xf numFmtId="2" fontId="16" fillId="0" borderId="25" xfId="0" applyNumberFormat="1" applyFont="1" applyBorder="1" applyAlignment="1">
      <alignment horizontal="righ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" fontId="16" fillId="11" borderId="0" xfId="0" applyNumberFormat="1" applyFont="1" applyFill="1" applyAlignment="1">
      <alignment horizontal="right" vertical="center"/>
    </xf>
    <xf numFmtId="2" fontId="16" fillId="11" borderId="22" xfId="0" applyNumberFormat="1" applyFont="1" applyFill="1" applyBorder="1" applyAlignment="1">
      <alignment horizontal="right" vertical="center"/>
    </xf>
    <xf numFmtId="2" fontId="16" fillId="12" borderId="0" xfId="0" applyNumberFormat="1" applyFont="1" applyFill="1" applyAlignment="1">
      <alignment horizontal="right" vertical="center"/>
    </xf>
    <xf numFmtId="2" fontId="16" fillId="12" borderId="22" xfId="0" applyNumberFormat="1" applyFont="1" applyFill="1" applyBorder="1" applyAlignment="1">
      <alignment horizontal="right" vertical="center"/>
    </xf>
    <xf numFmtId="0" fontId="4" fillId="8" borderId="38" xfId="0" applyFont="1" applyFill="1" applyBorder="1" applyAlignment="1">
      <alignment vertical="center"/>
    </xf>
    <xf numFmtId="0" fontId="4" fillId="8" borderId="39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1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/>
    <xf numFmtId="0" fontId="27" fillId="0" borderId="40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27" fillId="0" borderId="42" xfId="0" applyFont="1" applyBorder="1" applyAlignment="1">
      <alignment vertical="center"/>
    </xf>
    <xf numFmtId="0" fontId="18" fillId="7" borderId="1" xfId="0" applyFont="1" applyFill="1" applyBorder="1" applyAlignment="1">
      <alignment vertical="center" wrapText="1"/>
    </xf>
    <xf numFmtId="0" fontId="18" fillId="7" borderId="1" xfId="0" applyFont="1" applyFill="1" applyBorder="1" applyAlignment="1">
      <alignment vertical="center"/>
    </xf>
    <xf numFmtId="2" fontId="5" fillId="7" borderId="1" xfId="0" applyNumberFormat="1" applyFont="1" applyFill="1" applyBorder="1"/>
    <xf numFmtId="0" fontId="4" fillId="3" borderId="4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/>
    </xf>
    <xf numFmtId="0" fontId="4" fillId="4" borderId="43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/>
    </xf>
    <xf numFmtId="0" fontId="28" fillId="6" borderId="1" xfId="0" applyFont="1" applyFill="1" applyBorder="1" applyAlignment="1">
      <alignment horizontal="center"/>
    </xf>
    <xf numFmtId="0" fontId="28" fillId="6" borderId="1" xfId="0" applyFont="1" applyFill="1" applyBorder="1" applyAlignment="1">
      <alignment horizontal="left"/>
    </xf>
    <xf numFmtId="0" fontId="6" fillId="13" borderId="36" xfId="20" applyFont="1" applyFill="1" applyBorder="1" applyAlignment="1">
      <alignment horizontal="center" vertical="top" wrapText="1"/>
      <protection/>
    </xf>
    <xf numFmtId="0" fontId="6" fillId="13" borderId="26" xfId="20" applyFont="1" applyFill="1" applyBorder="1" applyAlignment="1">
      <alignment horizontal="center" vertical="top" wrapText="1"/>
      <protection/>
    </xf>
    <xf numFmtId="0" fontId="6" fillId="13" borderId="31" xfId="20" applyFont="1" applyFill="1" applyBorder="1" applyAlignment="1">
      <alignment horizontal="center" vertical="top" wrapText="1"/>
      <protection/>
    </xf>
    <xf numFmtId="0" fontId="4" fillId="0" borderId="0" xfId="0" applyFont="1" applyAlignment="1">
      <alignment horizontal="center" vertical="center"/>
    </xf>
    <xf numFmtId="0" fontId="4" fillId="8" borderId="4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6" fillId="13" borderId="33" xfId="20" applyFont="1" applyFill="1" applyBorder="1" applyAlignment="1">
      <alignment horizontal="center" vertical="top" wrapText="1"/>
      <protection/>
    </xf>
    <xf numFmtId="0" fontId="6" fillId="13" borderId="27" xfId="20" applyFont="1" applyFill="1" applyBorder="1" applyAlignment="1">
      <alignment horizontal="center" vertical="top" wrapText="1"/>
      <protection/>
    </xf>
    <xf numFmtId="0" fontId="6" fillId="13" borderId="30" xfId="20" applyFont="1" applyFill="1" applyBorder="1" applyAlignment="1">
      <alignment horizontal="center" vertical="top" wrapText="1"/>
      <protection/>
    </xf>
    <xf numFmtId="0" fontId="6" fillId="13" borderId="37" xfId="20" applyFont="1" applyFill="1" applyBorder="1" applyAlignment="1">
      <alignment horizontal="center" vertical="top" wrapText="1"/>
      <protection/>
    </xf>
    <xf numFmtId="0" fontId="6" fillId="13" borderId="28" xfId="20" applyFont="1" applyFill="1" applyBorder="1" applyAlignment="1">
      <alignment horizontal="center" vertical="top" wrapText="1"/>
      <protection/>
    </xf>
    <xf numFmtId="0" fontId="6" fillId="13" borderId="35" xfId="20" applyFont="1" applyFill="1" applyBorder="1" applyAlignment="1">
      <alignment horizontal="center" vertical="top" wrapText="1"/>
      <protection/>
    </xf>
    <xf numFmtId="0" fontId="7" fillId="2" borderId="36" xfId="0" applyFont="1" applyFill="1" applyBorder="1" applyAlignment="1">
      <alignment horizontal="center" vertical="top"/>
    </xf>
    <xf numFmtId="0" fontId="7" fillId="2" borderId="26" xfId="0" applyFont="1" applyFill="1" applyBorder="1" applyAlignment="1">
      <alignment horizontal="center" vertical="top"/>
    </xf>
    <xf numFmtId="0" fontId="7" fillId="2" borderId="3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6" borderId="44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51" xfId="0" applyFont="1" applyFill="1" applyBorder="1" applyAlignment="1">
      <alignment horizontal="center" vertical="center" wrapText="1"/>
    </xf>
    <xf numFmtId="0" fontId="4" fillId="6" borderId="52" xfId="0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 vertical="center" wrapText="1"/>
    </xf>
    <xf numFmtId="0" fontId="4" fillId="6" borderId="54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6" borderId="5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3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29" fillId="0" borderId="56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6" borderId="0" xfId="0" applyFont="1" applyFill="1" applyBorder="1" applyAlignment="1">
      <alignment/>
    </xf>
    <xf numFmtId="0" fontId="36" fillId="6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8" fillId="14" borderId="1" xfId="0" applyFont="1" applyFill="1" applyBorder="1" applyAlignment="1">
      <alignment horizontal="center"/>
    </xf>
    <xf numFmtId="0" fontId="35" fillId="15" borderId="0" xfId="0" applyFont="1" applyFill="1"/>
    <xf numFmtId="0" fontId="7" fillId="15" borderId="59" xfId="0" applyFont="1" applyFill="1" applyBorder="1" applyAlignment="1">
      <alignment horizontal="center" vertical="center"/>
    </xf>
    <xf numFmtId="0" fontId="34" fillId="15" borderId="1" xfId="0" applyFont="1" applyFill="1" applyBorder="1" applyAlignment="1">
      <alignment horizontal="center"/>
    </xf>
    <xf numFmtId="0" fontId="34" fillId="15" borderId="1" xfId="0" applyFont="1" applyFill="1" applyBorder="1" applyAlignment="1">
      <alignment horizontal="left"/>
    </xf>
    <xf numFmtId="0" fontId="7" fillId="15" borderId="1" xfId="0" applyFont="1" applyFill="1" applyBorder="1" applyAlignment="1">
      <alignment horizontal="center" vertical="center"/>
    </xf>
    <xf numFmtId="0" fontId="33" fillId="15" borderId="1" xfId="0" applyFont="1" applyFill="1" applyBorder="1"/>
    <xf numFmtId="0" fontId="5" fillId="15" borderId="1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/>
    </xf>
    <xf numFmtId="0" fontId="18" fillId="8" borderId="44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0" fontId="18" fillId="8" borderId="38" xfId="0" applyFont="1" applyFill="1" applyBorder="1" applyAlignment="1">
      <alignment vertical="center"/>
    </xf>
    <xf numFmtId="0" fontId="18" fillId="8" borderId="39" xfId="0" applyFont="1" applyFill="1" applyBorder="1" applyAlignment="1">
      <alignment vertical="center"/>
    </xf>
    <xf numFmtId="0" fontId="18" fillId="0" borderId="45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32" fillId="6" borderId="1" xfId="0" applyFont="1" applyFill="1" applyBorder="1" applyAlignment="1">
      <alignment horizontal="center"/>
    </xf>
    <xf numFmtId="0" fontId="32" fillId="6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32" fillId="16" borderId="1" xfId="0" applyFont="1" applyFill="1" applyBorder="1" applyAlignment="1">
      <alignment horizontal="center"/>
    </xf>
    <xf numFmtId="0" fontId="16" fillId="0" borderId="59" xfId="0" applyFont="1" applyBorder="1" applyAlignment="1">
      <alignment horizontal="center" vertical="center"/>
    </xf>
    <xf numFmtId="0" fontId="16" fillId="0" borderId="23" xfId="0" applyFont="1" applyBorder="1"/>
    <xf numFmtId="2" fontId="5" fillId="7" borderId="23" xfId="0" applyNumberFormat="1" applyFont="1" applyFill="1" applyBorder="1"/>
    <xf numFmtId="0" fontId="19" fillId="0" borderId="23" xfId="0" applyFont="1" applyBorder="1" applyAlignment="1">
      <alignment horizontal="center" vertical="top" wrapText="1"/>
    </xf>
    <xf numFmtId="0" fontId="16" fillId="0" borderId="23" xfId="0" applyFont="1" applyBorder="1" applyAlignment="1">
      <alignment horizontal="center" vertical="center"/>
    </xf>
    <xf numFmtId="2" fontId="16" fillId="0" borderId="21" xfId="0" applyNumberFormat="1" applyFont="1" applyBorder="1" applyAlignment="1">
      <alignment horizontal="right" vertical="center"/>
    </xf>
    <xf numFmtId="0" fontId="28" fillId="8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27" fillId="0" borderId="0" xfId="0" applyFont="1"/>
    <xf numFmtId="0" fontId="29" fillId="0" borderId="1" xfId="0" applyFont="1" applyBorder="1" applyAlignment="1">
      <alignment vertical="center" wrapText="1"/>
    </xf>
    <xf numFmtId="0" fontId="31" fillId="0" borderId="0" xfId="0" applyFont="1" applyAlignment="1">
      <alignment vertical="center"/>
    </xf>
    <xf numFmtId="0" fontId="28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4" fillId="8" borderId="55" xfId="0" applyFont="1" applyFill="1" applyBorder="1" applyAlignment="1">
      <alignment horizontal="center" vertical="center"/>
    </xf>
    <xf numFmtId="0" fontId="30" fillId="0" borderId="1" xfId="0" applyFont="1" applyBorder="1"/>
    <xf numFmtId="0" fontId="4" fillId="8" borderId="60" xfId="0" applyFont="1" applyFill="1" applyBorder="1" applyAlignment="1">
      <alignment vertical="center"/>
    </xf>
    <xf numFmtId="0" fontId="4" fillId="8" borderId="0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left" vertical="top"/>
    </xf>
    <xf numFmtId="0" fontId="15" fillId="2" borderId="34" xfId="0" applyFont="1" applyFill="1" applyBorder="1" applyAlignment="1">
      <alignment horizontal="left" vertical="top"/>
    </xf>
    <xf numFmtId="0" fontId="28" fillId="17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0" fillId="17" borderId="1" xfId="0" applyFill="1" applyBorder="1" applyAlignment="1">
      <alignment horizontal="center"/>
    </xf>
    <xf numFmtId="0" fontId="28" fillId="17" borderId="49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3" borderId="61" xfId="0" applyFont="1" applyFill="1" applyBorder="1" applyAlignment="1">
      <alignment horizontal="center" vertical="center"/>
    </xf>
    <xf numFmtId="4" fontId="2" fillId="0" borderId="0" xfId="0" applyNumberFormat="1" applyFont="1"/>
    <xf numFmtId="0" fontId="5" fillId="2" borderId="1" xfId="0" applyNumberFormat="1" applyFont="1" applyFill="1" applyBorder="1" applyAlignment="1">
      <alignment horizontal="center" vertical="top"/>
    </xf>
    <xf numFmtId="0" fontId="5" fillId="2" borderId="62" xfId="0" applyFont="1" applyFill="1" applyBorder="1" applyAlignment="1">
      <alignment horizontal="center" vertical="center"/>
    </xf>
    <xf numFmtId="0" fontId="28" fillId="16" borderId="1" xfId="0" applyFont="1" applyFill="1" applyBorder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1" Type="http://schemas.openxmlformats.org/officeDocument/2006/relationships/worksheet" Target="worksheets/sheet38.xml" /><Relationship Id="rId37" Type="http://schemas.openxmlformats.org/officeDocument/2006/relationships/worksheet" Target="worksheets/sheet34.xml" /><Relationship Id="rId17" Type="http://schemas.openxmlformats.org/officeDocument/2006/relationships/worksheet" Target="worksheets/sheet14.xml" /><Relationship Id="rId19" Type="http://schemas.openxmlformats.org/officeDocument/2006/relationships/worksheet" Target="worksheets/sheet16.xml" /><Relationship Id="rId36" Type="http://schemas.openxmlformats.org/officeDocument/2006/relationships/worksheet" Target="worksheets/sheet33.xml" /><Relationship Id="rId12" Type="http://schemas.openxmlformats.org/officeDocument/2006/relationships/worksheet" Target="worksheets/sheet9.xml" /><Relationship Id="rId51" Type="http://schemas.openxmlformats.org/officeDocument/2006/relationships/worksheet" Target="worksheets/sheet48.xml" /><Relationship Id="rId30" Type="http://schemas.openxmlformats.org/officeDocument/2006/relationships/worksheet" Target="worksheets/sheet27.xml" /><Relationship Id="rId18" Type="http://schemas.openxmlformats.org/officeDocument/2006/relationships/worksheet" Target="worksheets/sheet15.xml" /><Relationship Id="rId26" Type="http://schemas.openxmlformats.org/officeDocument/2006/relationships/worksheet" Target="worksheets/sheet23.xml" /><Relationship Id="rId23" Type="http://schemas.openxmlformats.org/officeDocument/2006/relationships/worksheet" Target="worksheets/sheet20.xml" /><Relationship Id="rId2" Type="http://schemas.microsoft.com/office/2017/10/relationships/person" Target="persons/person.xml" /><Relationship Id="rId5" Type="http://schemas.openxmlformats.org/officeDocument/2006/relationships/worksheet" Target="worksheets/sheet2.xml" /><Relationship Id="rId53" Type="http://schemas.openxmlformats.org/officeDocument/2006/relationships/worksheet" Target="worksheets/sheet50.xml" /><Relationship Id="rId10" Type="http://schemas.openxmlformats.org/officeDocument/2006/relationships/worksheet" Target="worksheets/sheet7.xml" /><Relationship Id="rId33" Type="http://schemas.openxmlformats.org/officeDocument/2006/relationships/worksheet" Target="worksheets/sheet30.xml" /><Relationship Id="rId11" Type="http://schemas.openxmlformats.org/officeDocument/2006/relationships/worksheet" Target="worksheets/sheet8.xml" /><Relationship Id="rId29" Type="http://schemas.openxmlformats.org/officeDocument/2006/relationships/worksheet" Target="worksheets/sheet26.xml" /><Relationship Id="rId48" Type="http://schemas.openxmlformats.org/officeDocument/2006/relationships/worksheet" Target="worksheets/sheet45.xml" /><Relationship Id="rId52" Type="http://schemas.openxmlformats.org/officeDocument/2006/relationships/worksheet" Target="worksheets/sheet49.xml" /><Relationship Id="rId54" Type="http://schemas.openxmlformats.org/officeDocument/2006/relationships/sharedStrings" Target="sharedStrings.xml" /><Relationship Id="rId32" Type="http://schemas.openxmlformats.org/officeDocument/2006/relationships/worksheet" Target="worksheets/sheet29.xml" /><Relationship Id="rId9" Type="http://schemas.openxmlformats.org/officeDocument/2006/relationships/worksheet" Target="worksheets/sheet6.xml" /><Relationship Id="rId15" Type="http://schemas.openxmlformats.org/officeDocument/2006/relationships/worksheet" Target="worksheets/sheet12.xml" /><Relationship Id="rId46" Type="http://schemas.openxmlformats.org/officeDocument/2006/relationships/worksheet" Target="worksheets/sheet43.xml" /><Relationship Id="rId7" Type="http://schemas.openxmlformats.org/officeDocument/2006/relationships/worksheet" Target="worksheets/sheet4.xml" /><Relationship Id="rId45" Type="http://schemas.openxmlformats.org/officeDocument/2006/relationships/worksheet" Target="worksheets/sheet42.xml" /><Relationship Id="rId14" Type="http://schemas.openxmlformats.org/officeDocument/2006/relationships/worksheet" Target="worksheets/sheet11.xml" /><Relationship Id="rId31" Type="http://schemas.openxmlformats.org/officeDocument/2006/relationships/worksheet" Target="worksheets/sheet28.xml" /><Relationship Id="rId27" Type="http://schemas.openxmlformats.org/officeDocument/2006/relationships/worksheet" Target="worksheets/sheet24.xml" /><Relationship Id="rId16" Type="http://schemas.openxmlformats.org/officeDocument/2006/relationships/worksheet" Target="worksheets/sheet13.xml" /><Relationship Id="rId38" Type="http://schemas.openxmlformats.org/officeDocument/2006/relationships/worksheet" Target="worksheets/sheet35.xml" /><Relationship Id="rId3" Type="http://schemas.openxmlformats.org/officeDocument/2006/relationships/styles" Target="styles.xml" /><Relationship Id="rId21" Type="http://schemas.openxmlformats.org/officeDocument/2006/relationships/worksheet" Target="worksheets/sheet18.xml" /><Relationship Id="rId24" Type="http://schemas.openxmlformats.org/officeDocument/2006/relationships/worksheet" Target="worksheets/sheet21.xml" /><Relationship Id="rId55" Type="http://schemas.openxmlformats.org/officeDocument/2006/relationships/calcChain" Target="calcChain.xml" /><Relationship Id="rId39" Type="http://schemas.openxmlformats.org/officeDocument/2006/relationships/worksheet" Target="worksheets/sheet36.xml" /><Relationship Id="rId8" Type="http://schemas.openxmlformats.org/officeDocument/2006/relationships/worksheet" Target="worksheets/sheet5.xml" /><Relationship Id="rId34" Type="http://schemas.openxmlformats.org/officeDocument/2006/relationships/worksheet" Target="worksheets/sheet31.xml" /><Relationship Id="rId43" Type="http://schemas.openxmlformats.org/officeDocument/2006/relationships/worksheet" Target="worksheets/sheet40.xml" /><Relationship Id="rId20" Type="http://schemas.openxmlformats.org/officeDocument/2006/relationships/worksheet" Target="worksheets/sheet17.xml" /><Relationship Id="rId42" Type="http://schemas.openxmlformats.org/officeDocument/2006/relationships/worksheet" Target="worksheets/sheet39.xml" /><Relationship Id="rId50" Type="http://schemas.openxmlformats.org/officeDocument/2006/relationships/worksheet" Target="worksheets/sheet47.xml" /><Relationship Id="rId25" Type="http://schemas.openxmlformats.org/officeDocument/2006/relationships/worksheet" Target="worksheets/sheet22.xml" /><Relationship Id="rId13" Type="http://schemas.openxmlformats.org/officeDocument/2006/relationships/worksheet" Target="worksheets/sheet10.xml" /><Relationship Id="rId4" Type="http://schemas.openxmlformats.org/officeDocument/2006/relationships/worksheet" Target="worksheets/sheet1.xml" /><Relationship Id="rId44" Type="http://schemas.openxmlformats.org/officeDocument/2006/relationships/worksheet" Target="worksheets/sheet41.xml" /><Relationship Id="rId28" Type="http://schemas.openxmlformats.org/officeDocument/2006/relationships/worksheet" Target="worksheets/sheet25.xml" /><Relationship Id="rId22" Type="http://schemas.openxmlformats.org/officeDocument/2006/relationships/worksheet" Target="worksheets/sheet19.xml" /><Relationship Id="rId49" Type="http://schemas.openxmlformats.org/officeDocument/2006/relationships/worksheet" Target="worksheets/sheet46.xml" /><Relationship Id="rId47" Type="http://schemas.openxmlformats.org/officeDocument/2006/relationships/worksheet" Target="worksheets/sheet44.xml" /><Relationship Id="rId1" Type="http://schemas.openxmlformats.org/officeDocument/2006/relationships/theme" Target="theme/theme1.xml" /><Relationship Id="rId6" Type="http://schemas.openxmlformats.org/officeDocument/2006/relationships/worksheet" Target="worksheets/sheet3.xml" /><Relationship Id="rId35" Type="http://schemas.openxmlformats.org/officeDocument/2006/relationships/worksheet" Target="worksheets/sheet32.xml" /><Relationship Id="rId40" Type="http://schemas.openxmlformats.org/officeDocument/2006/relationships/worksheet" Target="worksheets/sheet37.xml" 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irag arora" id="{88669D3C-C79B-4C15-84D3-88652EE4B865}" userId="6d7f97a2397b6e66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1" Type="http://schemas.openxmlformats.org/officeDocument/2006/relationships/comments" Target="../comments1.xml" 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1" Type="http://schemas.openxmlformats.org/officeDocument/2006/relationships/comments" Target="../comments2.xml" /></Relationships>
</file>

<file path=xl/worksheets/_rels/sheet3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3.vml" /><Relationship Id="rId1" Type="http://schemas.openxmlformats.org/officeDocument/2006/relationships/comments" Target="../comments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6.bin" /><Relationship Id="rId2" Type="http://schemas.openxmlformats.org/officeDocument/2006/relationships/vmlDrawing" Target="../drawings/vmlDrawing4.vml" /><Relationship Id="rId1" Type="http://schemas.openxmlformats.org/officeDocument/2006/relationships/comments" Target="../comments6.xml" /></Relationships>
</file>

<file path=xl/worksheets/_rels/sheet7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7.bin" /><Relationship Id="rId2" Type="http://schemas.openxmlformats.org/officeDocument/2006/relationships/vmlDrawing" Target="../drawings/vmlDrawing5.vml" /><Relationship Id="rId1" Type="http://schemas.openxmlformats.org/officeDocument/2006/relationships/comments" Target="../comments7.xml" /></Relationships>
</file>

<file path=xl/worksheets/_rels/sheet8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8.bin" /><Relationship Id="rId2" Type="http://schemas.openxmlformats.org/officeDocument/2006/relationships/vmlDrawing" Target="../drawings/vmlDrawing6.vml" /><Relationship Id="rId1" Type="http://schemas.openxmlformats.org/officeDocument/2006/relationships/comments" Target="../comments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1.bin" /><Relationship Id="rId2" Type="http://schemas.openxmlformats.org/officeDocument/2006/relationships/vmlDrawing" Target="../drawings/vmlDrawing7.vml" /><Relationship Id="rId1" Type="http://schemas.openxmlformats.org/officeDocument/2006/relationships/comments" Target="../comments11.xml" /></Relationships>
</file>

<file path=xl/worksheets/_rels/sheet12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2.bin" /><Relationship Id="rId2" Type="http://schemas.openxmlformats.org/officeDocument/2006/relationships/vmlDrawing" Target="../drawings/vmlDrawing8.vml" /><Relationship Id="rId1" Type="http://schemas.openxmlformats.org/officeDocument/2006/relationships/comments" Target="../comments12.xml" /></Relationships>
</file>

<file path=xl/worksheets/_rels/sheet13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3.bin" /><Relationship Id="rId2" Type="http://schemas.openxmlformats.org/officeDocument/2006/relationships/vmlDrawing" Target="../drawings/vmlDrawing9.vml" /><Relationship Id="rId1" Type="http://schemas.openxmlformats.org/officeDocument/2006/relationships/comments" Target="../comments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6.bin" /><Relationship Id="rId2" Type="http://schemas.openxmlformats.org/officeDocument/2006/relationships/vmlDrawing" Target="../drawings/vmlDrawing10.vml" /><Relationship Id="rId1" Type="http://schemas.openxmlformats.org/officeDocument/2006/relationships/comments" Target="../comments16.xml" /></Relationships>
</file>

<file path=xl/worksheets/_rels/sheet17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7.bin" /><Relationship Id="rId2" Type="http://schemas.openxmlformats.org/officeDocument/2006/relationships/vmlDrawing" Target="../drawings/vmlDrawing11.vml" /><Relationship Id="rId1" Type="http://schemas.openxmlformats.org/officeDocument/2006/relationships/comments" Target="../comments17.xml" /></Relationships>
</file>

<file path=xl/worksheets/_rels/sheet18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8.bin" /><Relationship Id="rId2" Type="http://schemas.openxmlformats.org/officeDocument/2006/relationships/vmlDrawing" Target="../drawings/vmlDrawing12.vml" /><Relationship Id="rId1" Type="http://schemas.openxmlformats.org/officeDocument/2006/relationships/comments" Target="../comments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1.bin" /><Relationship Id="rId2" Type="http://schemas.openxmlformats.org/officeDocument/2006/relationships/vmlDrawing" Target="../drawings/vmlDrawing13.vml" /><Relationship Id="rId1" Type="http://schemas.openxmlformats.org/officeDocument/2006/relationships/comments" Target="../comments21.xml" /></Relationships>
</file>

<file path=xl/worksheets/_rels/sheet22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2.bin" /><Relationship Id="rId2" Type="http://schemas.openxmlformats.org/officeDocument/2006/relationships/vmlDrawing" Target="../drawings/vmlDrawing14.vml" /><Relationship Id="rId1" Type="http://schemas.openxmlformats.org/officeDocument/2006/relationships/comments" Target="../comments22.xml" /></Relationships>
</file>

<file path=xl/worksheets/_rels/sheet23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3.bin" /><Relationship Id="rId2" Type="http://schemas.openxmlformats.org/officeDocument/2006/relationships/vmlDrawing" Target="../drawings/vmlDrawing15.vml" /><Relationship Id="rId1" Type="http://schemas.openxmlformats.org/officeDocument/2006/relationships/comments" Target="../comments23.xml" /></Relationships>
</file>

<file path=xl/worksheets/_rels/sheet24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4.bin" /><Relationship Id="rId2" Type="http://schemas.openxmlformats.org/officeDocument/2006/relationships/vmlDrawing" Target="../drawings/vmlDrawing16.vml" /><Relationship Id="rId1" Type="http://schemas.openxmlformats.org/officeDocument/2006/relationships/comments" Target="../comments24.xml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7.bin" /><Relationship Id="rId2" Type="http://schemas.openxmlformats.org/officeDocument/2006/relationships/vmlDrawing" Target="../drawings/vmlDrawing17.vml" /><Relationship Id="rId1" Type="http://schemas.openxmlformats.org/officeDocument/2006/relationships/comments" Target="../comments27.xml" /></Relationships>
</file>

<file path=xl/worksheets/_rels/sheet28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8.bin" /><Relationship Id="rId2" Type="http://schemas.openxmlformats.org/officeDocument/2006/relationships/vmlDrawing" Target="../drawings/vmlDrawing18.vml" /><Relationship Id="rId1" Type="http://schemas.openxmlformats.org/officeDocument/2006/relationships/comments" Target="../comments28.xml" /></Relationships>
</file>

<file path=xl/worksheets/_rels/sheet29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9.bin" /><Relationship Id="rId2" Type="http://schemas.openxmlformats.org/officeDocument/2006/relationships/vmlDrawing" Target="../drawings/vmlDrawing19.vml" /><Relationship Id="rId1" Type="http://schemas.openxmlformats.org/officeDocument/2006/relationships/comments" Target="../comments29.xml" /></Relationships>
</file>

<file path=xl/worksheets/_rels/sheet30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30.bin" /><Relationship Id="rId2" Type="http://schemas.openxmlformats.org/officeDocument/2006/relationships/vmlDrawing" Target="../drawings/vmlDrawing20.vml" /><Relationship Id="rId1" Type="http://schemas.openxmlformats.org/officeDocument/2006/relationships/comments" Target="../comments30.xml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_rels/sheet33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33.bin" /><Relationship Id="rId2" Type="http://schemas.openxmlformats.org/officeDocument/2006/relationships/vmlDrawing" Target="../drawings/vmlDrawing21.vml" /><Relationship Id="rId1" Type="http://schemas.openxmlformats.org/officeDocument/2006/relationships/comments" Target="../comments33.xml" /></Relationships>
</file>

<file path=xl/worksheets/_rels/sheet34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34.bin" /><Relationship Id="rId2" Type="http://schemas.openxmlformats.org/officeDocument/2006/relationships/vmlDrawing" Target="../drawings/vmlDrawing22.vml" /><Relationship Id="rId1" Type="http://schemas.openxmlformats.org/officeDocument/2006/relationships/comments" Target="../comments34.xml" /></Relationships>
</file>

<file path=xl/worksheets/_rels/sheet35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35.bin" /><Relationship Id="rId2" Type="http://schemas.openxmlformats.org/officeDocument/2006/relationships/vmlDrawing" Target="../drawings/vmlDrawing23.vml" /><Relationship Id="rId1" Type="http://schemas.openxmlformats.org/officeDocument/2006/relationships/comments" Target="../comments35.xml" /></Relationships>
</file>

<file path=xl/worksheets/_rels/sheet36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36.bin" /><Relationship Id="rId2" Type="http://schemas.openxmlformats.org/officeDocument/2006/relationships/vmlDrawing" Target="../drawings/vmlDrawing24.vml" /><Relationship Id="rId1" Type="http://schemas.openxmlformats.org/officeDocument/2006/relationships/comments" Target="../comments36.xml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8.bin" /></Relationships>
</file>

<file path=xl/worksheets/_rels/sheet39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39.bin" /><Relationship Id="rId2" Type="http://schemas.openxmlformats.org/officeDocument/2006/relationships/vmlDrawing" Target="../drawings/vmlDrawing25.vml" /><Relationship Id="rId1" Type="http://schemas.openxmlformats.org/officeDocument/2006/relationships/comments" Target="../comments39.xml" /></Relationships>
</file>

<file path=xl/worksheets/_rels/sheet40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0.bin" /><Relationship Id="rId2" Type="http://schemas.openxmlformats.org/officeDocument/2006/relationships/vmlDrawing" Target="../drawings/vmlDrawing26.vml" /><Relationship Id="rId1" Type="http://schemas.openxmlformats.org/officeDocument/2006/relationships/comments" Target="../comments40.xml" /></Relationships>
</file>

<file path=xl/worksheets/_rels/sheet41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1.bin" /><Relationship Id="rId2" Type="http://schemas.openxmlformats.org/officeDocument/2006/relationships/vmlDrawing" Target="../drawings/vmlDrawing27.vml" /><Relationship Id="rId1" Type="http://schemas.openxmlformats.org/officeDocument/2006/relationships/comments" Target="../comments41.xml" /></Relationships>
</file>

<file path=xl/worksheets/_rels/sheet42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2.bin" /><Relationship Id="rId2" Type="http://schemas.openxmlformats.org/officeDocument/2006/relationships/vmlDrawing" Target="../drawings/vmlDrawing28.vml" /><Relationship Id="rId1" Type="http://schemas.openxmlformats.org/officeDocument/2006/relationships/comments" Target="../comments42.xml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3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4.bin" /></Relationships>
</file>

<file path=xl/worksheets/_rels/sheet45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5.bin" /><Relationship Id="rId2" Type="http://schemas.openxmlformats.org/officeDocument/2006/relationships/vmlDrawing" Target="../drawings/vmlDrawing29.vml" /><Relationship Id="rId1" Type="http://schemas.openxmlformats.org/officeDocument/2006/relationships/comments" Target="../comments45.xml" /></Relationships>
</file>

<file path=xl/worksheets/_rels/sheet46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6.bin" /><Relationship Id="rId2" Type="http://schemas.openxmlformats.org/officeDocument/2006/relationships/vmlDrawing" Target="../drawings/vmlDrawing30.vml" /><Relationship Id="rId1" Type="http://schemas.openxmlformats.org/officeDocument/2006/relationships/comments" Target="../comments46.xml" /></Relationships>
</file>

<file path=xl/worksheets/_rels/sheet47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7.bin" /><Relationship Id="rId2" Type="http://schemas.openxmlformats.org/officeDocument/2006/relationships/vmlDrawing" Target="../drawings/vmlDrawing31.vml" /><Relationship Id="rId1" Type="http://schemas.openxmlformats.org/officeDocument/2006/relationships/comments" Target="../comments47.xml" /></Relationships>
</file>

<file path=xl/worksheets/_rels/sheet48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8.bin" /><Relationship Id="rId2" Type="http://schemas.openxmlformats.org/officeDocument/2006/relationships/vmlDrawing" Target="../drawings/vmlDrawing32.vml" /><Relationship Id="rId1" Type="http://schemas.openxmlformats.org/officeDocument/2006/relationships/comments" Target="../comments48.xml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22"/>
  <sheetViews>
    <sheetView zoomScale="80" zoomScaleNormal="80" workbookViewId="0" topLeftCell="A1">
      <selection pane="topLeft" activeCell="C5" sqref="C5:C7"/>
    </sheetView>
  </sheetViews>
  <sheetFormatPr defaultColWidth="8.854285714285714" defaultRowHeight="20.25"/>
  <cols>
    <col min="1" max="2" width="11.571428571428571" style="1" customWidth="1"/>
    <col min="3" max="3" width="48.714285714285715" style="1" bestFit="1" customWidth="1"/>
    <col min="4" max="8" width="11.571428571428571" style="1" customWidth="1"/>
    <col min="9" max="9" width="13.714285714285714" style="1" bestFit="1" customWidth="1"/>
    <col min="10" max="10" width="14.285714285714286" style="1" bestFit="1" customWidth="1"/>
    <col min="11" max="11" width="5.857142857142857" style="1" bestFit="1" customWidth="1"/>
    <col min="12" max="12" width="6.428571428571429" style="1" bestFit="1" customWidth="1"/>
    <col min="13" max="13" width="5.857142857142857" style="1" bestFit="1" customWidth="1"/>
    <col min="14" max="15" width="6.428571428571429" style="1" bestFit="1" customWidth="1"/>
    <col min="16" max="17" width="10.714285714285714" style="1" bestFit="1" customWidth="1"/>
    <col min="18" max="19" width="6.714285714285714" style="1" bestFit="1" customWidth="1"/>
    <col min="20" max="20" width="5.857142857142857" style="1" bestFit="1" customWidth="1"/>
    <col min="21" max="22" width="6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42" t="s">
        <v>98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20.25">
      <c r="A2" s="142" t="s">
        <v>91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21" thickBot="1">
      <c r="A3" s="121"/>
      <c r="B3" s="121"/>
      <c r="C3" s="121"/>
      <c r="D3" s="121"/>
      <c r="E3" s="121"/>
      <c r="F3" s="142" t="s">
        <v>103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21"/>
      <c r="V3" s="121"/>
      <c r="W3" s="121"/>
      <c r="X3" s="121"/>
      <c r="Y3" s="121"/>
      <c r="Z3" s="121"/>
    </row>
    <row r="4" spans="1:26" ht="21" thickBot="1">
      <c r="A4" s="143" t="s">
        <v>80</v>
      </c>
      <c r="B4" s="144"/>
      <c r="C4" s="123" t="str">
        <f>'CO (All Subjects)'!D7</f>
        <v>Introductory Macro Economics</v>
      </c>
      <c r="D4" s="115" t="s">
        <v>85</v>
      </c>
      <c r="E4" s="116"/>
      <c r="F4" s="145" t="s">
        <v>7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21" customHeight="1">
      <c r="A5" s="147" t="s">
        <v>0</v>
      </c>
      <c r="B5" s="149" t="s">
        <v>1</v>
      </c>
      <c r="C5" s="151" t="s">
        <v>2</v>
      </c>
      <c r="D5" s="153" t="s">
        <v>96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 t="s">
        <v>81</v>
      </c>
      <c r="S5" s="154"/>
      <c r="T5" s="154"/>
      <c r="U5" s="154"/>
      <c r="V5" s="154"/>
      <c r="W5" s="37" t="s">
        <v>12</v>
      </c>
      <c r="X5" s="155" t="s">
        <v>11</v>
      </c>
      <c r="Y5" s="157" t="s">
        <v>99</v>
      </c>
      <c r="Z5" s="157" t="s">
        <v>79</v>
      </c>
    </row>
    <row r="6" spans="1:26" ht="20.25">
      <c r="A6" s="148"/>
      <c r="B6" s="150"/>
      <c r="C6" s="152"/>
      <c r="D6" s="159" t="s">
        <v>92</v>
      </c>
      <c r="E6" s="159"/>
      <c r="F6" s="159"/>
      <c r="G6" s="159"/>
      <c r="H6" s="159"/>
      <c r="I6" s="159"/>
      <c r="J6" s="159"/>
      <c r="K6" s="160" t="s">
        <v>93</v>
      </c>
      <c r="L6" s="160"/>
      <c r="M6" s="160"/>
      <c r="N6" s="160"/>
      <c r="O6" s="160"/>
      <c r="P6" s="160"/>
      <c r="Q6" s="160"/>
      <c r="R6" s="154"/>
      <c r="S6" s="154"/>
      <c r="T6" s="154"/>
      <c r="U6" s="154"/>
      <c r="V6" s="154"/>
      <c r="W6" s="37" t="s">
        <v>10</v>
      </c>
      <c r="X6" s="155"/>
      <c r="Y6" s="157"/>
      <c r="Z6" s="157"/>
    </row>
    <row r="7" spans="1:26" ht="20.25">
      <c r="A7" s="148"/>
      <c r="B7" s="150"/>
      <c r="C7" s="152"/>
      <c r="D7" s="132" t="s">
        <v>86</v>
      </c>
      <c r="E7" s="132" t="s">
        <v>87</v>
      </c>
      <c r="F7" s="132" t="s">
        <v>88</v>
      </c>
      <c r="G7" s="132" t="s">
        <v>89</v>
      </c>
      <c r="H7" s="132" t="s">
        <v>90</v>
      </c>
      <c r="I7" s="132" t="s">
        <v>94</v>
      </c>
      <c r="J7" s="132" t="s">
        <v>82</v>
      </c>
      <c r="K7" s="133" t="s">
        <v>9</v>
      </c>
      <c r="L7" s="133" t="s">
        <v>87</v>
      </c>
      <c r="M7" s="133" t="s">
        <v>4</v>
      </c>
      <c r="N7" s="133" t="s">
        <v>89</v>
      </c>
      <c r="O7" s="133" t="s">
        <v>90</v>
      </c>
      <c r="P7" s="133" t="s">
        <v>95</v>
      </c>
      <c r="Q7" s="133" t="s">
        <v>83</v>
      </c>
      <c r="R7" s="134" t="s">
        <v>9</v>
      </c>
      <c r="S7" s="135" t="s">
        <v>3</v>
      </c>
      <c r="T7" s="135" t="s">
        <v>4</v>
      </c>
      <c r="U7" s="135" t="s">
        <v>5</v>
      </c>
      <c r="V7" s="135" t="s">
        <v>6</v>
      </c>
      <c r="W7" s="136" t="s">
        <v>97</v>
      </c>
      <c r="X7" s="156"/>
      <c r="Y7" s="158"/>
      <c r="Z7" s="158"/>
    </row>
    <row r="8" spans="1:26" ht="19.9" customHeight="1">
      <c r="A8" s="35">
        <v>1</v>
      </c>
      <c r="B8" s="137">
        <v>283086</v>
      </c>
      <c r="C8" s="138" t="s">
        <v>100</v>
      </c>
      <c r="D8" s="10">
        <v>8</v>
      </c>
      <c r="E8" s="10">
        <v>5</v>
      </c>
      <c r="F8" s="10">
        <v>7</v>
      </c>
      <c r="G8" s="10">
        <v>6</v>
      </c>
      <c r="H8" s="10">
        <v>6.50</v>
      </c>
      <c r="I8" s="10">
        <f t="shared" si="0" ref="I8:I10">SUM(D8:H8)</f>
        <v>32.50</v>
      </c>
      <c r="J8" s="10">
        <f>I8*0.15</f>
        <v>4.875</v>
      </c>
      <c r="K8" s="18">
        <v>4.50</v>
      </c>
      <c r="L8" s="18">
        <v>1</v>
      </c>
      <c r="M8" s="18">
        <v>4</v>
      </c>
      <c r="N8" s="18">
        <v>3.50</v>
      </c>
      <c r="O8" s="18">
        <v>3</v>
      </c>
      <c r="P8" s="18">
        <f>SUM(K8:O8)</f>
        <v>16</v>
      </c>
      <c r="Q8" s="117">
        <f>P8*0.05</f>
        <v>0.80</v>
      </c>
      <c r="R8" s="107">
        <f t="shared" si="1" ref="R8:R10">(D8*0.15+K8*0.05)</f>
        <v>1.425</v>
      </c>
      <c r="S8" s="107">
        <f t="shared" si="2" ref="S8:S10">(E8*0.15+L8*0.05)</f>
        <v>0.80</v>
      </c>
      <c r="T8" s="107">
        <f t="shared" si="3" ref="T8:T10">(F8*0.15+M8*0.05)</f>
        <v>1.25</v>
      </c>
      <c r="U8" s="107">
        <f t="shared" si="4" ref="U8:U10">(G8*0.15+N8*0.05)</f>
        <v>1.075</v>
      </c>
      <c r="V8" s="107">
        <f t="shared" si="5" ref="V8:V10">(H8*0.15+O8*0.05)</f>
        <v>1.125</v>
      </c>
      <c r="W8" s="118">
        <f t="shared" si="6" ref="W8:W10">I8+P8</f>
        <v>48.50</v>
      </c>
      <c r="X8" s="118">
        <f>(W8*0.2)</f>
        <v>9.7000000000000011</v>
      </c>
      <c r="Y8" s="137">
        <v>48</v>
      </c>
      <c r="Z8" s="117">
        <f>Y8*0.8</f>
        <v>38.400000000000006</v>
      </c>
    </row>
    <row r="9" spans="1:26" ht="19.9" customHeight="1">
      <c r="A9" s="35">
        <v>2</v>
      </c>
      <c r="B9" s="137">
        <v>283096</v>
      </c>
      <c r="C9" s="138" t="s">
        <v>101</v>
      </c>
      <c r="D9" s="10">
        <v>2.50</v>
      </c>
      <c r="E9" s="10">
        <v>5.50</v>
      </c>
      <c r="F9" s="10">
        <v>3.50</v>
      </c>
      <c r="G9" s="10">
        <v>4</v>
      </c>
      <c r="H9" s="10">
        <v>6</v>
      </c>
      <c r="I9" s="10">
        <f t="shared" si="0"/>
        <v>21.50</v>
      </c>
      <c r="J9" s="10">
        <f t="shared" si="7" ref="J9:J10">I9*0.15</f>
        <v>3.225</v>
      </c>
      <c r="K9" s="18">
        <v>2.50</v>
      </c>
      <c r="L9" s="18">
        <v>3</v>
      </c>
      <c r="M9" s="18">
        <v>2.50</v>
      </c>
      <c r="N9" s="18">
        <v>1.50</v>
      </c>
      <c r="O9" s="18">
        <v>2</v>
      </c>
      <c r="P9" s="18">
        <f t="shared" si="8" ref="P9:P10">SUM(K9:O9)</f>
        <v>11.50</v>
      </c>
      <c r="Q9" s="117">
        <f t="shared" si="9" ref="Q9:Q10">P9*0.05</f>
        <v>0.57500000000000007</v>
      </c>
      <c r="R9" s="107">
        <f t="shared" si="1"/>
        <v>0.50</v>
      </c>
      <c r="S9" s="107">
        <f t="shared" si="2"/>
        <v>0.975</v>
      </c>
      <c r="T9" s="107">
        <f t="shared" si="3"/>
        <v>0.65</v>
      </c>
      <c r="U9" s="107">
        <f t="shared" si="4"/>
        <v>0.675</v>
      </c>
      <c r="V9" s="107">
        <f t="shared" si="5"/>
        <v>0.99999999999999989</v>
      </c>
      <c r="W9" s="118">
        <f t="shared" si="6"/>
        <v>33</v>
      </c>
      <c r="X9" s="118">
        <f t="shared" si="10" ref="X9:X10">(W9*0.2)</f>
        <v>6.60</v>
      </c>
      <c r="Y9" s="137">
        <v>38</v>
      </c>
      <c r="Z9" s="117">
        <f t="shared" si="11" ref="Z9:Z10">Y9*0.8</f>
        <v>30.40</v>
      </c>
    </row>
    <row r="10" spans="1:26" ht="19.9" customHeight="1">
      <c r="A10" s="35">
        <v>3</v>
      </c>
      <c r="B10" s="137">
        <v>283175</v>
      </c>
      <c r="C10" s="138" t="s">
        <v>102</v>
      </c>
      <c r="D10" s="10">
        <v>1.50</v>
      </c>
      <c r="E10" s="10">
        <v>1.50</v>
      </c>
      <c r="F10" s="10">
        <v>4</v>
      </c>
      <c r="G10" s="10">
        <v>1.50</v>
      </c>
      <c r="H10" s="10">
        <v>2.50</v>
      </c>
      <c r="I10" s="10">
        <f t="shared" si="0"/>
        <v>11</v>
      </c>
      <c r="J10" s="10">
        <f t="shared" si="7"/>
        <v>1.65</v>
      </c>
      <c r="K10" s="18">
        <v>1</v>
      </c>
      <c r="L10" s="18">
        <v>2</v>
      </c>
      <c r="M10" s="18">
        <v>1</v>
      </c>
      <c r="N10" s="18">
        <v>1</v>
      </c>
      <c r="O10" s="18">
        <v>1.50</v>
      </c>
      <c r="P10" s="18">
        <f t="shared" si="8"/>
        <v>6.50</v>
      </c>
      <c r="Q10" s="117">
        <f t="shared" si="9"/>
        <v>0.325</v>
      </c>
      <c r="R10" s="107">
        <f t="shared" si="1"/>
        <v>0.27499999999999997</v>
      </c>
      <c r="S10" s="107">
        <f t="shared" si="2"/>
        <v>0.32499999999999996</v>
      </c>
      <c r="T10" s="107">
        <f t="shared" si="3"/>
        <v>0.65</v>
      </c>
      <c r="U10" s="107">
        <f t="shared" si="4"/>
        <v>0.27499999999999997</v>
      </c>
      <c r="V10" s="107">
        <f t="shared" si="5"/>
        <v>0.45</v>
      </c>
      <c r="W10" s="118">
        <f t="shared" si="6"/>
        <v>17.50</v>
      </c>
      <c r="X10" s="118">
        <f t="shared" si="10"/>
        <v>3.50</v>
      </c>
      <c r="Y10" s="137">
        <v>14</v>
      </c>
      <c r="Z10" s="117">
        <f t="shared" si="11"/>
        <v>11.20</v>
      </c>
    </row>
    <row r="11" ht="21" thickBot="1"/>
    <row r="12" spans="1:26" ht="20.25">
      <c r="A12" s="139" t="s">
        <v>13</v>
      </c>
      <c r="B12" s="140"/>
      <c r="C12" s="141"/>
      <c r="D12" s="6">
        <f t="shared" si="12" ref="D12:Z12">COUNT(D8:D8)</f>
        <v>1</v>
      </c>
      <c r="E12" s="7">
        <f t="shared" si="12"/>
        <v>1</v>
      </c>
      <c r="F12" s="7">
        <f t="shared" si="12"/>
        <v>1</v>
      </c>
      <c r="G12" s="7">
        <f t="shared" si="12"/>
        <v>1</v>
      </c>
      <c r="H12" s="89">
        <f t="shared" si="12"/>
        <v>1</v>
      </c>
      <c r="I12" s="8">
        <f t="shared" si="12"/>
        <v>1</v>
      </c>
      <c r="J12" s="90">
        <f t="shared" si="12"/>
        <v>1</v>
      </c>
      <c r="K12" s="82">
        <f t="shared" si="12"/>
        <v>1</v>
      </c>
      <c r="L12" s="15">
        <f t="shared" si="12"/>
        <v>1</v>
      </c>
      <c r="M12" s="15">
        <f t="shared" si="12"/>
        <v>1</v>
      </c>
      <c r="N12" s="15">
        <f t="shared" si="12"/>
        <v>1</v>
      </c>
      <c r="O12" s="83">
        <f t="shared" si="12"/>
        <v>1</v>
      </c>
      <c r="P12" s="78">
        <f t="shared" si="12"/>
        <v>1</v>
      </c>
      <c r="Q12" s="96">
        <f t="shared" si="12"/>
        <v>1</v>
      </c>
      <c r="R12" s="99">
        <f t="shared" si="12"/>
        <v>1</v>
      </c>
      <c r="S12" s="22">
        <f t="shared" si="12"/>
        <v>1</v>
      </c>
      <c r="T12" s="22">
        <f t="shared" si="12"/>
        <v>1</v>
      </c>
      <c r="U12" s="22">
        <f t="shared" si="12"/>
        <v>1</v>
      </c>
      <c r="V12" s="23">
        <f t="shared" si="12"/>
        <v>1</v>
      </c>
      <c r="W12" s="108">
        <f t="shared" si="12"/>
        <v>1</v>
      </c>
      <c r="X12" s="102">
        <f t="shared" si="12"/>
        <v>1</v>
      </c>
      <c r="Y12" s="16">
        <f t="shared" si="12"/>
        <v>1</v>
      </c>
      <c r="Z12" s="106">
        <f t="shared" si="12"/>
        <v>1</v>
      </c>
    </row>
    <row r="13" spans="1:26" ht="21" customHeight="1">
      <c r="A13" s="167" t="s">
        <v>14</v>
      </c>
      <c r="B13" s="168"/>
      <c r="C13" s="169"/>
      <c r="D13" s="9">
        <v>10</v>
      </c>
      <c r="E13" s="10">
        <v>10</v>
      </c>
      <c r="F13" s="10">
        <v>10</v>
      </c>
      <c r="G13" s="10">
        <v>10</v>
      </c>
      <c r="H13" s="91">
        <v>10</v>
      </c>
      <c r="I13" s="11">
        <f>SUM(D13:H13)</f>
        <v>50</v>
      </c>
      <c r="J13" s="92">
        <f>I13*0.15</f>
        <v>7.50</v>
      </c>
      <c r="K13" s="84">
        <v>5</v>
      </c>
      <c r="L13" s="18">
        <v>5</v>
      </c>
      <c r="M13" s="18">
        <v>5</v>
      </c>
      <c r="N13" s="18">
        <v>5</v>
      </c>
      <c r="O13" s="85">
        <v>5</v>
      </c>
      <c r="P13" s="79">
        <f>SUM(K13:O13)</f>
        <v>25</v>
      </c>
      <c r="Q13" s="97">
        <f>P13*0.05</f>
        <v>1.25</v>
      </c>
      <c r="R13" s="100">
        <f>(D13*0.15+K13*0.05)</f>
        <v>1.75</v>
      </c>
      <c r="S13" s="24">
        <f>((E13*0.15+L13*0.05))</f>
        <v>1.75</v>
      </c>
      <c r="T13" s="24">
        <f t="shared" si="13" ref="T13:U13">((F13*0.15+M13*0.05))</f>
        <v>1.75</v>
      </c>
      <c r="U13" s="24">
        <f t="shared" si="13"/>
        <v>1.75</v>
      </c>
      <c r="V13" s="25">
        <f>((H13*0.15+O13*0.05))</f>
        <v>1.75</v>
      </c>
      <c r="W13" s="109">
        <v>75</v>
      </c>
      <c r="X13" s="103">
        <f>W13*0.2</f>
        <v>15</v>
      </c>
      <c r="Y13" s="19">
        <v>75</v>
      </c>
      <c r="Z13" s="86">
        <f>Y13*0.8</f>
        <v>60</v>
      </c>
    </row>
    <row r="14" spans="1:26" ht="20.25">
      <c r="A14" s="167" t="s">
        <v>75</v>
      </c>
      <c r="B14" s="168"/>
      <c r="C14" s="169"/>
      <c r="D14" s="9">
        <f>D13*0.4</f>
        <v>4</v>
      </c>
      <c r="E14" s="10">
        <f>E13*0.4</f>
        <v>4</v>
      </c>
      <c r="F14" s="10">
        <f t="shared" si="14" ref="F14:J14">F13*0.4</f>
        <v>4</v>
      </c>
      <c r="G14" s="10">
        <f t="shared" si="14"/>
        <v>4</v>
      </c>
      <c r="H14" s="91">
        <f t="shared" si="14"/>
        <v>4</v>
      </c>
      <c r="I14" s="11">
        <f t="shared" si="14"/>
        <v>20</v>
      </c>
      <c r="J14" s="92">
        <f t="shared" si="14"/>
        <v>3</v>
      </c>
      <c r="K14" s="84">
        <f>K13*0.4</f>
        <v>2</v>
      </c>
      <c r="L14" s="18">
        <f>L13*0.4</f>
        <v>2</v>
      </c>
      <c r="M14" s="18">
        <f t="shared" si="15" ref="M14:Z14">M13*0.4</f>
        <v>2</v>
      </c>
      <c r="N14" s="18">
        <f t="shared" si="15"/>
        <v>2</v>
      </c>
      <c r="O14" s="85">
        <f t="shared" si="15"/>
        <v>2</v>
      </c>
      <c r="P14" s="79">
        <f t="shared" si="15"/>
        <v>10</v>
      </c>
      <c r="Q14" s="97">
        <f t="shared" si="15"/>
        <v>0.50</v>
      </c>
      <c r="R14" s="100">
        <f t="shared" si="15"/>
        <v>0.70</v>
      </c>
      <c r="S14" s="24">
        <f t="shared" si="15"/>
        <v>0.70</v>
      </c>
      <c r="T14" s="24">
        <f t="shared" si="15"/>
        <v>0.70</v>
      </c>
      <c r="U14" s="24">
        <f t="shared" si="15"/>
        <v>0.70</v>
      </c>
      <c r="V14" s="25">
        <f t="shared" si="15"/>
        <v>0.70</v>
      </c>
      <c r="W14" s="109">
        <f t="shared" si="15"/>
        <v>30</v>
      </c>
      <c r="X14" s="103">
        <f t="shared" si="15"/>
        <v>6</v>
      </c>
      <c r="Y14" s="19">
        <f t="shared" si="15"/>
        <v>30</v>
      </c>
      <c r="Z14" s="86">
        <f t="shared" si="15"/>
        <v>24</v>
      </c>
    </row>
    <row r="15" spans="1:26" ht="21" customHeight="1">
      <c r="A15" s="167" t="s">
        <v>15</v>
      </c>
      <c r="B15" s="168"/>
      <c r="C15" s="169"/>
      <c r="D15" s="9">
        <f>COUNTIF(D8:D8,"&gt;=4")</f>
        <v>1</v>
      </c>
      <c r="E15" s="9">
        <f>COUNTIF(E8:E8,"&gt;=4")</f>
        <v>1</v>
      </c>
      <c r="F15" s="9">
        <f>COUNTIF(F8:F8,"&gt;=4")</f>
        <v>1</v>
      </c>
      <c r="G15" s="9">
        <f>COUNTIF(G8:G8,"&gt;=4")</f>
        <v>1</v>
      </c>
      <c r="H15" s="9">
        <f>COUNTIF(H8:H8,"&gt;=4")</f>
        <v>1</v>
      </c>
      <c r="I15" s="11">
        <f>COUNTIF(I8:I8,"&gt;=20")</f>
        <v>1</v>
      </c>
      <c r="J15" s="92">
        <f>COUNTIF(J8:J8,"&gt;=3")</f>
        <v>1</v>
      </c>
      <c r="K15" s="84">
        <f>COUNTIF(K8:K8,"&gt;=2")</f>
        <v>1</v>
      </c>
      <c r="L15" s="84">
        <f>COUNTIF(L8:L8,"&gt;=2")</f>
        <v>0</v>
      </c>
      <c r="M15" s="84">
        <f>COUNTIF(M8:M8,"&gt;=2")</f>
        <v>1</v>
      </c>
      <c r="N15" s="84">
        <f>COUNTIF(N8:N8,"&gt;=2")</f>
        <v>1</v>
      </c>
      <c r="O15" s="84">
        <f>COUNTIF(O8:O8,"&gt;=2")</f>
        <v>1</v>
      </c>
      <c r="P15" s="79">
        <f>COUNTIF(P8:P8,"&gt;=10")</f>
        <v>1</v>
      </c>
      <c r="Q15" s="97">
        <f>COUNTIF(Q8:Q8,"&gt;=0.5")</f>
        <v>1</v>
      </c>
      <c r="R15" s="100">
        <f>COUNTIF(R8:R8,"&gt;=.7")</f>
        <v>1</v>
      </c>
      <c r="S15" s="100">
        <f>COUNTIF(S8:S8,"&gt;=.7")</f>
        <v>1</v>
      </c>
      <c r="T15" s="100">
        <f>COUNTIF(T8:T8,"&gt;=.7")</f>
        <v>1</v>
      </c>
      <c r="U15" s="100">
        <f>COUNTIF(U8:U8,"&gt;=.7")</f>
        <v>1</v>
      </c>
      <c r="V15" s="100">
        <f>COUNTIF(V8:V8,"&gt;=.7")</f>
        <v>1</v>
      </c>
      <c r="W15" s="109">
        <f>COUNTIF(W8:W8,"&gt;=30")</f>
        <v>1</v>
      </c>
      <c r="X15" s="103">
        <f>COUNTIF(X8:X8,"&gt;=6")</f>
        <v>1</v>
      </c>
      <c r="Y15" s="19">
        <f>COUNTIF(Y8:Y8,"&gt;=30")</f>
        <v>1</v>
      </c>
      <c r="Z15" s="86">
        <f>COUNTIF(Z8:Z8,"&gt;=24")</f>
        <v>1</v>
      </c>
    </row>
    <row r="16" spans="1:26" ht="20.25">
      <c r="A16" s="167" t="s">
        <v>16</v>
      </c>
      <c r="B16" s="168"/>
      <c r="C16" s="169"/>
      <c r="D16" s="93" t="str">
        <f t="shared" si="16" ref="D16:Z16">IF(((D15/COUNT(D8:D8))*100)&gt;=60,"3",IF(AND(((D15/COUNT(D8:D8))*100)&lt;60,((D15/COUNT(D8:D8))*100)&gt;=50),"2",IF(AND(((D15/COUNT(D8:D8))*100)&lt;50,((D15/COUNT(D8:D8))*100)&gt;=40),"1","0")))</f>
        <v>3</v>
      </c>
      <c r="E16" s="10" t="str">
        <f t="shared" si="16"/>
        <v>3</v>
      </c>
      <c r="F16" s="10" t="str">
        <f t="shared" si="16"/>
        <v>3</v>
      </c>
      <c r="G16" s="10" t="str">
        <f t="shared" si="16"/>
        <v>3</v>
      </c>
      <c r="H16" s="91" t="str">
        <f t="shared" si="16"/>
        <v>3</v>
      </c>
      <c r="I16" s="11" t="str">
        <f t="shared" si="16"/>
        <v>3</v>
      </c>
      <c r="J16" s="92" t="str">
        <f t="shared" si="16"/>
        <v>3</v>
      </c>
      <c r="K16" s="84" t="str">
        <f t="shared" si="16"/>
        <v>3</v>
      </c>
      <c r="L16" s="17" t="str">
        <f t="shared" si="16"/>
        <v>0</v>
      </c>
      <c r="M16" s="17" t="str">
        <f t="shared" si="16"/>
        <v>3</v>
      </c>
      <c r="N16" s="17" t="str">
        <f t="shared" si="16"/>
        <v>3</v>
      </c>
      <c r="O16" s="86" t="str">
        <f t="shared" si="16"/>
        <v>3</v>
      </c>
      <c r="P16" s="79" t="str">
        <f t="shared" si="16"/>
        <v>3</v>
      </c>
      <c r="Q16" s="97" t="str">
        <f t="shared" si="16"/>
        <v>3</v>
      </c>
      <c r="R16" s="100" t="str">
        <f t="shared" si="16"/>
        <v>3</v>
      </c>
      <c r="S16" s="24" t="str">
        <f t="shared" si="16"/>
        <v>3</v>
      </c>
      <c r="T16" s="24" t="str">
        <f t="shared" si="16"/>
        <v>3</v>
      </c>
      <c r="U16" s="24" t="str">
        <f t="shared" si="16"/>
        <v>3</v>
      </c>
      <c r="V16" s="25" t="str">
        <f t="shared" si="16"/>
        <v>3</v>
      </c>
      <c r="W16" s="103" t="str">
        <f t="shared" si="16"/>
        <v>3</v>
      </c>
      <c r="X16" s="104" t="str">
        <f t="shared" si="16"/>
        <v>3</v>
      </c>
      <c r="Y16" s="97" t="str">
        <f t="shared" si="16"/>
        <v>3</v>
      </c>
      <c r="Z16" s="19" t="str">
        <f t="shared" si="16"/>
        <v>3</v>
      </c>
    </row>
    <row r="17" spans="1:26" ht="21" thickBot="1">
      <c r="A17" s="170" t="s">
        <v>17</v>
      </c>
      <c r="B17" s="171"/>
      <c r="C17" s="172"/>
      <c r="D17" s="12">
        <f t="shared" si="17" ref="D17:Z17">((D15/COUNT(D8:D8))*D16)</f>
        <v>3</v>
      </c>
      <c r="E17" s="13">
        <f t="shared" si="17"/>
        <v>3</v>
      </c>
      <c r="F17" s="13">
        <f t="shared" si="17"/>
        <v>3</v>
      </c>
      <c r="G17" s="13">
        <f t="shared" si="17"/>
        <v>3</v>
      </c>
      <c r="H17" s="94">
        <f t="shared" si="17"/>
        <v>3</v>
      </c>
      <c r="I17" s="14">
        <f t="shared" si="17"/>
        <v>3</v>
      </c>
      <c r="J17" s="95">
        <f t="shared" si="17"/>
        <v>3</v>
      </c>
      <c r="K17" s="87">
        <f t="shared" si="17"/>
        <v>3</v>
      </c>
      <c r="L17" s="20">
        <f t="shared" si="17"/>
        <v>0</v>
      </c>
      <c r="M17" s="20">
        <f t="shared" si="17"/>
        <v>3</v>
      </c>
      <c r="N17" s="20">
        <f t="shared" si="17"/>
        <v>3</v>
      </c>
      <c r="O17" s="88">
        <f t="shared" si="17"/>
        <v>3</v>
      </c>
      <c r="P17" s="80">
        <f t="shared" si="17"/>
        <v>3</v>
      </c>
      <c r="Q17" s="98">
        <f t="shared" si="17"/>
        <v>3</v>
      </c>
      <c r="R17" s="101">
        <f t="shared" si="17"/>
        <v>3</v>
      </c>
      <c r="S17" s="26">
        <f t="shared" si="17"/>
        <v>3</v>
      </c>
      <c r="T17" s="26">
        <f t="shared" si="17"/>
        <v>3</v>
      </c>
      <c r="U17" s="26">
        <f t="shared" si="17"/>
        <v>3</v>
      </c>
      <c r="V17" s="27">
        <f t="shared" si="17"/>
        <v>3</v>
      </c>
      <c r="W17" s="110">
        <f t="shared" si="17"/>
        <v>3</v>
      </c>
      <c r="X17" s="105">
        <f t="shared" si="17"/>
        <v>3</v>
      </c>
      <c r="Y17" s="98">
        <f t="shared" si="17"/>
        <v>3</v>
      </c>
      <c r="Z17" s="21">
        <f t="shared" si="17"/>
        <v>3</v>
      </c>
    </row>
    <row r="18" spans="1:4" ht="21" thickBot="1">
      <c r="A18" s="2"/>
      <c r="B18" s="2"/>
      <c r="C18" s="2"/>
      <c r="D18" s="2"/>
    </row>
    <row r="19" spans="1:19" ht="20.25">
      <c r="A19" s="173" t="s">
        <v>18</v>
      </c>
      <c r="B19" s="174"/>
      <c r="C19" s="175"/>
      <c r="D19" s="2"/>
      <c r="E19" s="161" t="s">
        <v>19</v>
      </c>
      <c r="F19" s="162"/>
      <c r="G19" s="162"/>
      <c r="H19" s="162"/>
      <c r="I19" s="162"/>
      <c r="J19" s="162"/>
      <c r="K19" s="162"/>
      <c r="L19" s="162"/>
      <c r="M19" s="162"/>
      <c r="N19" s="163"/>
      <c r="O19" s="81" t="s">
        <v>9</v>
      </c>
      <c r="P19" s="28" t="s">
        <v>3</v>
      </c>
      <c r="Q19" s="28" t="s">
        <v>4</v>
      </c>
      <c r="R19" s="28" t="s">
        <v>5</v>
      </c>
      <c r="S19" s="29" t="s">
        <v>6</v>
      </c>
    </row>
    <row r="20" spans="1:19" ht="21" thickBot="1">
      <c r="A20" s="30" t="s">
        <v>76</v>
      </c>
      <c r="B20" s="3"/>
      <c r="C20" s="31"/>
      <c r="D20" s="2"/>
      <c r="E20" s="164"/>
      <c r="F20" s="165"/>
      <c r="G20" s="165"/>
      <c r="H20" s="165"/>
      <c r="I20" s="165"/>
      <c r="J20" s="165"/>
      <c r="K20" s="165"/>
      <c r="L20" s="165"/>
      <c r="M20" s="165"/>
      <c r="N20" s="166"/>
      <c r="O20" s="4">
        <f>(R17*0.2+Z17*0.8)</f>
        <v>3.0000000000000004</v>
      </c>
      <c r="P20" s="4">
        <f>(S17*0.2+Z17*0.8)</f>
        <v>3.0000000000000004</v>
      </c>
      <c r="Q20" s="4">
        <f>(T17*0.2+Z17*0.8)</f>
        <v>3.0000000000000004</v>
      </c>
      <c r="R20" s="4">
        <f>(U17*0.2+Z17*0.8)</f>
        <v>3.0000000000000004</v>
      </c>
      <c r="S20" s="5">
        <f>(V17*0.2+Z17*0.8)</f>
        <v>3.0000000000000004</v>
      </c>
    </row>
    <row r="21" spans="1:4" ht="20.25">
      <c r="A21" s="30" t="s">
        <v>77</v>
      </c>
      <c r="B21" s="3"/>
      <c r="C21" s="31"/>
      <c r="D21" s="2"/>
    </row>
    <row r="22" spans="1:4" ht="21" thickBot="1">
      <c r="A22" s="32" t="s">
        <v>78</v>
      </c>
      <c r="B22" s="33"/>
      <c r="C22" s="34"/>
      <c r="D22" s="2"/>
    </row>
  </sheetData>
  <mergeCells count="23">
    <mergeCell ref="E19:N20"/>
    <mergeCell ref="A13:C13"/>
    <mergeCell ref="A14:C14"/>
    <mergeCell ref="A15:C15"/>
    <mergeCell ref="A16:C16"/>
    <mergeCell ref="A17:C17"/>
    <mergeCell ref="A19:C19"/>
    <mergeCell ref="A12:C12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Z22"/>
  <sheetViews>
    <sheetView zoomScale="80" zoomScaleNormal="80" workbookViewId="0" topLeftCell="D1">
      <selection pane="topLeft" activeCell="F4" sqref="F4:Z4"/>
    </sheetView>
  </sheetViews>
  <sheetFormatPr defaultColWidth="8.854285714285714" defaultRowHeight="20.25"/>
  <cols>
    <col min="1" max="2" width="11.571428571428571" style="1" customWidth="1"/>
    <col min="3" max="3" width="63.714285714285715" style="1" bestFit="1" customWidth="1"/>
    <col min="4" max="8" width="11.571428571428571" style="1" customWidth="1"/>
    <col min="9" max="9" width="10.714285714285714" style="1" bestFit="1" customWidth="1"/>
    <col min="10" max="10" width="14.285714285714286" style="1" bestFit="1" customWidth="1"/>
    <col min="11" max="15" width="8.714285714285714" style="1" bestFit="1" customWidth="1"/>
    <col min="16" max="17" width="10.714285714285714" style="1" bestFit="1" customWidth="1"/>
    <col min="18" max="22" width="6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42" t="str">
        <f>'1'!A1:Z1</f>
        <v xml:space="preserve">ST. WILFRED'S PG COLLEGE 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20.25">
      <c r="A2" s="142" t="s">
        <v>91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21" thickBot="1">
      <c r="A3" s="122"/>
      <c r="B3" s="122"/>
      <c r="C3" s="122"/>
      <c r="D3" s="122"/>
      <c r="E3" s="122"/>
      <c r="F3" s="142" t="s">
        <v>103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22"/>
      <c r="V3" s="122"/>
      <c r="W3" s="122"/>
      <c r="X3" s="122"/>
      <c r="Y3" s="122"/>
      <c r="Z3" s="122"/>
    </row>
    <row r="4" spans="1:26" ht="21" thickBot="1">
      <c r="A4" s="143" t="s">
        <v>80</v>
      </c>
      <c r="B4" s="144"/>
      <c r="C4" s="124" t="str">
        <f>'CO (All Subjects)'!D8</f>
        <v>Elements of statistics and Mathematics</v>
      </c>
      <c r="D4" s="115" t="s">
        <v>85</v>
      </c>
      <c r="E4" s="116"/>
      <c r="F4" s="145" t="s">
        <v>7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21" customHeight="1">
      <c r="A5" s="147" t="s">
        <v>0</v>
      </c>
      <c r="B5" s="149" t="s">
        <v>1</v>
      </c>
      <c r="C5" s="151" t="s">
        <v>2</v>
      </c>
      <c r="D5" s="153" t="s">
        <v>96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 t="s">
        <v>81</v>
      </c>
      <c r="S5" s="154"/>
      <c r="T5" s="154"/>
      <c r="U5" s="154"/>
      <c r="V5" s="154"/>
      <c r="W5" s="37" t="s">
        <v>12</v>
      </c>
      <c r="X5" s="155" t="s">
        <v>11</v>
      </c>
      <c r="Y5" s="157" t="s">
        <v>99</v>
      </c>
      <c r="Z5" s="157" t="s">
        <v>79</v>
      </c>
    </row>
    <row r="6" spans="1:26" ht="20.25">
      <c r="A6" s="148"/>
      <c r="B6" s="150"/>
      <c r="C6" s="152"/>
      <c r="D6" s="159" t="s">
        <v>92</v>
      </c>
      <c r="E6" s="159"/>
      <c r="F6" s="159"/>
      <c r="G6" s="159"/>
      <c r="H6" s="159"/>
      <c r="I6" s="159"/>
      <c r="J6" s="159"/>
      <c r="K6" s="160" t="s">
        <v>93</v>
      </c>
      <c r="L6" s="160"/>
      <c r="M6" s="160"/>
      <c r="N6" s="160"/>
      <c r="O6" s="160"/>
      <c r="P6" s="160"/>
      <c r="Q6" s="160"/>
      <c r="R6" s="154"/>
      <c r="S6" s="154"/>
      <c r="T6" s="154"/>
      <c r="U6" s="154"/>
      <c r="V6" s="154"/>
      <c r="W6" s="37" t="s">
        <v>10</v>
      </c>
      <c r="X6" s="155"/>
      <c r="Y6" s="157"/>
      <c r="Z6" s="157"/>
    </row>
    <row r="7" spans="1:26" ht="20.25">
      <c r="A7" s="148"/>
      <c r="B7" s="150"/>
      <c r="C7" s="152"/>
      <c r="D7" s="132" t="s">
        <v>86</v>
      </c>
      <c r="E7" s="132" t="s">
        <v>87</v>
      </c>
      <c r="F7" s="132" t="s">
        <v>88</v>
      </c>
      <c r="G7" s="132" t="s">
        <v>89</v>
      </c>
      <c r="H7" s="132" t="s">
        <v>90</v>
      </c>
      <c r="I7" s="132" t="s">
        <v>94</v>
      </c>
      <c r="J7" s="132" t="s">
        <v>82</v>
      </c>
      <c r="K7" s="133" t="s">
        <v>9</v>
      </c>
      <c r="L7" s="133" t="s">
        <v>87</v>
      </c>
      <c r="M7" s="133" t="s">
        <v>4</v>
      </c>
      <c r="N7" s="133" t="s">
        <v>89</v>
      </c>
      <c r="O7" s="133" t="s">
        <v>90</v>
      </c>
      <c r="P7" s="133" t="s">
        <v>95</v>
      </c>
      <c r="Q7" s="133" t="s">
        <v>83</v>
      </c>
      <c r="R7" s="134" t="s">
        <v>9</v>
      </c>
      <c r="S7" s="135" t="s">
        <v>3</v>
      </c>
      <c r="T7" s="135" t="s">
        <v>4</v>
      </c>
      <c r="U7" s="135" t="s">
        <v>5</v>
      </c>
      <c r="V7" s="135" t="s">
        <v>6</v>
      </c>
      <c r="W7" s="136" t="s">
        <v>97</v>
      </c>
      <c r="X7" s="156"/>
      <c r="Y7" s="158"/>
      <c r="Z7" s="158"/>
    </row>
    <row r="8" spans="1:26" ht="19.9" customHeight="1">
      <c r="A8" s="35">
        <v>1</v>
      </c>
      <c r="B8" s="137">
        <v>283086</v>
      </c>
      <c r="C8" s="138" t="s">
        <v>100</v>
      </c>
      <c r="D8" s="10">
        <v>8</v>
      </c>
      <c r="E8" s="10">
        <v>7</v>
      </c>
      <c r="F8" s="10">
        <v>10</v>
      </c>
      <c r="G8" s="10">
        <v>8</v>
      </c>
      <c r="H8" s="10">
        <v>7.50</v>
      </c>
      <c r="I8" s="10">
        <f>SUM(D8:H8)</f>
        <v>40.50</v>
      </c>
      <c r="J8" s="10">
        <f>I8*0.15</f>
        <v>6.075</v>
      </c>
      <c r="K8" s="18">
        <v>3</v>
      </c>
      <c r="L8" s="18">
        <v>2.50</v>
      </c>
      <c r="M8" s="18">
        <v>4</v>
      </c>
      <c r="N8" s="18">
        <v>4.50</v>
      </c>
      <c r="O8" s="18">
        <v>3.50</v>
      </c>
      <c r="P8" s="18">
        <f>SUM(K8:O8)</f>
        <v>17.50</v>
      </c>
      <c r="Q8" s="117">
        <f>P8*0.05</f>
        <v>0.875</v>
      </c>
      <c r="R8" s="107">
        <f>(D8*0.15+K8*0.05)</f>
        <v>1.35</v>
      </c>
      <c r="S8" s="107">
        <f t="shared" si="0" ref="S8:V8">(E8*0.15+L8*0.05)</f>
        <v>1.175</v>
      </c>
      <c r="T8" s="107">
        <f t="shared" si="0"/>
        <v>1.70</v>
      </c>
      <c r="U8" s="107">
        <f t="shared" si="0"/>
        <v>1.425</v>
      </c>
      <c r="V8" s="107">
        <f t="shared" si="0"/>
        <v>1.30</v>
      </c>
      <c r="W8" s="118">
        <f t="shared" si="1" ref="W8">I8+P8</f>
        <v>58</v>
      </c>
      <c r="X8" s="118">
        <f>(W8*0.2)</f>
        <v>11.60</v>
      </c>
      <c r="Y8" s="137">
        <v>67</v>
      </c>
      <c r="Z8" s="117">
        <f>Y8*0.8</f>
        <v>53.60</v>
      </c>
    </row>
    <row r="9" spans="1:26" ht="19.9" customHeight="1">
      <c r="A9" s="35">
        <v>2</v>
      </c>
      <c r="B9" s="137">
        <v>283096</v>
      </c>
      <c r="C9" s="138" t="s">
        <v>101</v>
      </c>
      <c r="D9" s="10">
        <v>9.50</v>
      </c>
      <c r="E9" s="10">
        <v>8</v>
      </c>
      <c r="F9" s="10">
        <v>4.50</v>
      </c>
      <c r="G9" s="10">
        <v>6.50</v>
      </c>
      <c r="H9" s="10">
        <v>10</v>
      </c>
      <c r="I9" s="10">
        <f t="shared" si="2" ref="I9:I10">SUM(D9:H9)</f>
        <v>38.50</v>
      </c>
      <c r="J9" s="10">
        <f t="shared" si="3" ref="J9:J10">I9*0.15</f>
        <v>5.775</v>
      </c>
      <c r="K9" s="18">
        <v>3.50</v>
      </c>
      <c r="L9" s="18">
        <v>3</v>
      </c>
      <c r="M9" s="18">
        <v>3.50</v>
      </c>
      <c r="N9" s="18">
        <v>2</v>
      </c>
      <c r="O9" s="18">
        <v>4</v>
      </c>
      <c r="P9" s="18">
        <f t="shared" si="4" ref="P9:P10">SUM(K9:O9)</f>
        <v>16</v>
      </c>
      <c r="Q9" s="117">
        <f t="shared" si="5" ref="Q9:Q10">P9*0.05</f>
        <v>0.80</v>
      </c>
      <c r="R9" s="107">
        <f t="shared" si="6" ref="R9:R10">(D9*0.15+K9*0.05)</f>
        <v>1.60</v>
      </c>
      <c r="S9" s="107">
        <f t="shared" si="7" ref="S9:S10">(E9*0.15+L9*0.05)</f>
        <v>1.35</v>
      </c>
      <c r="T9" s="107">
        <f t="shared" si="8" ref="T9:T10">(F9*0.15+M9*0.05)</f>
        <v>0.85</v>
      </c>
      <c r="U9" s="107">
        <f t="shared" si="9" ref="U9:U10">(G9*0.15+N9*0.05)</f>
        <v>1.075</v>
      </c>
      <c r="V9" s="107">
        <f t="shared" si="10" ref="V9:V10">(H9*0.15+O9*0.05)</f>
        <v>1.70</v>
      </c>
      <c r="W9" s="118">
        <f t="shared" si="11" ref="W9:W10">I9+P9</f>
        <v>54.50</v>
      </c>
      <c r="X9" s="118">
        <f t="shared" si="12" ref="X9:X10">(W9*0.2)</f>
        <v>10.90</v>
      </c>
      <c r="Y9" s="137">
        <v>58</v>
      </c>
      <c r="Z9" s="117">
        <f t="shared" si="13" ref="Z9:Z10">Y9*0.8</f>
        <v>46.400000000000006</v>
      </c>
    </row>
    <row r="10" spans="1:26" ht="19.9" customHeight="1">
      <c r="A10" s="35">
        <v>3</v>
      </c>
      <c r="B10" s="137">
        <v>283175</v>
      </c>
      <c r="C10" s="138" t="s">
        <v>102</v>
      </c>
      <c r="D10" s="10">
        <v>6.50</v>
      </c>
      <c r="E10" s="10">
        <v>8.50</v>
      </c>
      <c r="F10" s="10">
        <v>7.50</v>
      </c>
      <c r="G10" s="10">
        <v>6</v>
      </c>
      <c r="H10" s="10">
        <v>5.50</v>
      </c>
      <c r="I10" s="10">
        <f t="shared" si="2"/>
        <v>34</v>
      </c>
      <c r="J10" s="10">
        <f t="shared" si="3"/>
        <v>5.0999999999999996</v>
      </c>
      <c r="K10" s="18">
        <v>2</v>
      </c>
      <c r="L10" s="18">
        <v>2.50</v>
      </c>
      <c r="M10" s="18">
        <v>2</v>
      </c>
      <c r="N10" s="18">
        <v>3.50</v>
      </c>
      <c r="O10" s="18">
        <v>3</v>
      </c>
      <c r="P10" s="18">
        <f t="shared" si="4"/>
        <v>13</v>
      </c>
      <c r="Q10" s="117">
        <f t="shared" si="5"/>
        <v>0.65</v>
      </c>
      <c r="R10" s="107">
        <f t="shared" si="6"/>
        <v>1.075</v>
      </c>
      <c r="S10" s="107">
        <f t="shared" si="7"/>
        <v>1.40</v>
      </c>
      <c r="T10" s="107">
        <f t="shared" si="8"/>
        <v>1.2250000000000001</v>
      </c>
      <c r="U10" s="107">
        <f t="shared" si="9"/>
        <v>1.075</v>
      </c>
      <c r="V10" s="107">
        <f t="shared" si="10"/>
        <v>0.975</v>
      </c>
      <c r="W10" s="118">
        <f t="shared" si="11"/>
        <v>47</v>
      </c>
      <c r="X10" s="118">
        <f t="shared" si="12"/>
        <v>9.40</v>
      </c>
      <c r="Y10" s="137">
        <v>44</v>
      </c>
      <c r="Z10" s="117">
        <f t="shared" si="13"/>
        <v>35.200000000000003</v>
      </c>
    </row>
    <row r="11" ht="21" thickBot="1"/>
    <row r="12" spans="1:26" ht="20.25">
      <c r="A12" s="139" t="s">
        <v>13</v>
      </c>
      <c r="B12" s="140"/>
      <c r="C12" s="141"/>
      <c r="D12" s="6">
        <f t="shared" si="14" ref="D12:Z12">COUNT(D8:D8)</f>
        <v>1</v>
      </c>
      <c r="E12" s="7">
        <f t="shared" si="14"/>
        <v>1</v>
      </c>
      <c r="F12" s="7">
        <f t="shared" si="14"/>
        <v>1</v>
      </c>
      <c r="G12" s="7">
        <f t="shared" si="14"/>
        <v>1</v>
      </c>
      <c r="H12" s="89">
        <f t="shared" si="14"/>
        <v>1</v>
      </c>
      <c r="I12" s="8">
        <f t="shared" si="14"/>
        <v>1</v>
      </c>
      <c r="J12" s="90">
        <f t="shared" si="14"/>
        <v>1</v>
      </c>
      <c r="K12" s="82">
        <f t="shared" si="14"/>
        <v>1</v>
      </c>
      <c r="L12" s="15">
        <f t="shared" si="14"/>
        <v>1</v>
      </c>
      <c r="M12" s="15">
        <f t="shared" si="14"/>
        <v>1</v>
      </c>
      <c r="N12" s="15">
        <f t="shared" si="14"/>
        <v>1</v>
      </c>
      <c r="O12" s="83">
        <f t="shared" si="14"/>
        <v>1</v>
      </c>
      <c r="P12" s="78">
        <f t="shared" si="14"/>
        <v>1</v>
      </c>
      <c r="Q12" s="96">
        <f t="shared" si="14"/>
        <v>1</v>
      </c>
      <c r="R12" s="99">
        <f t="shared" si="14"/>
        <v>1</v>
      </c>
      <c r="S12" s="22">
        <f t="shared" si="14"/>
        <v>1</v>
      </c>
      <c r="T12" s="22">
        <f t="shared" si="14"/>
        <v>1</v>
      </c>
      <c r="U12" s="22">
        <f t="shared" si="14"/>
        <v>1</v>
      </c>
      <c r="V12" s="23">
        <f t="shared" si="14"/>
        <v>1</v>
      </c>
      <c r="W12" s="108">
        <f t="shared" si="14"/>
        <v>1</v>
      </c>
      <c r="X12" s="102">
        <f t="shared" si="14"/>
        <v>1</v>
      </c>
      <c r="Y12" s="16">
        <f t="shared" si="14"/>
        <v>1</v>
      </c>
      <c r="Z12" s="106">
        <f t="shared" si="14"/>
        <v>1</v>
      </c>
    </row>
    <row r="13" spans="1:26" ht="21" customHeight="1">
      <c r="A13" s="167" t="s">
        <v>14</v>
      </c>
      <c r="B13" s="168"/>
      <c r="C13" s="169"/>
      <c r="D13" s="9">
        <v>10</v>
      </c>
      <c r="E13" s="10">
        <v>10</v>
      </c>
      <c r="F13" s="10">
        <v>10</v>
      </c>
      <c r="G13" s="10">
        <v>10</v>
      </c>
      <c r="H13" s="91">
        <v>10</v>
      </c>
      <c r="I13" s="11">
        <f>SUM(D13:H13)</f>
        <v>50</v>
      </c>
      <c r="J13" s="92">
        <f>I13*0.15</f>
        <v>7.50</v>
      </c>
      <c r="K13" s="84">
        <v>5</v>
      </c>
      <c r="L13" s="18">
        <v>5</v>
      </c>
      <c r="M13" s="18">
        <v>5</v>
      </c>
      <c r="N13" s="18">
        <v>5</v>
      </c>
      <c r="O13" s="85">
        <v>5</v>
      </c>
      <c r="P13" s="79">
        <f>SUM(K13:O13)</f>
        <v>25</v>
      </c>
      <c r="Q13" s="97">
        <f>P13*0.05</f>
        <v>1.25</v>
      </c>
      <c r="R13" s="100">
        <f>(D13*0.15+K13*0.05)</f>
        <v>1.75</v>
      </c>
      <c r="S13" s="24">
        <f>((E13*0.15+L13*0.05))</f>
        <v>1.75</v>
      </c>
      <c r="T13" s="24">
        <f t="shared" si="15" ref="T13:U13">((F13*0.15+M13*0.05))</f>
        <v>1.75</v>
      </c>
      <c r="U13" s="24">
        <f t="shared" si="15"/>
        <v>1.75</v>
      </c>
      <c r="V13" s="25">
        <f>((H13*0.15+O13*0.05))</f>
        <v>1.75</v>
      </c>
      <c r="W13" s="109">
        <v>75</v>
      </c>
      <c r="X13" s="103">
        <f>W13*0.2</f>
        <v>15</v>
      </c>
      <c r="Y13" s="19">
        <v>75</v>
      </c>
      <c r="Z13" s="86">
        <f>Y13*0.8</f>
        <v>60</v>
      </c>
    </row>
    <row r="14" spans="1:26" ht="20.25">
      <c r="A14" s="167" t="s">
        <v>75</v>
      </c>
      <c r="B14" s="168"/>
      <c r="C14" s="169"/>
      <c r="D14" s="9">
        <f>D13*0.4</f>
        <v>4</v>
      </c>
      <c r="E14" s="10">
        <f>E13*0.4</f>
        <v>4</v>
      </c>
      <c r="F14" s="10">
        <f t="shared" si="16" ref="F14:J14">F13*0.4</f>
        <v>4</v>
      </c>
      <c r="G14" s="10">
        <f t="shared" si="16"/>
        <v>4</v>
      </c>
      <c r="H14" s="91">
        <f t="shared" si="16"/>
        <v>4</v>
      </c>
      <c r="I14" s="11">
        <f t="shared" si="16"/>
        <v>20</v>
      </c>
      <c r="J14" s="92">
        <f t="shared" si="16"/>
        <v>3</v>
      </c>
      <c r="K14" s="84">
        <f>K13*0.4</f>
        <v>2</v>
      </c>
      <c r="L14" s="18">
        <f>L13*0.4</f>
        <v>2</v>
      </c>
      <c r="M14" s="18">
        <f t="shared" si="17" ref="M14:Z14">M13*0.4</f>
        <v>2</v>
      </c>
      <c r="N14" s="18">
        <f t="shared" si="17"/>
        <v>2</v>
      </c>
      <c r="O14" s="85">
        <f t="shared" si="17"/>
        <v>2</v>
      </c>
      <c r="P14" s="79">
        <f t="shared" si="17"/>
        <v>10</v>
      </c>
      <c r="Q14" s="97">
        <f t="shared" si="17"/>
        <v>0.50</v>
      </c>
      <c r="R14" s="100">
        <f t="shared" si="17"/>
        <v>0.70</v>
      </c>
      <c r="S14" s="24">
        <f t="shared" si="17"/>
        <v>0.70</v>
      </c>
      <c r="T14" s="24">
        <f t="shared" si="17"/>
        <v>0.70</v>
      </c>
      <c r="U14" s="24">
        <f t="shared" si="17"/>
        <v>0.70</v>
      </c>
      <c r="V14" s="25">
        <f t="shared" si="17"/>
        <v>0.70</v>
      </c>
      <c r="W14" s="109">
        <f t="shared" si="17"/>
        <v>30</v>
      </c>
      <c r="X14" s="103">
        <f t="shared" si="17"/>
        <v>6</v>
      </c>
      <c r="Y14" s="19">
        <f t="shared" si="17"/>
        <v>30</v>
      </c>
      <c r="Z14" s="86">
        <f t="shared" si="17"/>
        <v>24</v>
      </c>
    </row>
    <row r="15" spans="1:26" ht="21" customHeight="1">
      <c r="A15" s="167" t="s">
        <v>15</v>
      </c>
      <c r="B15" s="168"/>
      <c r="C15" s="169"/>
      <c r="D15" s="9">
        <f>COUNTIF(D8:D8,"&gt;=4")</f>
        <v>1</v>
      </c>
      <c r="E15" s="9">
        <f>COUNTIF(E8:E8,"&gt;=4")</f>
        <v>1</v>
      </c>
      <c r="F15" s="9">
        <f>COUNTIF(F8:F8,"&gt;=4")</f>
        <v>1</v>
      </c>
      <c r="G15" s="9">
        <f>COUNTIF(G8:G8,"&gt;=4")</f>
        <v>1</v>
      </c>
      <c r="H15" s="9">
        <f>COUNTIF(H8:H8,"&gt;=4")</f>
        <v>1</v>
      </c>
      <c r="I15" s="11">
        <f>COUNTIF(I8:I8,"&gt;=20")</f>
        <v>1</v>
      </c>
      <c r="J15" s="92">
        <f>COUNTIF(J8:J8,"&gt;=3")</f>
        <v>1</v>
      </c>
      <c r="K15" s="84">
        <f>COUNTIF(K8:K8,"&gt;=2")</f>
        <v>1</v>
      </c>
      <c r="L15" s="84">
        <f>COUNTIF(L8:L8,"&gt;=2")</f>
        <v>1</v>
      </c>
      <c r="M15" s="84">
        <f>COUNTIF(M8:M8,"&gt;=2")</f>
        <v>1</v>
      </c>
      <c r="N15" s="84">
        <f>COUNTIF(N8:N8,"&gt;=2")</f>
        <v>1</v>
      </c>
      <c r="O15" s="84">
        <f>COUNTIF(O8:O8,"&gt;=2")</f>
        <v>1</v>
      </c>
      <c r="P15" s="79">
        <f>COUNTIF(P8:P8,"&gt;=10")</f>
        <v>1</v>
      </c>
      <c r="Q15" s="97">
        <f>COUNTIF(Q8:Q8,"&gt;=0.5")</f>
        <v>1</v>
      </c>
      <c r="R15" s="100">
        <f>COUNTIF(R8:R8,"&gt;=0.7")</f>
        <v>1</v>
      </c>
      <c r="S15" s="100">
        <f>COUNTIF(S8:S8,"&gt;=0.7")</f>
        <v>1</v>
      </c>
      <c r="T15" s="100">
        <f>COUNTIF(T8:T8,"&gt;=0.7")</f>
        <v>1</v>
      </c>
      <c r="U15" s="100">
        <f>COUNTIF(U8:U8,"&gt;=0.7")</f>
        <v>1</v>
      </c>
      <c r="V15" s="100">
        <f>COUNTIF(V8:V8,"&gt;=0.7")</f>
        <v>1</v>
      </c>
      <c r="W15" s="109">
        <f>COUNTIF(W8:W8,"&gt;=30")</f>
        <v>1</v>
      </c>
      <c r="X15" s="103">
        <f>COUNTIF(X8:X8,"&gt;=6")</f>
        <v>1</v>
      </c>
      <c r="Y15" s="19">
        <f>COUNTIF(Y8:Y8,"&gt;=30")</f>
        <v>1</v>
      </c>
      <c r="Z15" s="86">
        <f>COUNTIF(Z8:Z8,"&gt;=24")</f>
        <v>1</v>
      </c>
    </row>
    <row r="16" spans="1:26" ht="20.25">
      <c r="A16" s="167" t="s">
        <v>16</v>
      </c>
      <c r="B16" s="168"/>
      <c r="C16" s="169"/>
      <c r="D16" s="93" t="str">
        <f t="shared" si="18" ref="D16:Z16">IF(((D15/COUNT(D8:D8))*100)&gt;=60,"3",IF(AND(((D15/COUNT(D8:D8))*100)&lt;60,((D15/COUNT(D8:D8))*100)&gt;=50),"2",IF(AND(((D15/COUNT(D8:D8))*100)&lt;50,((D15/COUNT(D8:D8))*100)&gt;=40),"1","0")))</f>
        <v>3</v>
      </c>
      <c r="E16" s="10" t="str">
        <f t="shared" si="18"/>
        <v>3</v>
      </c>
      <c r="F16" s="10" t="str">
        <f t="shared" si="18"/>
        <v>3</v>
      </c>
      <c r="G16" s="10" t="str">
        <f t="shared" si="18"/>
        <v>3</v>
      </c>
      <c r="H16" s="91" t="str">
        <f t="shared" si="18"/>
        <v>3</v>
      </c>
      <c r="I16" s="11" t="str">
        <f t="shared" si="18"/>
        <v>3</v>
      </c>
      <c r="J16" s="92" t="str">
        <f t="shared" si="18"/>
        <v>3</v>
      </c>
      <c r="K16" s="84" t="str">
        <f t="shared" si="18"/>
        <v>3</v>
      </c>
      <c r="L16" s="17" t="str">
        <f t="shared" si="18"/>
        <v>3</v>
      </c>
      <c r="M16" s="17" t="str">
        <f t="shared" si="18"/>
        <v>3</v>
      </c>
      <c r="N16" s="17" t="str">
        <f t="shared" si="18"/>
        <v>3</v>
      </c>
      <c r="O16" s="86" t="str">
        <f t="shared" si="18"/>
        <v>3</v>
      </c>
      <c r="P16" s="79" t="str">
        <f t="shared" si="18"/>
        <v>3</v>
      </c>
      <c r="Q16" s="97" t="str">
        <f t="shared" si="18"/>
        <v>3</v>
      </c>
      <c r="R16" s="100" t="str">
        <f t="shared" si="18"/>
        <v>3</v>
      </c>
      <c r="S16" s="24" t="str">
        <f t="shared" si="18"/>
        <v>3</v>
      </c>
      <c r="T16" s="24" t="str">
        <f t="shared" si="18"/>
        <v>3</v>
      </c>
      <c r="U16" s="24" t="str">
        <f t="shared" si="18"/>
        <v>3</v>
      </c>
      <c r="V16" s="25" t="str">
        <f t="shared" si="18"/>
        <v>3</v>
      </c>
      <c r="W16" s="103" t="str">
        <f t="shared" si="18"/>
        <v>3</v>
      </c>
      <c r="X16" s="104" t="str">
        <f t="shared" si="18"/>
        <v>3</v>
      </c>
      <c r="Y16" s="97" t="str">
        <f t="shared" si="18"/>
        <v>3</v>
      </c>
      <c r="Z16" s="19" t="str">
        <f t="shared" si="18"/>
        <v>3</v>
      </c>
    </row>
    <row r="17" spans="1:26" ht="21" thickBot="1">
      <c r="A17" s="170" t="s">
        <v>17</v>
      </c>
      <c r="B17" s="171"/>
      <c r="C17" s="172"/>
      <c r="D17" s="12">
        <f t="shared" si="19" ref="D17:Z17">((D15/COUNT(D8:D8))*D16)</f>
        <v>3</v>
      </c>
      <c r="E17" s="13">
        <f t="shared" si="19"/>
        <v>3</v>
      </c>
      <c r="F17" s="13">
        <f t="shared" si="19"/>
        <v>3</v>
      </c>
      <c r="G17" s="13">
        <f t="shared" si="19"/>
        <v>3</v>
      </c>
      <c r="H17" s="94">
        <f t="shared" si="19"/>
        <v>3</v>
      </c>
      <c r="I17" s="14">
        <f t="shared" si="19"/>
        <v>3</v>
      </c>
      <c r="J17" s="95">
        <f t="shared" si="19"/>
        <v>3</v>
      </c>
      <c r="K17" s="87">
        <f t="shared" si="19"/>
        <v>3</v>
      </c>
      <c r="L17" s="20">
        <f t="shared" si="19"/>
        <v>3</v>
      </c>
      <c r="M17" s="20">
        <f t="shared" si="19"/>
        <v>3</v>
      </c>
      <c r="N17" s="20">
        <f t="shared" si="19"/>
        <v>3</v>
      </c>
      <c r="O17" s="88">
        <f t="shared" si="19"/>
        <v>3</v>
      </c>
      <c r="P17" s="80">
        <f t="shared" si="19"/>
        <v>3</v>
      </c>
      <c r="Q17" s="98">
        <f t="shared" si="19"/>
        <v>3</v>
      </c>
      <c r="R17" s="101">
        <f t="shared" si="19"/>
        <v>3</v>
      </c>
      <c r="S17" s="26">
        <f t="shared" si="19"/>
        <v>3</v>
      </c>
      <c r="T17" s="26">
        <f t="shared" si="19"/>
        <v>3</v>
      </c>
      <c r="U17" s="26">
        <f t="shared" si="19"/>
        <v>3</v>
      </c>
      <c r="V17" s="27">
        <f t="shared" si="19"/>
        <v>3</v>
      </c>
      <c r="W17" s="110">
        <f t="shared" si="19"/>
        <v>3</v>
      </c>
      <c r="X17" s="105">
        <f t="shared" si="19"/>
        <v>3</v>
      </c>
      <c r="Y17" s="98">
        <f t="shared" si="19"/>
        <v>3</v>
      </c>
      <c r="Z17" s="21">
        <f t="shared" si="19"/>
        <v>3</v>
      </c>
    </row>
    <row r="18" spans="1:4" ht="21" thickBot="1">
      <c r="A18" s="2"/>
      <c r="B18" s="2"/>
      <c r="C18" s="2"/>
      <c r="D18" s="2"/>
    </row>
    <row r="19" spans="1:19" ht="20.25">
      <c r="A19" s="173" t="s">
        <v>18</v>
      </c>
      <c r="B19" s="174"/>
      <c r="C19" s="175"/>
      <c r="D19" s="2"/>
      <c r="E19" s="161" t="s">
        <v>19</v>
      </c>
      <c r="F19" s="162"/>
      <c r="G19" s="162"/>
      <c r="H19" s="162"/>
      <c r="I19" s="162"/>
      <c r="J19" s="162"/>
      <c r="K19" s="162"/>
      <c r="L19" s="162"/>
      <c r="M19" s="162"/>
      <c r="N19" s="163"/>
      <c r="O19" s="81" t="s">
        <v>9</v>
      </c>
      <c r="P19" s="28" t="s">
        <v>3</v>
      </c>
      <c r="Q19" s="28" t="s">
        <v>4</v>
      </c>
      <c r="R19" s="28" t="s">
        <v>5</v>
      </c>
      <c r="S19" s="29" t="s">
        <v>6</v>
      </c>
    </row>
    <row r="20" spans="1:19" ht="21" thickBot="1">
      <c r="A20" s="30" t="s">
        <v>76</v>
      </c>
      <c r="B20" s="3"/>
      <c r="C20" s="31"/>
      <c r="D20" s="2"/>
      <c r="E20" s="164"/>
      <c r="F20" s="165"/>
      <c r="G20" s="165"/>
      <c r="H20" s="165"/>
      <c r="I20" s="165"/>
      <c r="J20" s="165"/>
      <c r="K20" s="165"/>
      <c r="L20" s="165"/>
      <c r="M20" s="165"/>
      <c r="N20" s="166"/>
      <c r="O20" s="4">
        <f>(R17*0.2+Z17*0.8)</f>
        <v>3.0000000000000004</v>
      </c>
      <c r="P20" s="4">
        <f>(S17*0.2+Z17*0.8)</f>
        <v>3.0000000000000004</v>
      </c>
      <c r="Q20" s="4">
        <f>(T17*0.2+Z17*0.8)</f>
        <v>3.0000000000000004</v>
      </c>
      <c r="R20" s="4">
        <f>(U17*0.2+Z17*0.8)</f>
        <v>3.0000000000000004</v>
      </c>
      <c r="S20" s="5">
        <f>(V17*0.2+Z17*0.8)</f>
        <v>3.0000000000000004</v>
      </c>
    </row>
    <row r="21" spans="1:4" ht="20.25">
      <c r="A21" s="30" t="s">
        <v>77</v>
      </c>
      <c r="B21" s="3"/>
      <c r="C21" s="31"/>
      <c r="D21" s="2"/>
    </row>
    <row r="22" spans="1:4" ht="21" thickBot="1">
      <c r="A22" s="32" t="s">
        <v>78</v>
      </c>
      <c r="B22" s="33"/>
      <c r="C22" s="34"/>
      <c r="D22" s="2"/>
    </row>
  </sheetData>
  <mergeCells count="23">
    <mergeCell ref="E19:N20"/>
    <mergeCell ref="A13:C13"/>
    <mergeCell ref="A14:C14"/>
    <mergeCell ref="A15:C15"/>
    <mergeCell ref="A16:C16"/>
    <mergeCell ref="A17:C17"/>
    <mergeCell ref="A19:C19"/>
    <mergeCell ref="A12:C12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orientation="landscape" paperSize="9" scale="45" r:id="rId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17"/>
  <sheetViews>
    <sheetView workbookViewId="0" topLeftCell="A1">
      <selection pane="topLeft" activeCell="B7" sqref="B7:B8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178" t="str">
        <f>'1'!A1:Z1</f>
        <v xml:space="preserve">ST. WILFRED'S PG COLLEGE 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15.75">
      <c r="A2" s="178" t="s">
        <v>91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ht="15.75">
      <c r="A3" s="178" t="s">
        <v>103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0" ht="15.75">
      <c r="A4" s="177"/>
      <c r="B4" s="177"/>
      <c r="C4" s="177"/>
      <c r="D4" s="177"/>
      <c r="E4" s="177"/>
      <c r="F4" s="177"/>
      <c r="G4" s="177"/>
      <c r="H4" s="177"/>
      <c r="I4" s="177"/>
      <c r="J4" s="177"/>
    </row>
    <row r="5" spans="1:10" ht="15.75">
      <c r="A5" s="177"/>
      <c r="B5" s="177"/>
      <c r="C5" s="177"/>
      <c r="D5" s="177"/>
      <c r="E5" s="177"/>
      <c r="F5" s="177"/>
      <c r="G5" s="177"/>
      <c r="H5" s="177"/>
      <c r="I5" s="177"/>
      <c r="J5" s="177"/>
    </row>
    <row r="6" spans="1:10" ht="15.75">
      <c r="A6" s="37" t="s">
        <v>20</v>
      </c>
      <c r="B6" s="37" t="s">
        <v>21</v>
      </c>
      <c r="C6" s="37" t="s">
        <v>22</v>
      </c>
      <c r="D6" s="37" t="s">
        <v>23</v>
      </c>
      <c r="E6" s="37" t="s">
        <v>24</v>
      </c>
      <c r="F6" s="37" t="s">
        <v>25</v>
      </c>
      <c r="G6" s="37" t="s">
        <v>26</v>
      </c>
      <c r="H6" s="37" t="s">
        <v>27</v>
      </c>
      <c r="I6" s="37" t="s">
        <v>28</v>
      </c>
      <c r="J6" s="38" t="s">
        <v>29</v>
      </c>
    </row>
    <row r="7" spans="1:10" ht="15.75">
      <c r="A7" s="35">
        <v>1</v>
      </c>
      <c r="B7" s="120" t="s">
        <v>106</v>
      </c>
      <c r="C7" s="36"/>
      <c r="D7" s="124" t="s">
        <v>104</v>
      </c>
      <c r="E7" s="35">
        <f>'1'!O20</f>
        <v>3.0000000000000004</v>
      </c>
      <c r="F7" s="35">
        <f>'1'!P20</f>
        <v>3.0000000000000004</v>
      </c>
      <c r="G7" s="35">
        <f>'1'!Q20</f>
        <v>3.0000000000000004</v>
      </c>
      <c r="H7" s="35">
        <f>'1'!R20</f>
        <v>3.0000000000000004</v>
      </c>
      <c r="I7" s="35">
        <f>'1'!S20</f>
        <v>3.0000000000000004</v>
      </c>
      <c r="J7" s="39">
        <f>AVERAGE(E7:I7)</f>
        <v>3.0000000000000004</v>
      </c>
    </row>
    <row r="8" spans="1:10" ht="15.75">
      <c r="A8" s="35">
        <v>2</v>
      </c>
      <c r="B8" s="120" t="s">
        <v>106</v>
      </c>
      <c r="C8" s="36"/>
      <c r="D8" s="124" t="s">
        <v>105</v>
      </c>
      <c r="E8" s="35">
        <f>'2'!O20</f>
        <v>3.0000000000000004</v>
      </c>
      <c r="F8" s="35">
        <f>'2'!P20</f>
        <v>3.0000000000000004</v>
      </c>
      <c r="G8" s="35">
        <f>'2'!Q20</f>
        <v>3.0000000000000004</v>
      </c>
      <c r="H8" s="35">
        <f>'2'!R20</f>
        <v>3.0000000000000004</v>
      </c>
      <c r="I8" s="35">
        <f>'2'!S20</f>
        <v>3.0000000000000004</v>
      </c>
      <c r="J8" s="39">
        <f t="shared" si="0" ref="J8">AVERAGE(E8:I8)</f>
        <v>3.0000000000000004</v>
      </c>
    </row>
    <row r="9" spans="1:10" ht="30.6" customHeight="1">
      <c r="A9" s="176" t="s">
        <v>29</v>
      </c>
      <c r="B9" s="176"/>
      <c r="C9" s="176"/>
      <c r="D9" s="176"/>
      <c r="E9" s="39">
        <f>AVERAGE(E7:E8)</f>
        <v>3.0000000000000004</v>
      </c>
      <c r="F9" s="39">
        <f>AVERAGE(F7:F8)</f>
        <v>3.0000000000000004</v>
      </c>
      <c r="G9" s="39">
        <f>AVERAGE(G7:G8)</f>
        <v>3.0000000000000004</v>
      </c>
      <c r="H9" s="39">
        <f>AVERAGE(H7:H8)</f>
        <v>3.0000000000000004</v>
      </c>
      <c r="I9" s="39">
        <f>AVERAGE(I7:I8)</f>
        <v>3.0000000000000004</v>
      </c>
      <c r="J9" s="39">
        <f>AVERAGE(E9:I9)</f>
        <v>3.0000000000000004</v>
      </c>
    </row>
    <row r="12" spans="5:9" ht="20.25">
      <c r="E12" s="1"/>
      <c r="F12" s="1"/>
      <c r="G12" s="1"/>
      <c r="H12" s="1"/>
      <c r="I12" s="1"/>
    </row>
    <row r="13" spans="5:9" ht="20.25">
      <c r="E13" s="1"/>
      <c r="F13" s="1"/>
      <c r="G13" s="1"/>
      <c r="H13" s="1"/>
      <c r="I13" s="1"/>
    </row>
    <row r="15" spans="5:9" ht="20.25">
      <c r="E15" s="1"/>
      <c r="F15" s="1"/>
      <c r="G15" s="1"/>
      <c r="H15" s="1"/>
      <c r="I15" s="1"/>
    </row>
    <row r="17" spans="5:9" ht="20.25">
      <c r="E17" s="1"/>
      <c r="F17" s="1"/>
      <c r="G17" s="1"/>
      <c r="H17" s="1"/>
      <c r="I17" s="1"/>
    </row>
  </sheetData>
  <mergeCells count="6">
    <mergeCell ref="A9:D9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34"/>
  <sheetViews>
    <sheetView zoomScale="79" zoomScaleNormal="79" workbookViewId="0" topLeftCell="A1">
      <selection pane="topLeft" activeCell="D4" sqref="D4:K4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2"/>
      <c r="B1" s="41"/>
      <c r="C1" s="41"/>
      <c r="D1" s="185">
        <f>'1'!A1:Z1</f>
        <v>0</v>
      </c>
      <c r="E1" s="185"/>
      <c r="F1" s="185"/>
      <c r="G1" s="185"/>
      <c r="H1" s="185"/>
      <c r="I1" s="185"/>
      <c r="J1" s="185"/>
      <c r="K1" s="185"/>
      <c r="L1" s="41"/>
      <c r="M1" s="41"/>
      <c r="N1" s="41"/>
    </row>
    <row r="2" spans="1:18" ht="18" customHeight="1">
      <c r="A2" s="42"/>
      <c r="B2" s="41"/>
      <c r="C2" s="41"/>
      <c r="D2" s="185" t="s">
        <v>91</v>
      </c>
      <c r="E2" s="185"/>
      <c r="F2" s="185"/>
      <c r="G2" s="185"/>
      <c r="H2" s="185"/>
      <c r="I2" s="185"/>
      <c r="J2" s="185"/>
      <c r="K2" s="185"/>
      <c r="L2" s="41"/>
      <c r="M2" s="41"/>
      <c r="N2" s="41"/>
      <c r="P2" s="51" t="s">
        <v>20</v>
      </c>
      <c r="Q2" s="52" t="s">
        <v>30</v>
      </c>
      <c r="R2" s="52" t="s">
        <v>31</v>
      </c>
    </row>
    <row r="3" spans="1:18" ht="12.75" customHeight="1">
      <c r="A3" s="42"/>
      <c r="B3" s="41"/>
      <c r="C3" s="41"/>
      <c r="D3" s="186" t="s">
        <v>107</v>
      </c>
      <c r="E3" s="186"/>
      <c r="F3" s="186"/>
      <c r="G3" s="186"/>
      <c r="H3" s="186"/>
      <c r="I3" s="186"/>
      <c r="J3" s="186"/>
      <c r="K3" s="186"/>
      <c r="L3" s="41"/>
      <c r="M3" s="41"/>
      <c r="N3" s="41"/>
      <c r="P3" s="51"/>
      <c r="Q3" s="52"/>
      <c r="R3" s="52"/>
    </row>
    <row r="4" spans="1:18" ht="15.75">
      <c r="A4" s="42"/>
      <c r="B4" s="40"/>
      <c r="C4" s="41"/>
      <c r="D4" s="191" t="s">
        <v>55</v>
      </c>
      <c r="E4" s="191"/>
      <c r="F4" s="191"/>
      <c r="G4" s="191"/>
      <c r="H4" s="191"/>
      <c r="I4" s="191"/>
      <c r="J4" s="191"/>
      <c r="K4" s="191"/>
      <c r="L4" s="41"/>
      <c r="M4" s="41"/>
      <c r="N4" s="41"/>
      <c r="P4" s="48">
        <v>1</v>
      </c>
      <c r="Q4" s="49" t="s">
        <v>9</v>
      </c>
      <c r="R4" s="53">
        <f>'CO (All Subjects)'!E9</f>
        <v>3.0000000000000004</v>
      </c>
    </row>
    <row r="5" spans="1:18" ht="15.75">
      <c r="A5" s="42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P5" s="48">
        <v>2</v>
      </c>
      <c r="Q5" s="49" t="s">
        <v>3</v>
      </c>
      <c r="R5" s="53">
        <f>'CO (All Subjects)'!F9</f>
        <v>3.0000000000000004</v>
      </c>
    </row>
    <row r="6" spans="1:18" ht="15.75">
      <c r="A6" s="42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P6" s="48">
        <v>3</v>
      </c>
      <c r="Q6" s="49" t="s">
        <v>4</v>
      </c>
      <c r="R6" s="53">
        <f>'CO (All Subjects)'!G9</f>
        <v>3.0000000000000004</v>
      </c>
    </row>
    <row r="7" spans="2:18" ht="15.75">
      <c r="B7" s="47" t="s">
        <v>84</v>
      </c>
      <c r="C7" s="47"/>
      <c r="D7" s="202" t="str">
        <f>'CO (All Subjects)'!D7</f>
        <v>Introductory Macro Economics</v>
      </c>
      <c r="E7" s="203"/>
      <c r="F7" s="47"/>
      <c r="G7" s="47"/>
      <c r="H7" s="47"/>
      <c r="I7" s="47"/>
      <c r="J7" s="47"/>
      <c r="K7" s="41"/>
      <c r="L7" s="41"/>
      <c r="M7" s="41"/>
      <c r="N7" s="41"/>
      <c r="P7" s="48">
        <v>4</v>
      </c>
      <c r="Q7" s="49" t="s">
        <v>5</v>
      </c>
      <c r="R7" s="53">
        <f>'CO (All Subjects)'!H9</f>
        <v>3.0000000000000004</v>
      </c>
    </row>
    <row r="8" spans="1:18" ht="16.5" thickBot="1">
      <c r="A8" s="42"/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P8" s="48">
        <v>5</v>
      </c>
      <c r="Q8" s="49" t="s">
        <v>6</v>
      </c>
      <c r="R8" s="53">
        <f>'CO (All Subjects)'!I9</f>
        <v>3.0000000000000004</v>
      </c>
    </row>
    <row r="9" spans="1:14" ht="16.5" thickBot="1">
      <c r="A9" s="42"/>
      <c r="B9" s="187" t="s">
        <v>32</v>
      </c>
      <c r="C9" s="43"/>
      <c r="D9" s="179" t="s">
        <v>33</v>
      </c>
      <c r="E9" s="190"/>
      <c r="F9" s="190"/>
      <c r="G9" s="190"/>
      <c r="H9" s="190"/>
      <c r="I9" s="190"/>
      <c r="J9" s="190"/>
      <c r="K9" s="190"/>
      <c r="L9" s="190"/>
      <c r="M9" s="179" t="s">
        <v>34</v>
      </c>
      <c r="N9" s="180"/>
    </row>
    <row r="10" spans="1:14" ht="15.75">
      <c r="A10" s="42"/>
      <c r="B10" s="188"/>
      <c r="C10" s="181" t="s">
        <v>35</v>
      </c>
      <c r="D10" s="183" t="s">
        <v>36</v>
      </c>
      <c r="E10" s="183" t="s">
        <v>37</v>
      </c>
      <c r="F10" s="183" t="s">
        <v>38</v>
      </c>
      <c r="G10" s="183" t="s">
        <v>39</v>
      </c>
      <c r="H10" s="183" t="s">
        <v>40</v>
      </c>
      <c r="I10" s="183" t="s">
        <v>41</v>
      </c>
      <c r="J10" s="183" t="s">
        <v>42</v>
      </c>
      <c r="K10" s="183" t="s">
        <v>43</v>
      </c>
      <c r="L10" s="183" t="s">
        <v>44</v>
      </c>
      <c r="M10" s="44"/>
      <c r="N10" s="44"/>
    </row>
    <row r="11" spans="1:14" ht="16.5" thickBot="1">
      <c r="A11" s="42"/>
      <c r="B11" s="189"/>
      <c r="C11" s="182"/>
      <c r="D11" s="184"/>
      <c r="E11" s="184"/>
      <c r="F11" s="184"/>
      <c r="G11" s="184"/>
      <c r="H11" s="184"/>
      <c r="I11" s="184"/>
      <c r="J11" s="184"/>
      <c r="K11" s="184"/>
      <c r="L11" s="184"/>
      <c r="M11" s="46" t="s">
        <v>45</v>
      </c>
      <c r="N11" s="46" t="s">
        <v>46</v>
      </c>
    </row>
    <row r="12" spans="1:14" ht="17.25" customHeight="1" thickBot="1">
      <c r="A12" s="42"/>
      <c r="B12" s="45" t="s">
        <v>47</v>
      </c>
      <c r="C12" s="125">
        <v>1</v>
      </c>
      <c r="D12" s="126"/>
      <c r="E12" s="126">
        <v>1</v>
      </c>
      <c r="F12" s="126"/>
      <c r="G12" s="126"/>
      <c r="H12" s="126">
        <v>1</v>
      </c>
      <c r="I12" s="126">
        <v>1</v>
      </c>
      <c r="J12" s="126">
        <v>1</v>
      </c>
      <c r="K12" s="126"/>
      <c r="L12" s="126"/>
      <c r="M12" s="126"/>
      <c r="N12" s="126">
        <v>1</v>
      </c>
    </row>
    <row r="13" spans="1:14" ht="17.25" customHeight="1" thickBot="1">
      <c r="A13" s="42"/>
      <c r="B13" s="45" t="s">
        <v>48</v>
      </c>
      <c r="C13" s="127"/>
      <c r="D13" s="128">
        <v>1</v>
      </c>
      <c r="E13" s="128">
        <v>1</v>
      </c>
      <c r="F13" s="128"/>
      <c r="G13" s="128">
        <v>1</v>
      </c>
      <c r="H13" s="128">
        <v>1</v>
      </c>
      <c r="I13" s="128"/>
      <c r="J13" s="128">
        <v>1</v>
      </c>
      <c r="K13" s="128"/>
      <c r="L13" s="128">
        <v>1</v>
      </c>
      <c r="M13" s="128"/>
      <c r="N13" s="128">
        <v>1</v>
      </c>
    </row>
    <row r="14" spans="1:14" ht="17.25" customHeight="1" thickBot="1">
      <c r="A14" s="42"/>
      <c r="B14" s="45" t="s">
        <v>49</v>
      </c>
      <c r="C14" s="127">
        <v>1</v>
      </c>
      <c r="D14" s="128"/>
      <c r="E14" s="128">
        <v>1</v>
      </c>
      <c r="F14" s="128">
        <v>1</v>
      </c>
      <c r="G14" s="128">
        <v>1</v>
      </c>
      <c r="H14" s="128">
        <v>1</v>
      </c>
      <c r="I14" s="128"/>
      <c r="J14" s="128"/>
      <c r="K14" s="128"/>
      <c r="L14" s="128"/>
      <c r="M14" s="128"/>
      <c r="N14" s="128">
        <v>1</v>
      </c>
    </row>
    <row r="15" spans="1:14" ht="17.25" customHeight="1" thickBot="1">
      <c r="A15" s="42"/>
      <c r="B15" s="45" t="s">
        <v>50</v>
      </c>
      <c r="C15" s="127"/>
      <c r="D15" s="128"/>
      <c r="E15" s="128">
        <v>1</v>
      </c>
      <c r="F15" s="128"/>
      <c r="G15" s="128"/>
      <c r="H15" s="128">
        <v>2</v>
      </c>
      <c r="I15" s="128"/>
      <c r="J15" s="128">
        <v>1</v>
      </c>
      <c r="K15" s="128"/>
      <c r="L15" s="128"/>
      <c r="M15" s="128">
        <v>1</v>
      </c>
      <c r="N15" s="128">
        <v>1</v>
      </c>
    </row>
    <row r="16" spans="1:14" ht="17.25" customHeight="1" thickBot="1">
      <c r="A16" s="42"/>
      <c r="B16" s="45" t="s">
        <v>51</v>
      </c>
      <c r="C16" s="127"/>
      <c r="D16" s="128">
        <v>1</v>
      </c>
      <c r="E16" s="128">
        <v>2</v>
      </c>
      <c r="F16" s="128"/>
      <c r="G16" s="128">
        <v>1</v>
      </c>
      <c r="H16" s="128">
        <v>1</v>
      </c>
      <c r="I16" s="128">
        <v>1</v>
      </c>
      <c r="J16" s="128">
        <v>1</v>
      </c>
      <c r="K16" s="128">
        <v>1</v>
      </c>
      <c r="L16" s="128">
        <v>1</v>
      </c>
      <c r="M16" s="128">
        <v>1</v>
      </c>
      <c r="N16" s="128">
        <v>1</v>
      </c>
    </row>
    <row r="17" spans="1:14" ht="17.25" customHeight="1" thickBot="1">
      <c r="A17" s="42"/>
      <c r="B17" s="45" t="s">
        <v>52</v>
      </c>
      <c r="C17" s="50">
        <f t="shared" si="0" ref="C17:N17">($R$4*C12+$R$5*C13+$R$6*C14+$R$7*C15+$R$8*C16)/(C12+C13+C14+C15+C16)</f>
        <v>3.0000000000000004</v>
      </c>
      <c r="D17" s="50">
        <f t="shared" si="0"/>
        <v>3.0000000000000004</v>
      </c>
      <c r="E17" s="50">
        <f t="shared" si="0"/>
        <v>3.0000000000000004</v>
      </c>
      <c r="F17" s="50">
        <f t="shared" si="0"/>
        <v>3.0000000000000004</v>
      </c>
      <c r="G17" s="50">
        <f t="shared" si="0"/>
        <v>3.0000000000000004</v>
      </c>
      <c r="H17" s="50">
        <f t="shared" si="0"/>
        <v>3.0000000000000004</v>
      </c>
      <c r="I17" s="50">
        <f t="shared" si="0"/>
        <v>3.0000000000000004</v>
      </c>
      <c r="J17" s="50">
        <f t="shared" si="0"/>
        <v>3.0000000000000004</v>
      </c>
      <c r="K17" s="50">
        <f t="shared" si="0"/>
        <v>3.0000000000000004</v>
      </c>
      <c r="L17" s="50">
        <f t="shared" si="0"/>
        <v>3.0000000000000004</v>
      </c>
      <c r="M17" s="50">
        <f t="shared" si="0"/>
        <v>3.0000000000000004</v>
      </c>
      <c r="N17" s="50">
        <f t="shared" si="0"/>
        <v>3.0000000000000004</v>
      </c>
    </row>
    <row r="18" spans="1:14" ht="15.75">
      <c r="A18" s="42"/>
      <c r="B18" s="47" t="s">
        <v>53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5.75">
      <c r="A19" s="42"/>
      <c r="B19" s="47" t="s">
        <v>54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1" spans="4:5" ht="15.75">
      <c r="D21" s="203" t="str">
        <f>'CO (All Subjects)'!D8</f>
        <v>Elements of statistics and Mathematics</v>
      </c>
      <c r="E21" s="203"/>
    </row>
    <row r="22" spans="2:14" ht="15.75">
      <c r="B22" s="47" t="s">
        <v>84</v>
      </c>
      <c r="C22" s="47"/>
      <c r="D22" s="203"/>
      <c r="E22" s="203"/>
      <c r="F22" s="47"/>
      <c r="G22" s="47"/>
      <c r="H22" s="47"/>
      <c r="I22" s="47"/>
      <c r="J22" s="47"/>
      <c r="K22" s="41"/>
      <c r="L22" s="41"/>
      <c r="M22" s="41"/>
      <c r="N22" s="41"/>
    </row>
    <row r="23" spans="2:14" ht="16.5" thickBot="1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6.5" thickBot="1">
      <c r="B24" s="187" t="s">
        <v>32</v>
      </c>
      <c r="C24" s="43"/>
      <c r="D24" s="179" t="s">
        <v>33</v>
      </c>
      <c r="E24" s="190"/>
      <c r="F24" s="190"/>
      <c r="G24" s="190"/>
      <c r="H24" s="190"/>
      <c r="I24" s="190"/>
      <c r="J24" s="190"/>
      <c r="K24" s="190"/>
      <c r="L24" s="190"/>
      <c r="M24" s="179" t="s">
        <v>34</v>
      </c>
      <c r="N24" s="180"/>
    </row>
    <row r="25" spans="2:14" ht="15.75">
      <c r="B25" s="188"/>
      <c r="C25" s="181" t="s">
        <v>35</v>
      </c>
      <c r="D25" s="183" t="s">
        <v>36</v>
      </c>
      <c r="E25" s="183" t="s">
        <v>37</v>
      </c>
      <c r="F25" s="183" t="s">
        <v>38</v>
      </c>
      <c r="G25" s="183" t="s">
        <v>39</v>
      </c>
      <c r="H25" s="183" t="s">
        <v>40</v>
      </c>
      <c r="I25" s="183" t="s">
        <v>41</v>
      </c>
      <c r="J25" s="183" t="s">
        <v>42</v>
      </c>
      <c r="K25" s="183" t="s">
        <v>43</v>
      </c>
      <c r="L25" s="183" t="s">
        <v>44</v>
      </c>
      <c r="M25" s="44"/>
      <c r="N25" s="44"/>
    </row>
    <row r="26" spans="2:14" ht="16.5" thickBot="1">
      <c r="B26" s="189"/>
      <c r="C26" s="182"/>
      <c r="D26" s="184"/>
      <c r="E26" s="184"/>
      <c r="F26" s="184"/>
      <c r="G26" s="184"/>
      <c r="H26" s="184"/>
      <c r="I26" s="184"/>
      <c r="J26" s="184"/>
      <c r="K26" s="184"/>
      <c r="L26" s="184"/>
      <c r="M26" s="46" t="s">
        <v>45</v>
      </c>
      <c r="N26" s="46" t="s">
        <v>46</v>
      </c>
    </row>
    <row r="27" spans="2:14" ht="16.5" thickBot="1">
      <c r="B27" s="45" t="s">
        <v>47</v>
      </c>
      <c r="C27" s="125">
        <v>2</v>
      </c>
      <c r="D27" s="126"/>
      <c r="E27" s="126">
        <v>1</v>
      </c>
      <c r="F27" s="126"/>
      <c r="G27" s="126"/>
      <c r="H27" s="126"/>
      <c r="I27" s="126"/>
      <c r="J27" s="126"/>
      <c r="K27" s="126"/>
      <c r="L27" s="126"/>
      <c r="M27" s="126"/>
      <c r="N27" s="126"/>
    </row>
    <row r="28" spans="2:14" ht="16.5" thickBot="1">
      <c r="B28" s="45" t="s">
        <v>48</v>
      </c>
      <c r="C28" s="127">
        <v>2</v>
      </c>
      <c r="D28" s="128">
        <v>1</v>
      </c>
      <c r="E28" s="128">
        <v>1</v>
      </c>
      <c r="F28" s="128">
        <v>1</v>
      </c>
      <c r="G28" s="128"/>
      <c r="H28" s="128">
        <v>2</v>
      </c>
      <c r="I28" s="128">
        <v>1</v>
      </c>
      <c r="J28" s="128"/>
      <c r="K28" s="128"/>
      <c r="L28" s="128"/>
      <c r="M28" s="128">
        <v>1</v>
      </c>
      <c r="N28" s="128">
        <v>1</v>
      </c>
    </row>
    <row r="29" spans="2:14" ht="16.5" thickBot="1">
      <c r="B29" s="45" t="s">
        <v>49</v>
      </c>
      <c r="C29" s="127"/>
      <c r="D29" s="128"/>
      <c r="E29" s="128">
        <v>1</v>
      </c>
      <c r="F29" s="128"/>
      <c r="G29" s="128"/>
      <c r="H29" s="128">
        <v>1</v>
      </c>
      <c r="I29" s="128">
        <v>1</v>
      </c>
      <c r="J29" s="128">
        <v>1</v>
      </c>
      <c r="K29" s="128"/>
      <c r="L29" s="128"/>
      <c r="M29" s="128"/>
      <c r="N29" s="128">
        <v>1</v>
      </c>
    </row>
    <row r="30" spans="2:14" ht="16.5" thickBot="1">
      <c r="B30" s="45" t="s">
        <v>50</v>
      </c>
      <c r="C30" s="127">
        <v>1</v>
      </c>
      <c r="D30" s="128">
        <v>1</v>
      </c>
      <c r="E30" s="128">
        <v>1</v>
      </c>
      <c r="F30" s="128"/>
      <c r="G30" s="128">
        <v>1</v>
      </c>
      <c r="H30" s="128">
        <v>2</v>
      </c>
      <c r="I30" s="128">
        <v>1</v>
      </c>
      <c r="J30" s="128">
        <v>1</v>
      </c>
      <c r="K30" s="128">
        <v>2</v>
      </c>
      <c r="L30" s="128">
        <v>1</v>
      </c>
      <c r="M30" s="128">
        <v>1</v>
      </c>
      <c r="N30" s="128"/>
    </row>
    <row r="31" spans="2:14" ht="16.5" thickBot="1">
      <c r="B31" s="45" t="s">
        <v>51</v>
      </c>
      <c r="C31" s="127"/>
      <c r="D31" s="128"/>
      <c r="E31" s="128">
        <v>1</v>
      </c>
      <c r="F31" s="128">
        <v>1</v>
      </c>
      <c r="G31" s="128"/>
      <c r="H31" s="128"/>
      <c r="I31" s="128">
        <v>1</v>
      </c>
      <c r="J31" s="128">
        <v>1</v>
      </c>
      <c r="K31" s="128">
        <v>1</v>
      </c>
      <c r="L31" s="128">
        <v>1</v>
      </c>
      <c r="M31" s="128"/>
      <c r="N31" s="128">
        <v>1</v>
      </c>
    </row>
    <row r="32" spans="2:14" ht="16.5" thickBot="1">
      <c r="B32" s="45" t="s">
        <v>52</v>
      </c>
      <c r="C32" s="50">
        <f t="shared" si="1" ref="C32:N32">($R$4*C27+$R$5*C28+$R$6*C29+$R$7*C30+$R$8*C31)/(C27+C28+C29+C30+C31)</f>
        <v>3.0000000000000004</v>
      </c>
      <c r="D32" s="50">
        <f t="shared" si="1"/>
        <v>3.0000000000000004</v>
      </c>
      <c r="E32" s="50">
        <f t="shared" si="1"/>
        <v>3.0000000000000004</v>
      </c>
      <c r="F32" s="50">
        <f t="shared" si="1"/>
        <v>3.0000000000000004</v>
      </c>
      <c r="G32" s="50">
        <f t="shared" si="1"/>
        <v>3.0000000000000004</v>
      </c>
      <c r="H32" s="50">
        <f t="shared" si="1"/>
        <v>3.0000000000000009</v>
      </c>
      <c r="I32" s="50">
        <f t="shared" si="1"/>
        <v>3.0000000000000004</v>
      </c>
      <c r="J32" s="50">
        <f t="shared" si="1"/>
        <v>3.0000000000000004</v>
      </c>
      <c r="K32" s="50">
        <f t="shared" si="1"/>
        <v>3.0000000000000004</v>
      </c>
      <c r="L32" s="50">
        <f t="shared" si="1"/>
        <v>3.0000000000000004</v>
      </c>
      <c r="M32" s="50">
        <f t="shared" si="1"/>
        <v>3.0000000000000004</v>
      </c>
      <c r="N32" s="50">
        <f t="shared" si="1"/>
        <v>3.0000000000000004</v>
      </c>
    </row>
    <row r="33" spans="2:14" ht="15.75">
      <c r="B33" s="47" t="s">
        <v>53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2:14" ht="15.75">
      <c r="B34" s="47" t="s">
        <v>54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9" ht="16.5" customHeight="1"/>
  </sheetData>
  <mergeCells count="32"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" right="0.7" top="0.75" bottom="0.75" header="0.3" footer="0.3"/>
  <pageSetup orientation="portrait" paperSize="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B20"/>
  <sheetViews>
    <sheetView tabSelected="1" zoomScale="90" zoomScaleNormal="90" workbookViewId="0" topLeftCell="B1">
      <selection pane="topLeft" activeCell="A4" sqref="A4:C5"/>
    </sheetView>
  </sheetViews>
  <sheetFormatPr defaultColWidth="8.854285714285714" defaultRowHeight="15"/>
  <cols>
    <col min="1" max="1" width="6.285714285714286" style="54" bestFit="1" customWidth="1"/>
    <col min="2" max="2" width="11.285714285714286" style="54" bestFit="1" customWidth="1"/>
    <col min="3" max="3" width="25" style="54" bestFit="1" customWidth="1"/>
    <col min="4" max="4" width="7.714285714285714" style="54" bestFit="1" customWidth="1"/>
    <col min="5" max="5" width="8.714285714285714" style="54" bestFit="1" customWidth="1"/>
    <col min="6" max="6" width="7.714285714285714" style="54" bestFit="1" customWidth="1"/>
    <col min="7" max="7" width="8.714285714285714" style="54" bestFit="1" customWidth="1"/>
    <col min="8" max="8" width="7.714285714285714" style="54" bestFit="1" customWidth="1"/>
    <col min="9" max="9" width="8.714285714285714" style="54" bestFit="1" customWidth="1"/>
    <col min="10" max="10" width="7.714285714285714" style="54" bestFit="1" customWidth="1"/>
    <col min="11" max="11" width="8.714285714285714" style="54" bestFit="1" customWidth="1"/>
    <col min="12" max="12" width="7.714285714285714" style="54" bestFit="1" customWidth="1"/>
    <col min="13" max="13" width="8.714285714285714" style="54" bestFit="1" customWidth="1"/>
    <col min="14" max="14" width="7.714285714285714" style="54" bestFit="1" customWidth="1"/>
    <col min="15" max="15" width="8.714285714285714" style="54" bestFit="1" customWidth="1"/>
    <col min="16" max="16" width="7.714285714285714" style="54" bestFit="1" customWidth="1"/>
    <col min="17" max="17" width="8.714285714285714" style="54" bestFit="1" customWidth="1"/>
    <col min="18" max="18" width="7.714285714285714" style="54" bestFit="1" customWidth="1"/>
    <col min="19" max="19" width="8.714285714285714" style="54" bestFit="1" customWidth="1"/>
    <col min="20" max="20" width="7.714285714285714" style="54" bestFit="1" customWidth="1"/>
    <col min="21" max="21" width="8.714285714285714" style="54" bestFit="1" customWidth="1"/>
    <col min="22" max="22" width="7.714285714285714" style="54" bestFit="1" customWidth="1"/>
    <col min="23" max="23" width="8.714285714285714" style="54" bestFit="1" customWidth="1"/>
    <col min="24" max="24" width="7.714285714285714" style="54" bestFit="1" customWidth="1"/>
    <col min="25" max="25" width="8.714285714285714" style="54" bestFit="1" customWidth="1"/>
    <col min="26" max="26" width="7.714285714285714" style="54" bestFit="1" customWidth="1"/>
    <col min="27" max="27" width="8.714285714285714" style="54" bestFit="1" customWidth="1"/>
    <col min="28" max="16384" width="8.857142857142858" style="54"/>
  </cols>
  <sheetData>
    <row r="1" spans="2:27" ht="22.5">
      <c r="B1" s="194" t="s">
        <v>108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</row>
    <row r="2" spans="2:27" ht="22.5">
      <c r="B2" s="194" t="s">
        <v>91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</row>
    <row r="3" spans="2:27" ht="22.5">
      <c r="B3" s="195" t="s">
        <v>103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</row>
    <row r="4" spans="1:27" ht="15">
      <c r="A4" s="196" t="s">
        <v>66</v>
      </c>
      <c r="B4" s="197"/>
      <c r="C4" s="198"/>
      <c r="D4" s="193" t="s">
        <v>35</v>
      </c>
      <c r="E4" s="193"/>
      <c r="F4" s="193" t="s">
        <v>36</v>
      </c>
      <c r="G4" s="193"/>
      <c r="H4" s="193" t="s">
        <v>37</v>
      </c>
      <c r="I4" s="193"/>
      <c r="J4" s="193" t="s">
        <v>38</v>
      </c>
      <c r="K4" s="193"/>
      <c r="L4" s="193" t="s">
        <v>39</v>
      </c>
      <c r="M4" s="193"/>
      <c r="N4" s="193" t="s">
        <v>40</v>
      </c>
      <c r="O4" s="193"/>
      <c r="P4" s="193" t="s">
        <v>41</v>
      </c>
      <c r="Q4" s="193"/>
      <c r="R4" s="193" t="s">
        <v>42</v>
      </c>
      <c r="S4" s="193"/>
      <c r="T4" s="193" t="s">
        <v>43</v>
      </c>
      <c r="U4" s="193"/>
      <c r="V4" s="193" t="s">
        <v>44</v>
      </c>
      <c r="W4" s="193"/>
      <c r="X4" s="193" t="s">
        <v>45</v>
      </c>
      <c r="Y4" s="193"/>
      <c r="Z4" s="193" t="s">
        <v>46</v>
      </c>
      <c r="AA4" s="193"/>
    </row>
    <row r="5" spans="1:27" ht="42.75">
      <c r="A5" s="199"/>
      <c r="B5" s="200"/>
      <c r="C5" s="201"/>
      <c r="D5" s="56" t="s">
        <v>67</v>
      </c>
      <c r="E5" s="56" t="s">
        <v>68</v>
      </c>
      <c r="F5" s="56" t="s">
        <v>67</v>
      </c>
      <c r="G5" s="56" t="s">
        <v>68</v>
      </c>
      <c r="H5" s="56" t="s">
        <v>67</v>
      </c>
      <c r="I5" s="56" t="s">
        <v>68</v>
      </c>
      <c r="J5" s="56" t="s">
        <v>67</v>
      </c>
      <c r="K5" s="56" t="s">
        <v>68</v>
      </c>
      <c r="L5" s="56" t="s">
        <v>67</v>
      </c>
      <c r="M5" s="56" t="s">
        <v>68</v>
      </c>
      <c r="N5" s="56" t="s">
        <v>67</v>
      </c>
      <c r="O5" s="56" t="s">
        <v>68</v>
      </c>
      <c r="P5" s="56" t="s">
        <v>67</v>
      </c>
      <c r="Q5" s="56" t="s">
        <v>68</v>
      </c>
      <c r="R5" s="56" t="s">
        <v>67</v>
      </c>
      <c r="S5" s="56" t="s">
        <v>68</v>
      </c>
      <c r="T5" s="56" t="s">
        <v>67</v>
      </c>
      <c r="U5" s="56" t="s">
        <v>68</v>
      </c>
      <c r="V5" s="56" t="s">
        <v>67</v>
      </c>
      <c r="W5" s="56" t="s">
        <v>68</v>
      </c>
      <c r="X5" s="56" t="s">
        <v>67</v>
      </c>
      <c r="Y5" s="56" t="s">
        <v>68</v>
      </c>
      <c r="Z5" s="56" t="s">
        <v>67</v>
      </c>
      <c r="AA5" s="56" t="s">
        <v>68</v>
      </c>
    </row>
    <row r="6" spans="1:28" ht="15">
      <c r="A6" s="66" t="s">
        <v>20</v>
      </c>
      <c r="B6" s="66" t="s">
        <v>22</v>
      </c>
      <c r="C6" s="66" t="s">
        <v>8</v>
      </c>
      <c r="D6" s="66"/>
      <c r="E6" s="67" t="s">
        <v>56</v>
      </c>
      <c r="F6" s="66"/>
      <c r="G6" s="129" t="s">
        <v>57</v>
      </c>
      <c r="H6" s="66"/>
      <c r="I6" s="129" t="s">
        <v>58</v>
      </c>
      <c r="J6" s="66"/>
      <c r="K6" s="129" t="s">
        <v>59</v>
      </c>
      <c r="L6" s="66"/>
      <c r="M6" s="129" t="s">
        <v>60</v>
      </c>
      <c r="N6" s="66"/>
      <c r="O6" s="129" t="s">
        <v>61</v>
      </c>
      <c r="P6" s="66"/>
      <c r="Q6" s="129" t="s">
        <v>62</v>
      </c>
      <c r="R6" s="66"/>
      <c r="S6" s="129" t="s">
        <v>63</v>
      </c>
      <c r="T6" s="66"/>
      <c r="U6" s="129" t="s">
        <v>64</v>
      </c>
      <c r="V6" s="66"/>
      <c r="W6" s="129" t="s">
        <v>65</v>
      </c>
      <c r="X6" s="66"/>
      <c r="Y6" s="130" t="s">
        <v>69</v>
      </c>
      <c r="Z6" s="66"/>
      <c r="AA6" s="130" t="s">
        <v>70</v>
      </c>
      <c r="AB6" s="68"/>
    </row>
    <row r="7" spans="1:28" ht="29.25" customHeight="1">
      <c r="A7" s="55">
        <v>1</v>
      </c>
      <c r="B7" s="69"/>
      <c r="C7" s="119" t="str">
        <f>'CO (All Subjects)'!D7</f>
        <v>Introductory Macro Economics</v>
      </c>
      <c r="D7" s="69">
        <v>2.50</v>
      </c>
      <c r="E7" s="131">
        <f>'CO-PO Mapping'!C17</f>
        <v>3.0000000000000004</v>
      </c>
      <c r="F7" s="69">
        <v>2.80</v>
      </c>
      <c r="G7" s="131">
        <f>'CO-PO Mapping'!D17</f>
        <v>3.0000000000000004</v>
      </c>
      <c r="H7" s="69">
        <v>2.2000000000000002</v>
      </c>
      <c r="I7" s="131">
        <f>'CO-PO Mapping'!E17</f>
        <v>3.0000000000000004</v>
      </c>
      <c r="J7" s="69">
        <v>2</v>
      </c>
      <c r="K7" s="131">
        <f>'CO-PO Mapping'!F17</f>
        <v>3.0000000000000004</v>
      </c>
      <c r="L7" s="69">
        <v>2.2999999999999998</v>
      </c>
      <c r="M7" s="131">
        <f>'CO-PO Mapping'!G17</f>
        <v>3.0000000000000004</v>
      </c>
      <c r="N7" s="69">
        <v>2</v>
      </c>
      <c r="O7" s="131">
        <f>'CO-PO Mapping'!H17</f>
        <v>3.0000000000000004</v>
      </c>
      <c r="P7" s="69">
        <v>2</v>
      </c>
      <c r="Q7" s="131">
        <f>'CO-PO Mapping'!I17</f>
        <v>3.0000000000000004</v>
      </c>
      <c r="R7" s="69">
        <v>2.40</v>
      </c>
      <c r="S7" s="131">
        <f>'CO-PO Mapping'!J17</f>
        <v>3.0000000000000004</v>
      </c>
      <c r="T7" s="69">
        <v>2</v>
      </c>
      <c r="U7" s="131">
        <f>'CO-PO Mapping'!K17</f>
        <v>3.0000000000000004</v>
      </c>
      <c r="V7" s="69">
        <v>2.40</v>
      </c>
      <c r="W7" s="131">
        <f>'CO-PO Mapping'!L17</f>
        <v>3.0000000000000004</v>
      </c>
      <c r="X7" s="69">
        <v>2.2999999999999998</v>
      </c>
      <c r="Y7" s="131">
        <f>'CO-PO Mapping'!M17</f>
        <v>3.0000000000000004</v>
      </c>
      <c r="Z7" s="69">
        <v>2</v>
      </c>
      <c r="AA7" s="131">
        <f>'CO-PO Mapping'!N17</f>
        <v>3.0000000000000004</v>
      </c>
      <c r="AB7" s="70"/>
    </row>
    <row r="8" spans="1:28" ht="24">
      <c r="A8" s="55">
        <v>2</v>
      </c>
      <c r="B8" s="69"/>
      <c r="C8" s="119" t="str">
        <f>'CO (All Subjects)'!D8</f>
        <v>Elements of statistics and Mathematics</v>
      </c>
      <c r="D8" s="69">
        <v>2.50</v>
      </c>
      <c r="E8" s="131">
        <f>'CO-PO Mapping'!C32</f>
        <v>3.0000000000000004</v>
      </c>
      <c r="F8" s="69">
        <v>3</v>
      </c>
      <c r="G8" s="131">
        <f>'CO-PO Mapping'!D32</f>
        <v>3.0000000000000004</v>
      </c>
      <c r="H8" s="69">
        <v>2</v>
      </c>
      <c r="I8" s="131">
        <f>'CO-PO Mapping'!E32</f>
        <v>3.0000000000000004</v>
      </c>
      <c r="J8" s="69">
        <v>2</v>
      </c>
      <c r="K8" s="131">
        <f>'CO-PO Mapping'!F32</f>
        <v>3.0000000000000004</v>
      </c>
      <c r="L8" s="69">
        <v>2.50</v>
      </c>
      <c r="M8" s="131">
        <f>'CO-PO Mapping'!G32</f>
        <v>3.0000000000000004</v>
      </c>
      <c r="N8" s="69">
        <v>2</v>
      </c>
      <c r="O8" s="131">
        <f>'CO-PO Mapping'!H32</f>
        <v>3.0000000000000009</v>
      </c>
      <c r="P8" s="69">
        <v>2.2999999999999998</v>
      </c>
      <c r="Q8" s="131">
        <f>'CO-PO Mapping'!I32</f>
        <v>3.0000000000000004</v>
      </c>
      <c r="R8" s="69">
        <v>2.40</v>
      </c>
      <c r="S8" s="131">
        <f>'CO-PO Mapping'!J32</f>
        <v>3.0000000000000004</v>
      </c>
      <c r="T8" s="69"/>
      <c r="U8" s="131"/>
      <c r="V8" s="69">
        <v>2</v>
      </c>
      <c r="W8" s="131">
        <f>'CO-PO Mapping'!L32</f>
        <v>3.0000000000000004</v>
      </c>
      <c r="X8" s="69">
        <v>2.50</v>
      </c>
      <c r="Y8" s="131">
        <f>'CO-PO Mapping'!M32</f>
        <v>3.0000000000000004</v>
      </c>
      <c r="Z8" s="69">
        <v>2.2999999999999998</v>
      </c>
      <c r="AA8" s="131">
        <f>'CO-PO Mapping'!N32</f>
        <v>3.0000000000000004</v>
      </c>
      <c r="AB8" s="70"/>
    </row>
    <row r="9" spans="1:27" ht="15">
      <c r="A9" s="70"/>
      <c r="B9" s="71"/>
      <c r="C9" s="72"/>
      <c r="D9" s="57"/>
      <c r="E9" s="70"/>
      <c r="F9" s="57"/>
      <c r="G9" s="70"/>
      <c r="H9" s="57"/>
      <c r="I9" s="70"/>
      <c r="J9" s="57"/>
      <c r="K9" s="70"/>
      <c r="L9" s="57"/>
      <c r="M9" s="70"/>
      <c r="N9" s="57"/>
      <c r="O9" s="70"/>
      <c r="P9" s="57"/>
      <c r="Q9" s="70"/>
      <c r="R9" s="57"/>
      <c r="S9" s="70"/>
      <c r="T9" s="57"/>
      <c r="U9" s="70"/>
      <c r="V9" s="57"/>
      <c r="W9" s="70"/>
      <c r="X9" s="57"/>
      <c r="Y9" s="70"/>
      <c r="Z9" s="57"/>
      <c r="AA9" s="70"/>
    </row>
    <row r="11" spans="3:27" ht="15">
      <c r="C11" s="54" t="s">
        <v>71</v>
      </c>
      <c r="D11" s="58">
        <f>AVERAGE(D7:D8)</f>
        <v>2.50</v>
      </c>
      <c r="E11" s="59"/>
      <c r="F11" s="60">
        <f>AVERAGE(F7:F8)</f>
        <v>2.90</v>
      </c>
      <c r="G11" s="59"/>
      <c r="H11" s="60">
        <f>AVERAGE(H7:H8)</f>
        <v>2.10</v>
      </c>
      <c r="I11" s="59"/>
      <c r="J11" s="60">
        <f>AVERAGE(J7:J8)</f>
        <v>2</v>
      </c>
      <c r="K11" s="59"/>
      <c r="L11" s="60">
        <f>AVERAGE(L7:L8)</f>
        <v>2.40</v>
      </c>
      <c r="M11" s="59"/>
      <c r="N11" s="60">
        <f>AVERAGE(N7:N8)</f>
        <v>2</v>
      </c>
      <c r="O11" s="59"/>
      <c r="P11" s="60">
        <f>AVERAGE(P7:P8)</f>
        <v>2.15</v>
      </c>
      <c r="Q11" s="59"/>
      <c r="R11" s="60">
        <f>AVERAGE(R7:R8)</f>
        <v>2.40</v>
      </c>
      <c r="S11" s="59"/>
      <c r="T11" s="60">
        <f>AVERAGE(T7:T8)</f>
        <v>2</v>
      </c>
      <c r="U11" s="59"/>
      <c r="V11" s="60">
        <f>AVERAGE(V7:V8)</f>
        <v>2.2000000000000002</v>
      </c>
      <c r="W11" s="59"/>
      <c r="X11" s="60">
        <f>AVERAGE(X7:X8)</f>
        <v>2.40</v>
      </c>
      <c r="Y11" s="59"/>
      <c r="Z11" s="60">
        <f>AVERAGE(Z7:Z8)</f>
        <v>2.15</v>
      </c>
      <c r="AA11" s="61"/>
    </row>
    <row r="12" spans="4:27" ht="15">
      <c r="D12" s="6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63"/>
    </row>
    <row r="13" spans="3:27" ht="15">
      <c r="C13" s="54" t="s">
        <v>72</v>
      </c>
      <c r="D13" s="62">
        <f t="shared" si="0" ref="D13:AA13">AVERAGE(D7:D8)</f>
        <v>2.50</v>
      </c>
      <c r="E13" s="62">
        <f t="shared" si="0"/>
        <v>3.0000000000000004</v>
      </c>
      <c r="F13" s="62">
        <f t="shared" si="0"/>
        <v>2.90</v>
      </c>
      <c r="G13" s="62">
        <f t="shared" si="0"/>
        <v>3.0000000000000004</v>
      </c>
      <c r="H13" s="62">
        <f t="shared" si="0"/>
        <v>2.10</v>
      </c>
      <c r="I13" s="62">
        <f t="shared" si="0"/>
        <v>3.0000000000000004</v>
      </c>
      <c r="J13" s="62">
        <f t="shared" si="0"/>
        <v>2</v>
      </c>
      <c r="K13" s="62">
        <f t="shared" si="0"/>
        <v>3.0000000000000004</v>
      </c>
      <c r="L13" s="62">
        <f t="shared" si="0"/>
        <v>2.40</v>
      </c>
      <c r="M13" s="62">
        <f t="shared" si="0"/>
        <v>3.0000000000000004</v>
      </c>
      <c r="N13" s="62">
        <f t="shared" si="0"/>
        <v>2</v>
      </c>
      <c r="O13" s="62">
        <f t="shared" si="0"/>
        <v>3.0000000000000009</v>
      </c>
      <c r="P13" s="62">
        <f t="shared" si="0"/>
        <v>2.15</v>
      </c>
      <c r="Q13" s="62">
        <f t="shared" si="0"/>
        <v>3.0000000000000004</v>
      </c>
      <c r="R13" s="62">
        <f t="shared" si="0"/>
        <v>2.40</v>
      </c>
      <c r="S13" s="62">
        <f t="shared" si="0"/>
        <v>3.0000000000000004</v>
      </c>
      <c r="T13" s="62">
        <f t="shared" si="0"/>
        <v>2</v>
      </c>
      <c r="U13" s="62">
        <f t="shared" si="0"/>
        <v>3.0000000000000004</v>
      </c>
      <c r="V13" s="62">
        <f t="shared" si="0"/>
        <v>2.2000000000000002</v>
      </c>
      <c r="W13" s="62">
        <f t="shared" si="0"/>
        <v>3.0000000000000004</v>
      </c>
      <c r="X13" s="62">
        <f t="shared" si="0"/>
        <v>2.40</v>
      </c>
      <c r="Y13" s="62">
        <f t="shared" si="0"/>
        <v>3.0000000000000004</v>
      </c>
      <c r="Z13" s="62">
        <f t="shared" si="0"/>
        <v>2.15</v>
      </c>
      <c r="AA13" s="62">
        <f t="shared" si="0"/>
        <v>3.0000000000000004</v>
      </c>
    </row>
    <row r="14" spans="4:27" ht="15">
      <c r="D14" s="62"/>
      <c r="E14" s="74"/>
      <c r="F14" s="73"/>
      <c r="G14" s="74"/>
      <c r="H14" s="73"/>
      <c r="I14" s="74"/>
      <c r="J14" s="73"/>
      <c r="K14" s="74"/>
      <c r="L14" s="73"/>
      <c r="M14" s="74"/>
      <c r="N14" s="73"/>
      <c r="O14" s="74"/>
      <c r="P14" s="73"/>
      <c r="Q14" s="74"/>
      <c r="R14" s="73"/>
      <c r="S14" s="74"/>
      <c r="T14" s="73"/>
      <c r="U14" s="74"/>
      <c r="V14" s="73"/>
      <c r="W14" s="74"/>
      <c r="X14" s="73"/>
      <c r="Y14" s="74"/>
      <c r="Z14" s="73"/>
      <c r="AA14" s="64"/>
    </row>
    <row r="15" spans="3:27" ht="15">
      <c r="C15" s="54" t="s">
        <v>73</v>
      </c>
      <c r="D15" s="62"/>
      <c r="E15" s="111">
        <v>2</v>
      </c>
      <c r="F15" s="73"/>
      <c r="G15" s="111">
        <v>2.90</v>
      </c>
      <c r="H15" s="73"/>
      <c r="I15" s="111">
        <v>2</v>
      </c>
      <c r="J15" s="73"/>
      <c r="K15" s="111">
        <v>1.80</v>
      </c>
      <c r="L15" s="73"/>
      <c r="M15" s="111">
        <v>2</v>
      </c>
      <c r="N15" s="73"/>
      <c r="O15" s="111">
        <v>1.80</v>
      </c>
      <c r="P15" s="73"/>
      <c r="Q15" s="111">
        <v>1.90</v>
      </c>
      <c r="R15" s="73"/>
      <c r="S15" s="111">
        <v>2.2999999999999998</v>
      </c>
      <c r="T15" s="73"/>
      <c r="U15" s="111">
        <v>2.10</v>
      </c>
      <c r="V15" s="73"/>
      <c r="W15" s="111">
        <v>2</v>
      </c>
      <c r="X15" s="73"/>
      <c r="Y15" s="111">
        <v>2.2000000000000002</v>
      </c>
      <c r="Z15" s="73"/>
      <c r="AA15" s="112">
        <v>1.80</v>
      </c>
    </row>
    <row r="16" spans="4:27" ht="15">
      <c r="D16" s="62"/>
      <c r="E16" s="74"/>
      <c r="F16" s="73"/>
      <c r="G16" s="74"/>
      <c r="H16" s="73"/>
      <c r="I16" s="74"/>
      <c r="J16" s="73"/>
      <c r="K16" s="74"/>
      <c r="L16" s="73"/>
      <c r="M16" s="74"/>
      <c r="N16" s="73"/>
      <c r="O16" s="74"/>
      <c r="P16" s="73"/>
      <c r="Q16" s="74"/>
      <c r="R16" s="73"/>
      <c r="S16" s="74"/>
      <c r="T16" s="73"/>
      <c r="U16" s="74"/>
      <c r="V16" s="73"/>
      <c r="W16" s="74"/>
      <c r="X16" s="73"/>
      <c r="Y16" s="74"/>
      <c r="Z16" s="73"/>
      <c r="AA16" s="64"/>
    </row>
    <row r="17" spans="3:27" ht="15">
      <c r="C17" s="54" t="s">
        <v>74</v>
      </c>
      <c r="D17" s="62"/>
      <c r="E17" s="113">
        <f>(E13+E15)/2</f>
        <v>2.50</v>
      </c>
      <c r="F17" s="73"/>
      <c r="G17" s="113">
        <f>(G13+G15)/2</f>
        <v>2.95</v>
      </c>
      <c r="H17" s="73"/>
      <c r="I17" s="113">
        <f>(I13+I15)/2</f>
        <v>2.50</v>
      </c>
      <c r="J17" s="73"/>
      <c r="K17" s="113">
        <f>(K13+K15)/2</f>
        <v>2.4000000000000004</v>
      </c>
      <c r="L17" s="73"/>
      <c r="M17" s="113">
        <f>(M13+M15)/2</f>
        <v>2.50</v>
      </c>
      <c r="N17" s="73"/>
      <c r="O17" s="113">
        <f>(O13+O15)/2</f>
        <v>2.4000000000000004</v>
      </c>
      <c r="P17" s="73"/>
      <c r="Q17" s="113">
        <f>(Q13+Q15)/2</f>
        <v>2.4500000000000002</v>
      </c>
      <c r="R17" s="73"/>
      <c r="S17" s="113">
        <f>(S13+S15)/2</f>
        <v>2.6500000000000004</v>
      </c>
      <c r="T17" s="73"/>
      <c r="U17" s="113">
        <f>(U13+U15)/2</f>
        <v>2.5500000000000003</v>
      </c>
      <c r="V17" s="73"/>
      <c r="W17" s="113">
        <f>(W13+W15)/2</f>
        <v>2.50</v>
      </c>
      <c r="X17" s="73"/>
      <c r="Y17" s="113">
        <f>(Y13+Y15)/2</f>
        <v>2.6000000000000005</v>
      </c>
      <c r="Z17" s="73"/>
      <c r="AA17" s="114">
        <f>(AA13+AA15)/2</f>
        <v>2.4000000000000004</v>
      </c>
    </row>
    <row r="18" spans="4:27" ht="15">
      <c r="D18" s="75"/>
      <c r="E18" s="76"/>
      <c r="F18" s="65"/>
      <c r="G18" s="76"/>
      <c r="H18" s="65"/>
      <c r="I18" s="76"/>
      <c r="J18" s="65"/>
      <c r="K18" s="76"/>
      <c r="L18" s="65"/>
      <c r="M18" s="76"/>
      <c r="N18" s="65"/>
      <c r="O18" s="76"/>
      <c r="P18" s="65"/>
      <c r="Q18" s="76"/>
      <c r="R18" s="65"/>
      <c r="S18" s="76"/>
      <c r="T18" s="65"/>
      <c r="U18" s="76"/>
      <c r="V18" s="65"/>
      <c r="W18" s="76"/>
      <c r="X18" s="65"/>
      <c r="Y18" s="76"/>
      <c r="Z18" s="65"/>
      <c r="AA18" s="77"/>
    </row>
    <row r="19" spans="4:27" ht="15">
      <c r="D19" s="192" t="s">
        <v>35</v>
      </c>
      <c r="E19" s="192"/>
      <c r="F19" s="192" t="s">
        <v>36</v>
      </c>
      <c r="G19" s="192"/>
      <c r="H19" s="192" t="s">
        <v>37</v>
      </c>
      <c r="I19" s="192"/>
      <c r="J19" s="192" t="s">
        <v>38</v>
      </c>
      <c r="K19" s="192"/>
      <c r="L19" s="192" t="s">
        <v>39</v>
      </c>
      <c r="M19" s="192"/>
      <c r="N19" s="192" t="s">
        <v>40</v>
      </c>
      <c r="O19" s="192"/>
      <c r="P19" s="192" t="s">
        <v>41</v>
      </c>
      <c r="Q19" s="192"/>
      <c r="R19" s="192" t="s">
        <v>42</v>
      </c>
      <c r="S19" s="192"/>
      <c r="T19" s="192" t="s">
        <v>43</v>
      </c>
      <c r="U19" s="192"/>
      <c r="V19" s="192" t="s">
        <v>44</v>
      </c>
      <c r="W19" s="192"/>
      <c r="X19" s="192" t="s">
        <v>45</v>
      </c>
      <c r="Y19" s="192"/>
      <c r="Z19" s="192" t="s">
        <v>46</v>
      </c>
      <c r="AA19" s="192"/>
    </row>
    <row r="20" spans="4:27" ht="15">
      <c r="D20" s="192" t="str">
        <f>IF(E17&gt;D11,"Achieve","Not Achive")</f>
        <v>Not Achive</v>
      </c>
      <c r="E20" s="192"/>
      <c r="F20" s="192" t="str">
        <f t="shared" si="1" ref="F20">IF(G17&gt;F11,"Achieve","Not Achive")</f>
        <v>Achieve</v>
      </c>
      <c r="G20" s="192"/>
      <c r="H20" s="192" t="str">
        <f t="shared" si="2" ref="H20">IF(I17&gt;H11,"Achieve","Not Achive")</f>
        <v>Achieve</v>
      </c>
      <c r="I20" s="192"/>
      <c r="J20" s="192" t="str">
        <f t="shared" si="3" ref="J20">IF(K17&gt;J11,"Achieve","Not Achive")</f>
        <v>Achieve</v>
      </c>
      <c r="K20" s="192"/>
      <c r="L20" s="192" t="str">
        <f t="shared" si="4" ref="L20">IF(M17&gt;L11,"Achieve","Not Achive")</f>
        <v>Achieve</v>
      </c>
      <c r="M20" s="192"/>
      <c r="N20" s="192" t="str">
        <f t="shared" si="5" ref="N20">IF(O17&gt;N11,"Achieve","Not Achive")</f>
        <v>Achieve</v>
      </c>
      <c r="O20" s="192"/>
      <c r="P20" s="192" t="str">
        <f t="shared" si="6" ref="P20">IF(Q17&gt;P11,"Achieve","Not Achive")</f>
        <v>Achieve</v>
      </c>
      <c r="Q20" s="192"/>
      <c r="R20" s="192" t="str">
        <f t="shared" si="7" ref="R20">IF(S17&gt;R11,"Achieve","Not Achive")</f>
        <v>Achieve</v>
      </c>
      <c r="S20" s="192"/>
      <c r="T20" s="192" t="str">
        <f t="shared" si="8" ref="T20">IF(U17&gt;T11,"Achieve","Not Achive")</f>
        <v>Achieve</v>
      </c>
      <c r="U20" s="192"/>
      <c r="V20" s="192" t="str">
        <f t="shared" si="9" ref="V20">IF(W17&gt;V11,"Achieve","Not Achive")</f>
        <v>Achieve</v>
      </c>
      <c r="W20" s="192"/>
      <c r="X20" s="192" t="str">
        <f t="shared" si="10" ref="X20">IF(Y17&gt;X11,"Achieve","Not Achive")</f>
        <v>Achieve</v>
      </c>
      <c r="Y20" s="192"/>
      <c r="Z20" s="192" t="str">
        <f t="shared" si="11" ref="Z20">IF(AA17&gt;Z11,"Achieve","Not Achive")</f>
        <v>Achieve</v>
      </c>
      <c r="AA20" s="192"/>
    </row>
  </sheetData>
  <mergeCells count="40"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  <mergeCell ref="D20:E20"/>
    <mergeCell ref="H20:I20"/>
    <mergeCell ref="J20:K20"/>
    <mergeCell ref="N20:O20"/>
    <mergeCell ref="D4:E4"/>
    <mergeCell ref="F4:G4"/>
    <mergeCell ref="H4:I4"/>
    <mergeCell ref="J4:K4"/>
    <mergeCell ref="L4:M4"/>
    <mergeCell ref="D19:E19"/>
    <mergeCell ref="F20:G20"/>
    <mergeCell ref="L20:M20"/>
    <mergeCell ref="F19:G19"/>
    <mergeCell ref="H19:I19"/>
    <mergeCell ref="J19:K19"/>
    <mergeCell ref="Z20:AA20"/>
    <mergeCell ref="V19:W19"/>
    <mergeCell ref="X19:Y19"/>
    <mergeCell ref="Z19:AA19"/>
    <mergeCell ref="L19:M19"/>
    <mergeCell ref="N19:O19"/>
    <mergeCell ref="P19:Q19"/>
    <mergeCell ref="R19:S19"/>
    <mergeCell ref="T19:U19"/>
    <mergeCell ref="P20:Q20"/>
    <mergeCell ref="T20:U20"/>
    <mergeCell ref="X20:Y20"/>
    <mergeCell ref="R20:S20"/>
    <mergeCell ref="V20:W20"/>
  </mergeCells>
  <pageMargins left="0.7" right="0.7" top="0.75" bottom="0.75" header="0.3" footer="0.3"/>
  <pageSetup orientation="portrait" paperSize="1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07cee8b-350d-4a8d-a255-4c2aee91a9e1}">
  <sheetPr codeName="Sheet6">
    <pageSetUpPr fitToPage="1"/>
  </sheetPr>
  <dimension ref="A1:Z44"/>
  <sheetViews>
    <sheetView zoomScale="80" zoomScaleNormal="80" workbookViewId="0" topLeftCell="A1">
      <selection pane="topLeft" activeCell="A14" sqref="A14"/>
    </sheetView>
  </sheetViews>
  <sheetFormatPr defaultColWidth="8.854285714285714" defaultRowHeight="20.25"/>
  <cols>
    <col min="1" max="2" width="11.571428571428571" style="1" customWidth="1"/>
    <col min="3" max="3" width="48.714285714285715" style="1" bestFit="1" customWidth="1"/>
    <col min="4" max="8" width="11.571428571428571" style="1" customWidth="1"/>
    <col min="9" max="9" width="10.714285714285714" style="1" bestFit="1" customWidth="1"/>
    <col min="10" max="10" width="14.285714285714286" style="1" bestFit="1" customWidth="1"/>
    <col min="11" max="15" width="8.714285714285714" style="1" bestFit="1" customWidth="1"/>
    <col min="16" max="17" width="10.714285714285714" style="1" bestFit="1" customWidth="1"/>
    <col min="18" max="22" width="6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42" t="s">
        <v>98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20.25">
      <c r="A2" s="142" t="s">
        <v>91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21" thickBot="1">
      <c r="A3" s="142"/>
      <c r="B3" s="142"/>
      <c r="C3" s="142"/>
      <c r="D3" s="142"/>
      <c r="E3" s="142"/>
      <c r="F3" s="142" t="s">
        <v>109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thickBot="1">
      <c r="A4" s="143" t="s">
        <v>80</v>
      </c>
      <c r="B4" s="144"/>
      <c r="C4" s="123" t="str">
        <f>'CO (2)'!D7</f>
        <v>Resource Geography</v>
      </c>
      <c r="D4" s="115" t="s">
        <v>85</v>
      </c>
      <c r="E4" s="116"/>
      <c r="F4" s="145" t="s">
        <v>110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21" customHeight="1">
      <c r="A5" s="147" t="s">
        <v>0</v>
      </c>
      <c r="B5" s="149" t="s">
        <v>1</v>
      </c>
      <c r="C5" s="151" t="s">
        <v>2</v>
      </c>
      <c r="D5" s="153" t="s">
        <v>96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 t="s">
        <v>81</v>
      </c>
      <c r="S5" s="154"/>
      <c r="T5" s="154"/>
      <c r="U5" s="154"/>
      <c r="V5" s="154"/>
      <c r="W5" s="37" t="s">
        <v>12</v>
      </c>
      <c r="X5" s="155" t="s">
        <v>11</v>
      </c>
      <c r="Y5" s="157" t="s">
        <v>111</v>
      </c>
      <c r="Z5" s="157" t="s">
        <v>79</v>
      </c>
    </row>
    <row r="6" spans="1:26" ht="20.25">
      <c r="A6" s="148"/>
      <c r="B6" s="150"/>
      <c r="C6" s="152"/>
      <c r="D6" s="159" t="s">
        <v>92</v>
      </c>
      <c r="E6" s="159"/>
      <c r="F6" s="159"/>
      <c r="G6" s="159"/>
      <c r="H6" s="159"/>
      <c r="I6" s="159"/>
      <c r="J6" s="159"/>
      <c r="K6" s="160" t="s">
        <v>93</v>
      </c>
      <c r="L6" s="160"/>
      <c r="M6" s="160"/>
      <c r="N6" s="160"/>
      <c r="O6" s="160"/>
      <c r="P6" s="160"/>
      <c r="Q6" s="160"/>
      <c r="R6" s="154"/>
      <c r="S6" s="154"/>
      <c r="T6" s="154"/>
      <c r="U6" s="154"/>
      <c r="V6" s="154"/>
      <c r="W6" s="37" t="s">
        <v>10</v>
      </c>
      <c r="X6" s="155"/>
      <c r="Y6" s="157"/>
      <c r="Z6" s="157"/>
    </row>
    <row r="7" spans="1:26" ht="21" thickBot="1">
      <c r="A7" s="148"/>
      <c r="B7" s="204"/>
      <c r="C7" s="205"/>
      <c r="D7" s="159" t="s">
        <v>86</v>
      </c>
      <c r="E7" s="159" t="s">
        <v>87</v>
      </c>
      <c r="F7" s="159" t="s">
        <v>88</v>
      </c>
      <c r="G7" s="159" t="s">
        <v>89</v>
      </c>
      <c r="H7" s="159" t="s">
        <v>90</v>
      </c>
      <c r="I7" s="159" t="s">
        <v>94</v>
      </c>
      <c r="J7" s="159" t="s">
        <v>82</v>
      </c>
      <c r="K7" s="160" t="s">
        <v>9</v>
      </c>
      <c r="L7" s="160" t="s">
        <v>87</v>
      </c>
      <c r="M7" s="160" t="s">
        <v>4</v>
      </c>
      <c r="N7" s="160" t="s">
        <v>89</v>
      </c>
      <c r="O7" s="160" t="s">
        <v>90</v>
      </c>
      <c r="P7" s="160" t="s">
        <v>95</v>
      </c>
      <c r="Q7" s="160" t="s">
        <v>83</v>
      </c>
      <c r="R7" s="206" t="s">
        <v>9</v>
      </c>
      <c r="S7" s="154" t="s">
        <v>3</v>
      </c>
      <c r="T7" s="154" t="s">
        <v>4</v>
      </c>
      <c r="U7" s="154" t="s">
        <v>5</v>
      </c>
      <c r="V7" s="154" t="s">
        <v>6</v>
      </c>
      <c r="W7" s="37" t="s">
        <v>97</v>
      </c>
      <c r="X7" s="155"/>
      <c r="Y7" s="157"/>
      <c r="Z7" s="157"/>
    </row>
    <row r="8" spans="1:26" ht="19.9" customHeight="1">
      <c r="A8" s="207">
        <v>1</v>
      </c>
      <c r="B8" s="137">
        <v>283061</v>
      </c>
      <c r="C8" s="138" t="s">
        <v>112</v>
      </c>
      <c r="D8" s="10">
        <v>8.50</v>
      </c>
      <c r="E8" s="10">
        <v>7</v>
      </c>
      <c r="F8" s="10">
        <v>5</v>
      </c>
      <c r="G8" s="10">
        <v>6</v>
      </c>
      <c r="H8" s="10">
        <v>6.50</v>
      </c>
      <c r="I8" s="10">
        <f t="shared" si="0" ref="I8:I32">SUM(D8:H8)</f>
        <v>33</v>
      </c>
      <c r="J8" s="10">
        <f>I8*0.15</f>
        <v>4.95</v>
      </c>
      <c r="K8" s="18">
        <v>5</v>
      </c>
      <c r="L8" s="18">
        <v>3</v>
      </c>
      <c r="M8" s="18">
        <v>2.50</v>
      </c>
      <c r="N8" s="18">
        <v>4</v>
      </c>
      <c r="O8" s="18">
        <v>3</v>
      </c>
      <c r="P8" s="18">
        <f>SUM(K8:O8)</f>
        <v>17.50</v>
      </c>
      <c r="Q8" s="117">
        <f>P8*0.05</f>
        <v>0.875</v>
      </c>
      <c r="R8" s="107">
        <f t="shared" si="1" ref="R8:R32">(D8*0.15+K8*0.05)</f>
        <v>1.525</v>
      </c>
      <c r="S8" s="107">
        <f t="shared" si="2" ref="S8:S32">(E8*0.15+L8*0.05)</f>
        <v>1.2000000000000002</v>
      </c>
      <c r="T8" s="107">
        <f t="shared" si="3" ref="T8:T32">(F8*0.15+M8*0.05)</f>
        <v>0.875</v>
      </c>
      <c r="U8" s="107">
        <f t="shared" si="4" ref="U8:U32">(G8*0.15+N8*0.05)</f>
        <v>1.0999999999999999</v>
      </c>
      <c r="V8" s="107">
        <f t="shared" si="5" ref="V8:V32">(H8*0.15+O8*0.05)</f>
        <v>1.125</v>
      </c>
      <c r="W8" s="118">
        <f t="shared" si="6" ref="W8:W32">I8+P8</f>
        <v>50.50</v>
      </c>
      <c r="X8" s="118">
        <f>(W8*0.2)</f>
        <v>10.100000000000001</v>
      </c>
      <c r="Y8" s="137">
        <v>33</v>
      </c>
      <c r="Z8" s="117">
        <f>Y8*0.8</f>
        <v>26.40</v>
      </c>
    </row>
    <row r="9" spans="1:26" ht="19.9" customHeight="1" thickBot="1">
      <c r="A9" s="208">
        <v>2</v>
      </c>
      <c r="B9" s="137">
        <v>283066</v>
      </c>
      <c r="C9" s="138" t="s">
        <v>113</v>
      </c>
      <c r="D9" s="10">
        <v>7</v>
      </c>
      <c r="E9" s="10">
        <v>8</v>
      </c>
      <c r="F9" s="10">
        <v>10</v>
      </c>
      <c r="G9" s="10">
        <v>3</v>
      </c>
      <c r="H9" s="10">
        <v>6</v>
      </c>
      <c r="I9" s="10">
        <f t="shared" si="0"/>
        <v>34</v>
      </c>
      <c r="J9" s="10">
        <f t="shared" si="7" ref="J9:J32">I9*0.15</f>
        <v>5.0999999999999996</v>
      </c>
      <c r="K9" s="18">
        <v>2</v>
      </c>
      <c r="L9" s="18">
        <v>5</v>
      </c>
      <c r="M9" s="18">
        <v>3</v>
      </c>
      <c r="N9" s="18">
        <v>2</v>
      </c>
      <c r="O9" s="18">
        <v>4.50</v>
      </c>
      <c r="P9" s="18">
        <f t="shared" si="8" ref="P9:P32">SUM(K9:O9)</f>
        <v>16.50</v>
      </c>
      <c r="Q9" s="117">
        <f t="shared" si="9" ref="Q9:Q32">P9*0.05</f>
        <v>0.825</v>
      </c>
      <c r="R9" s="107">
        <f t="shared" si="1"/>
        <v>1.1500000000000001</v>
      </c>
      <c r="S9" s="107">
        <f t="shared" si="2"/>
        <v>1.45</v>
      </c>
      <c r="T9" s="107">
        <f t="shared" si="3"/>
        <v>1.65</v>
      </c>
      <c r="U9" s="107">
        <f t="shared" si="4"/>
        <v>0.54999999999999993</v>
      </c>
      <c r="V9" s="107">
        <f t="shared" si="5"/>
        <v>1.125</v>
      </c>
      <c r="W9" s="118">
        <f t="shared" si="6"/>
        <v>50.50</v>
      </c>
      <c r="X9" s="118">
        <f t="shared" si="10" ref="X9:X32">(W9*0.2)</f>
        <v>10.100000000000001</v>
      </c>
      <c r="Y9" s="137">
        <v>35</v>
      </c>
      <c r="Z9" s="117">
        <f t="shared" si="11" ref="Z9:Z32">Y9*0.8</f>
        <v>28</v>
      </c>
    </row>
    <row r="10" spans="1:26" ht="19.9" customHeight="1">
      <c r="A10" s="207">
        <v>3</v>
      </c>
      <c r="B10" s="137">
        <v>283068</v>
      </c>
      <c r="C10" s="138" t="s">
        <v>114</v>
      </c>
      <c r="D10" s="10">
        <v>5.50</v>
      </c>
      <c r="E10" s="10">
        <v>7</v>
      </c>
      <c r="F10" s="10">
        <v>5</v>
      </c>
      <c r="G10" s="10">
        <v>8</v>
      </c>
      <c r="H10" s="10">
        <v>5.50</v>
      </c>
      <c r="I10" s="10">
        <f t="shared" si="0"/>
        <v>31</v>
      </c>
      <c r="J10" s="10">
        <f t="shared" si="7"/>
        <v>4.6499999999999995</v>
      </c>
      <c r="K10" s="18">
        <v>3</v>
      </c>
      <c r="L10" s="18">
        <v>5</v>
      </c>
      <c r="M10" s="18">
        <v>2</v>
      </c>
      <c r="N10" s="18">
        <v>4</v>
      </c>
      <c r="O10" s="18">
        <v>3.50</v>
      </c>
      <c r="P10" s="18">
        <f t="shared" si="8"/>
        <v>17.50</v>
      </c>
      <c r="Q10" s="117">
        <f t="shared" si="9"/>
        <v>0.875</v>
      </c>
      <c r="R10" s="107">
        <f t="shared" si="1"/>
        <v>0.975</v>
      </c>
      <c r="S10" s="107">
        <f t="shared" si="2"/>
        <v>1.30</v>
      </c>
      <c r="T10" s="107">
        <f t="shared" si="3"/>
        <v>0.85</v>
      </c>
      <c r="U10" s="107">
        <f t="shared" si="4"/>
        <v>1.40</v>
      </c>
      <c r="V10" s="107">
        <f t="shared" si="5"/>
        <v>1</v>
      </c>
      <c r="W10" s="118">
        <f t="shared" si="6"/>
        <v>48.50</v>
      </c>
      <c r="X10" s="118">
        <f t="shared" si="10"/>
        <v>9.7000000000000011</v>
      </c>
      <c r="Y10" s="137">
        <v>30</v>
      </c>
      <c r="Z10" s="117">
        <f t="shared" si="11"/>
        <v>24</v>
      </c>
    </row>
    <row r="11" spans="1:26" ht="27.75" customHeight="1" thickBot="1">
      <c r="A11" s="208">
        <v>4</v>
      </c>
      <c r="B11" s="137">
        <v>283070</v>
      </c>
      <c r="C11" s="138" t="s">
        <v>115</v>
      </c>
      <c r="D11" s="10">
        <v>7.50</v>
      </c>
      <c r="E11" s="10">
        <v>3</v>
      </c>
      <c r="F11" s="10">
        <v>5</v>
      </c>
      <c r="G11" s="10">
        <v>4</v>
      </c>
      <c r="H11" s="10">
        <v>9</v>
      </c>
      <c r="I11" s="10">
        <f t="shared" si="0"/>
        <v>28.50</v>
      </c>
      <c r="J11" s="10">
        <f t="shared" si="7"/>
        <v>4.2749999999999995</v>
      </c>
      <c r="K11" s="18">
        <v>2.50</v>
      </c>
      <c r="L11" s="18">
        <v>3</v>
      </c>
      <c r="M11" s="18">
        <v>2.50</v>
      </c>
      <c r="N11" s="18">
        <v>5</v>
      </c>
      <c r="O11" s="18">
        <v>1.50</v>
      </c>
      <c r="P11" s="18">
        <f t="shared" si="8"/>
        <v>14.50</v>
      </c>
      <c r="Q11" s="117">
        <f t="shared" si="9"/>
        <v>0.72500000000000009</v>
      </c>
      <c r="R11" s="107">
        <f t="shared" si="1"/>
        <v>1.25</v>
      </c>
      <c r="S11" s="107">
        <f t="shared" si="2"/>
        <v>0.60</v>
      </c>
      <c r="T11" s="107">
        <f t="shared" si="3"/>
        <v>0.875</v>
      </c>
      <c r="U11" s="107">
        <f t="shared" si="4"/>
        <v>0.85</v>
      </c>
      <c r="V11" s="107">
        <f t="shared" si="5"/>
        <v>1.4249999999999998</v>
      </c>
      <c r="W11" s="118">
        <f t="shared" si="6"/>
        <v>43</v>
      </c>
      <c r="X11" s="118">
        <f t="shared" si="10"/>
        <v>8.60</v>
      </c>
      <c r="Y11" s="137">
        <v>28</v>
      </c>
      <c r="Z11" s="117">
        <f t="shared" si="11"/>
        <v>22.40</v>
      </c>
    </row>
    <row r="12" spans="1:26" ht="19.9" customHeight="1">
      <c r="A12" s="207">
        <v>5</v>
      </c>
      <c r="B12" s="137">
        <v>283071</v>
      </c>
      <c r="C12" s="138" t="s">
        <v>116</v>
      </c>
      <c r="D12" s="10">
        <v>8.50</v>
      </c>
      <c r="E12" s="10">
        <v>5</v>
      </c>
      <c r="F12" s="10">
        <v>4.50</v>
      </c>
      <c r="G12" s="10">
        <v>9.50</v>
      </c>
      <c r="H12" s="10">
        <v>10</v>
      </c>
      <c r="I12" s="10">
        <f t="shared" si="0"/>
        <v>37.50</v>
      </c>
      <c r="J12" s="10">
        <f t="shared" si="7"/>
        <v>5.625</v>
      </c>
      <c r="K12" s="18">
        <v>3.50</v>
      </c>
      <c r="L12" s="18">
        <v>2.50</v>
      </c>
      <c r="M12" s="18">
        <v>4.50</v>
      </c>
      <c r="N12" s="18">
        <v>3</v>
      </c>
      <c r="O12" s="18">
        <v>5</v>
      </c>
      <c r="P12" s="18">
        <f t="shared" si="8"/>
        <v>18.50</v>
      </c>
      <c r="Q12" s="117">
        <f t="shared" si="9"/>
        <v>0.925</v>
      </c>
      <c r="R12" s="107">
        <f t="shared" si="1"/>
        <v>1.45</v>
      </c>
      <c r="S12" s="107">
        <f t="shared" si="2"/>
        <v>0.875</v>
      </c>
      <c r="T12" s="107">
        <f t="shared" si="3"/>
        <v>0.89999999999999991</v>
      </c>
      <c r="U12" s="107">
        <f t="shared" si="4"/>
        <v>1.5750000000000002</v>
      </c>
      <c r="V12" s="107">
        <f t="shared" si="5"/>
        <v>1.75</v>
      </c>
      <c r="W12" s="118">
        <f t="shared" si="6"/>
        <v>56</v>
      </c>
      <c r="X12" s="118">
        <f t="shared" si="10"/>
        <v>11.20</v>
      </c>
      <c r="Y12" s="137">
        <v>34</v>
      </c>
      <c r="Z12" s="117">
        <f t="shared" si="11"/>
        <v>27.200000000000003</v>
      </c>
    </row>
    <row r="13" spans="1:26" ht="19.9" customHeight="1" thickBot="1">
      <c r="A13" s="208">
        <v>6</v>
      </c>
      <c r="B13" s="137">
        <v>283075</v>
      </c>
      <c r="C13" s="138" t="s">
        <v>117</v>
      </c>
      <c r="D13" s="10">
        <v>3</v>
      </c>
      <c r="E13" s="10">
        <v>5</v>
      </c>
      <c r="F13" s="10">
        <v>4</v>
      </c>
      <c r="G13" s="10">
        <v>5.50</v>
      </c>
      <c r="H13" s="10">
        <v>7</v>
      </c>
      <c r="I13" s="10">
        <f t="shared" si="0"/>
        <v>24.50</v>
      </c>
      <c r="J13" s="10">
        <f t="shared" si="7"/>
        <v>3.675</v>
      </c>
      <c r="K13" s="18">
        <v>1</v>
      </c>
      <c r="L13" s="18">
        <v>2.50</v>
      </c>
      <c r="M13" s="18">
        <v>3</v>
      </c>
      <c r="N13" s="18">
        <v>2.50</v>
      </c>
      <c r="O13" s="18">
        <v>3.50</v>
      </c>
      <c r="P13" s="18">
        <f t="shared" si="8"/>
        <v>12.50</v>
      </c>
      <c r="Q13" s="117">
        <f t="shared" si="9"/>
        <v>0.625</v>
      </c>
      <c r="R13" s="107">
        <f t="shared" si="1"/>
        <v>0.49999999999999994</v>
      </c>
      <c r="S13" s="107">
        <f t="shared" si="2"/>
        <v>0.875</v>
      </c>
      <c r="T13" s="107">
        <f t="shared" si="3"/>
        <v>0.75</v>
      </c>
      <c r="U13" s="107">
        <f t="shared" si="4"/>
        <v>0.95</v>
      </c>
      <c r="V13" s="107">
        <f t="shared" si="5"/>
        <v>1.2250000000000001</v>
      </c>
      <c r="W13" s="118">
        <f t="shared" si="6"/>
        <v>37</v>
      </c>
      <c r="X13" s="118">
        <f t="shared" si="10"/>
        <v>7.40</v>
      </c>
      <c r="Y13" s="137">
        <v>26</v>
      </c>
      <c r="Z13" s="117">
        <f t="shared" si="11"/>
        <v>20.80</v>
      </c>
    </row>
    <row r="14" spans="1:26" ht="19.9" customHeight="1">
      <c r="A14" s="207">
        <v>7</v>
      </c>
      <c r="B14" s="137">
        <v>283088</v>
      </c>
      <c r="C14" s="138" t="s">
        <v>118</v>
      </c>
      <c r="D14" s="10">
        <v>8.50</v>
      </c>
      <c r="E14" s="10">
        <v>2</v>
      </c>
      <c r="F14" s="10">
        <v>7</v>
      </c>
      <c r="G14" s="10">
        <v>3</v>
      </c>
      <c r="H14" s="10">
        <v>8</v>
      </c>
      <c r="I14" s="10">
        <f t="shared" si="0"/>
        <v>28.50</v>
      </c>
      <c r="J14" s="10">
        <f t="shared" si="7"/>
        <v>4.2749999999999995</v>
      </c>
      <c r="K14" s="18">
        <v>2.50</v>
      </c>
      <c r="L14" s="18">
        <v>4</v>
      </c>
      <c r="M14" s="18">
        <v>3.50</v>
      </c>
      <c r="N14" s="18">
        <v>2</v>
      </c>
      <c r="O14" s="18">
        <v>1.50</v>
      </c>
      <c r="P14" s="18">
        <f t="shared" si="8"/>
        <v>13.50</v>
      </c>
      <c r="Q14" s="117">
        <f t="shared" si="9"/>
        <v>0.675</v>
      </c>
      <c r="R14" s="107">
        <f t="shared" si="1"/>
        <v>1.40</v>
      </c>
      <c r="S14" s="107">
        <f t="shared" si="2"/>
        <v>0.50</v>
      </c>
      <c r="T14" s="107">
        <f t="shared" si="3"/>
        <v>1.2250000000000001</v>
      </c>
      <c r="U14" s="107">
        <f t="shared" si="4"/>
        <v>0.54999999999999993</v>
      </c>
      <c r="V14" s="107">
        <f t="shared" si="5"/>
        <v>1.2749999999999999</v>
      </c>
      <c r="W14" s="118">
        <f t="shared" si="6"/>
        <v>42</v>
      </c>
      <c r="X14" s="118">
        <f t="shared" si="10"/>
        <v>8.40</v>
      </c>
      <c r="Y14" s="137">
        <v>27</v>
      </c>
      <c r="Z14" s="117">
        <f t="shared" si="11"/>
        <v>21.60</v>
      </c>
    </row>
    <row r="15" spans="1:26" ht="19.9" customHeight="1" thickBot="1">
      <c r="A15" s="208">
        <v>8</v>
      </c>
      <c r="B15" s="137">
        <v>283089</v>
      </c>
      <c r="C15" s="138" t="s">
        <v>119</v>
      </c>
      <c r="D15" s="10">
        <v>6.50</v>
      </c>
      <c r="E15" s="10">
        <v>7</v>
      </c>
      <c r="F15" s="10">
        <v>4</v>
      </c>
      <c r="G15" s="10">
        <v>9</v>
      </c>
      <c r="H15" s="10">
        <v>2</v>
      </c>
      <c r="I15" s="10">
        <f t="shared" si="0"/>
        <v>28.50</v>
      </c>
      <c r="J15" s="10">
        <f t="shared" si="7"/>
        <v>4.2749999999999995</v>
      </c>
      <c r="K15" s="18">
        <v>1.50</v>
      </c>
      <c r="L15" s="18">
        <v>4</v>
      </c>
      <c r="M15" s="18">
        <v>5</v>
      </c>
      <c r="N15" s="18">
        <v>4</v>
      </c>
      <c r="O15" s="18">
        <v>2</v>
      </c>
      <c r="P15" s="18">
        <f t="shared" si="8"/>
        <v>16.50</v>
      </c>
      <c r="Q15" s="117">
        <f t="shared" si="9"/>
        <v>0.825</v>
      </c>
      <c r="R15" s="107">
        <f t="shared" si="1"/>
        <v>1.05</v>
      </c>
      <c r="S15" s="107">
        <f t="shared" si="2"/>
        <v>1.25</v>
      </c>
      <c r="T15" s="107">
        <f t="shared" si="3"/>
        <v>0.85</v>
      </c>
      <c r="U15" s="107">
        <f t="shared" si="4"/>
        <v>1.5499999999999998</v>
      </c>
      <c r="V15" s="107">
        <f t="shared" si="5"/>
        <v>0.40</v>
      </c>
      <c r="W15" s="118">
        <f t="shared" si="6"/>
        <v>45</v>
      </c>
      <c r="X15" s="118">
        <f t="shared" si="10"/>
        <v>9</v>
      </c>
      <c r="Y15" s="137">
        <v>27</v>
      </c>
      <c r="Z15" s="117">
        <f t="shared" si="11"/>
        <v>21.60</v>
      </c>
    </row>
    <row r="16" spans="1:26" ht="19.9" customHeight="1">
      <c r="A16" s="207">
        <v>9</v>
      </c>
      <c r="B16" s="137">
        <v>283092</v>
      </c>
      <c r="C16" s="138" t="s">
        <v>120</v>
      </c>
      <c r="D16" s="10">
        <v>2.50</v>
      </c>
      <c r="E16" s="10">
        <v>8</v>
      </c>
      <c r="F16" s="10">
        <v>2</v>
      </c>
      <c r="G16" s="10">
        <v>7</v>
      </c>
      <c r="H16" s="10">
        <v>5</v>
      </c>
      <c r="I16" s="10">
        <f t="shared" si="0"/>
        <v>24.50</v>
      </c>
      <c r="J16" s="10">
        <f t="shared" si="7"/>
        <v>3.675</v>
      </c>
      <c r="K16" s="18">
        <v>1</v>
      </c>
      <c r="L16" s="18">
        <v>2</v>
      </c>
      <c r="M16" s="18">
        <v>3</v>
      </c>
      <c r="N16" s="18">
        <v>4.50</v>
      </c>
      <c r="O16" s="18">
        <v>2</v>
      </c>
      <c r="P16" s="18">
        <f t="shared" si="8"/>
        <v>12.50</v>
      </c>
      <c r="Q16" s="117">
        <f t="shared" si="9"/>
        <v>0.625</v>
      </c>
      <c r="R16" s="107">
        <f t="shared" si="1"/>
        <v>0.425</v>
      </c>
      <c r="S16" s="107">
        <f t="shared" si="2"/>
        <v>1.30</v>
      </c>
      <c r="T16" s="107">
        <f t="shared" si="3"/>
        <v>0.45</v>
      </c>
      <c r="U16" s="107">
        <f t="shared" si="4"/>
        <v>1.2750000000000001</v>
      </c>
      <c r="V16" s="107">
        <f t="shared" si="5"/>
        <v>0.85</v>
      </c>
      <c r="W16" s="118">
        <f t="shared" si="6"/>
        <v>37</v>
      </c>
      <c r="X16" s="118">
        <f t="shared" si="10"/>
        <v>7.40</v>
      </c>
      <c r="Y16" s="137">
        <v>25</v>
      </c>
      <c r="Z16" s="117">
        <f t="shared" si="11"/>
        <v>20</v>
      </c>
    </row>
    <row r="17" spans="1:26" ht="19.9" customHeight="1" thickBot="1">
      <c r="A17" s="208">
        <v>10</v>
      </c>
      <c r="B17" s="137">
        <v>283101</v>
      </c>
      <c r="C17" s="138" t="s">
        <v>121</v>
      </c>
      <c r="D17" s="10">
        <v>9</v>
      </c>
      <c r="E17" s="10">
        <v>5</v>
      </c>
      <c r="F17" s="10">
        <v>8</v>
      </c>
      <c r="G17" s="10">
        <v>5.50</v>
      </c>
      <c r="H17" s="10">
        <v>6.50</v>
      </c>
      <c r="I17" s="10">
        <f t="shared" si="0"/>
        <v>34</v>
      </c>
      <c r="J17" s="10">
        <f t="shared" si="7"/>
        <v>5.0999999999999996</v>
      </c>
      <c r="K17" s="18">
        <v>3.50</v>
      </c>
      <c r="L17" s="18">
        <v>2.50</v>
      </c>
      <c r="M17" s="18">
        <v>3</v>
      </c>
      <c r="N17" s="18">
        <v>4</v>
      </c>
      <c r="O17" s="18">
        <v>5</v>
      </c>
      <c r="P17" s="18">
        <f t="shared" si="8"/>
        <v>18</v>
      </c>
      <c r="Q17" s="117">
        <f t="shared" si="9"/>
        <v>0.90</v>
      </c>
      <c r="R17" s="107">
        <f t="shared" si="1"/>
        <v>1.525</v>
      </c>
      <c r="S17" s="107">
        <f t="shared" si="2"/>
        <v>0.875</v>
      </c>
      <c r="T17" s="107">
        <f t="shared" si="3"/>
        <v>1.35</v>
      </c>
      <c r="U17" s="107">
        <f t="shared" si="4"/>
        <v>1.0249999999999999</v>
      </c>
      <c r="V17" s="107">
        <f t="shared" si="5"/>
        <v>1.2250000000000001</v>
      </c>
      <c r="W17" s="118">
        <f t="shared" si="6"/>
        <v>52</v>
      </c>
      <c r="X17" s="118">
        <f t="shared" si="10"/>
        <v>10.40</v>
      </c>
      <c r="Y17" s="137">
        <v>35</v>
      </c>
      <c r="Z17" s="117">
        <f t="shared" si="11"/>
        <v>28</v>
      </c>
    </row>
    <row r="18" spans="1:26" ht="19.9" customHeight="1">
      <c r="A18" s="207">
        <v>11</v>
      </c>
      <c r="B18" s="137">
        <v>283118</v>
      </c>
      <c r="C18" s="138" t="s">
        <v>122</v>
      </c>
      <c r="D18" s="10">
        <v>6</v>
      </c>
      <c r="E18" s="10">
        <v>8</v>
      </c>
      <c r="F18" s="10">
        <v>7</v>
      </c>
      <c r="G18" s="10">
        <v>5</v>
      </c>
      <c r="H18" s="10">
        <v>7</v>
      </c>
      <c r="I18" s="10">
        <f t="shared" si="0"/>
        <v>33</v>
      </c>
      <c r="J18" s="10">
        <f t="shared" si="7"/>
        <v>4.95</v>
      </c>
      <c r="K18" s="18">
        <v>4</v>
      </c>
      <c r="L18" s="18">
        <v>3</v>
      </c>
      <c r="M18" s="18">
        <v>4</v>
      </c>
      <c r="N18" s="18">
        <v>2</v>
      </c>
      <c r="O18" s="18">
        <v>3</v>
      </c>
      <c r="P18" s="18">
        <f t="shared" si="8"/>
        <v>16</v>
      </c>
      <c r="Q18" s="117">
        <f t="shared" si="9"/>
        <v>0.80</v>
      </c>
      <c r="R18" s="107">
        <f t="shared" si="1"/>
        <v>1.0999999999999999</v>
      </c>
      <c r="S18" s="107">
        <f t="shared" si="2"/>
        <v>1.35</v>
      </c>
      <c r="T18" s="107">
        <f t="shared" si="3"/>
        <v>1.25</v>
      </c>
      <c r="U18" s="107">
        <f t="shared" si="4"/>
        <v>0.85</v>
      </c>
      <c r="V18" s="107">
        <f t="shared" si="5"/>
        <v>1.2000000000000002</v>
      </c>
      <c r="W18" s="118">
        <f t="shared" si="6"/>
        <v>49</v>
      </c>
      <c r="X18" s="118">
        <f t="shared" si="10"/>
        <v>9.8000000000000007</v>
      </c>
      <c r="Y18" s="137">
        <v>37</v>
      </c>
      <c r="Z18" s="117">
        <f t="shared" si="11"/>
        <v>29.60</v>
      </c>
    </row>
    <row r="19" spans="1:26" ht="19.9" customHeight="1" thickBot="1">
      <c r="A19" s="208">
        <v>12</v>
      </c>
      <c r="B19" s="137">
        <v>283124</v>
      </c>
      <c r="C19" s="138" t="s">
        <v>123</v>
      </c>
      <c r="D19" s="10">
        <v>0</v>
      </c>
      <c r="E19" s="10">
        <v>1</v>
      </c>
      <c r="F19" s="10">
        <v>3</v>
      </c>
      <c r="G19" s="10">
        <v>1</v>
      </c>
      <c r="H19" s="10">
        <v>2</v>
      </c>
      <c r="I19" s="10">
        <f t="shared" si="0"/>
        <v>7</v>
      </c>
      <c r="J19" s="10">
        <f t="shared" si="7"/>
        <v>1.05</v>
      </c>
      <c r="K19" s="18">
        <v>1.50</v>
      </c>
      <c r="L19" s="18">
        <v>2</v>
      </c>
      <c r="M19" s="18">
        <v>1</v>
      </c>
      <c r="N19" s="18">
        <v>0</v>
      </c>
      <c r="O19" s="18">
        <v>1</v>
      </c>
      <c r="P19" s="18">
        <f t="shared" si="8"/>
        <v>5.50</v>
      </c>
      <c r="Q19" s="117">
        <f t="shared" si="9"/>
        <v>0.27500000000000002</v>
      </c>
      <c r="R19" s="107">
        <f t="shared" si="1"/>
        <v>0.075000000000000011</v>
      </c>
      <c r="S19" s="107">
        <f t="shared" si="2"/>
        <v>0.25</v>
      </c>
      <c r="T19" s="107">
        <f t="shared" si="3"/>
        <v>0.49999999999999994</v>
      </c>
      <c r="U19" s="107">
        <f t="shared" si="4"/>
        <v>0.15</v>
      </c>
      <c r="V19" s="107">
        <f t="shared" si="5"/>
        <v>0.35</v>
      </c>
      <c r="W19" s="118">
        <f t="shared" si="6"/>
        <v>12.50</v>
      </c>
      <c r="X19" s="118">
        <f t="shared" si="10"/>
        <v>2.50</v>
      </c>
      <c r="Y19" s="137">
        <v>5</v>
      </c>
      <c r="Z19" s="117">
        <f t="shared" si="11"/>
        <v>4</v>
      </c>
    </row>
    <row r="20" spans="1:26" ht="19.9" customHeight="1">
      <c r="A20" s="207">
        <v>13</v>
      </c>
      <c r="B20" s="137">
        <v>283125</v>
      </c>
      <c r="C20" s="138" t="s">
        <v>123</v>
      </c>
      <c r="D20" s="10">
        <v>8</v>
      </c>
      <c r="E20" s="10">
        <v>6</v>
      </c>
      <c r="F20" s="10">
        <v>4</v>
      </c>
      <c r="G20" s="10">
        <v>8.50</v>
      </c>
      <c r="H20" s="10">
        <v>8</v>
      </c>
      <c r="I20" s="10">
        <f t="shared" si="0"/>
        <v>34.50</v>
      </c>
      <c r="J20" s="10">
        <f t="shared" si="7"/>
        <v>5.175</v>
      </c>
      <c r="K20" s="18">
        <v>4</v>
      </c>
      <c r="L20" s="18">
        <v>2.50</v>
      </c>
      <c r="M20" s="18">
        <v>4</v>
      </c>
      <c r="N20" s="18">
        <v>3.50</v>
      </c>
      <c r="O20" s="18">
        <v>3</v>
      </c>
      <c r="P20" s="18">
        <f t="shared" si="8"/>
        <v>17</v>
      </c>
      <c r="Q20" s="117">
        <f t="shared" si="9"/>
        <v>0.85000000000000009</v>
      </c>
      <c r="R20" s="107">
        <f t="shared" si="1"/>
        <v>1.40</v>
      </c>
      <c r="S20" s="107">
        <f t="shared" si="2"/>
        <v>1.0249999999999999</v>
      </c>
      <c r="T20" s="107">
        <f t="shared" si="3"/>
        <v>0.80</v>
      </c>
      <c r="U20" s="107">
        <f t="shared" si="4"/>
        <v>1.45</v>
      </c>
      <c r="V20" s="107">
        <f t="shared" si="5"/>
        <v>1.35</v>
      </c>
      <c r="W20" s="118">
        <f t="shared" si="6"/>
        <v>51.50</v>
      </c>
      <c r="X20" s="118">
        <f t="shared" si="10"/>
        <v>10.30</v>
      </c>
      <c r="Y20" s="137">
        <v>33</v>
      </c>
      <c r="Z20" s="117">
        <f t="shared" si="11"/>
        <v>26.40</v>
      </c>
    </row>
    <row r="21" spans="1:26" ht="19.9" customHeight="1" thickBot="1">
      <c r="A21" s="208">
        <v>14</v>
      </c>
      <c r="B21" s="137">
        <v>283127</v>
      </c>
      <c r="C21" s="138" t="s">
        <v>124</v>
      </c>
      <c r="D21" s="10">
        <v>5</v>
      </c>
      <c r="E21" s="10">
        <v>3.50</v>
      </c>
      <c r="F21" s="10">
        <v>6</v>
      </c>
      <c r="G21" s="10">
        <v>4</v>
      </c>
      <c r="H21" s="10">
        <v>6.50</v>
      </c>
      <c r="I21" s="10">
        <f t="shared" si="0"/>
        <v>25</v>
      </c>
      <c r="J21" s="10">
        <f t="shared" si="7"/>
        <v>3.75</v>
      </c>
      <c r="K21" s="18">
        <v>2.50</v>
      </c>
      <c r="L21" s="18">
        <v>1.50</v>
      </c>
      <c r="M21" s="18">
        <v>2</v>
      </c>
      <c r="N21" s="18">
        <v>3</v>
      </c>
      <c r="O21" s="18">
        <v>3.50</v>
      </c>
      <c r="P21" s="18">
        <f t="shared" si="8"/>
        <v>12.50</v>
      </c>
      <c r="Q21" s="117">
        <f t="shared" si="9"/>
        <v>0.625</v>
      </c>
      <c r="R21" s="107">
        <f t="shared" si="1"/>
        <v>0.875</v>
      </c>
      <c r="S21" s="107">
        <f t="shared" si="2"/>
        <v>0.60000000000000009</v>
      </c>
      <c r="T21" s="107">
        <f t="shared" si="3"/>
        <v>0.99999999999999989</v>
      </c>
      <c r="U21" s="107">
        <f t="shared" si="4"/>
        <v>0.75</v>
      </c>
      <c r="V21" s="107">
        <f t="shared" si="5"/>
        <v>1.1499999999999999</v>
      </c>
      <c r="W21" s="118">
        <f t="shared" si="6"/>
        <v>37.50</v>
      </c>
      <c r="X21" s="118">
        <f t="shared" si="10"/>
        <v>7.50</v>
      </c>
      <c r="Y21" s="137">
        <v>22</v>
      </c>
      <c r="Z21" s="117">
        <f t="shared" si="11"/>
        <v>17.60</v>
      </c>
    </row>
    <row r="22" spans="1:26" ht="19.9" customHeight="1">
      <c r="A22" s="207">
        <v>15</v>
      </c>
      <c r="B22" s="137">
        <v>283129</v>
      </c>
      <c r="C22" s="138" t="s">
        <v>125</v>
      </c>
      <c r="D22" s="10">
        <v>3</v>
      </c>
      <c r="E22" s="10">
        <v>5</v>
      </c>
      <c r="F22" s="10">
        <v>4</v>
      </c>
      <c r="G22" s="10">
        <v>5</v>
      </c>
      <c r="H22" s="10">
        <v>9</v>
      </c>
      <c r="I22" s="10">
        <f t="shared" si="0"/>
        <v>26</v>
      </c>
      <c r="J22" s="10">
        <f t="shared" si="7"/>
        <v>3.90</v>
      </c>
      <c r="K22" s="18">
        <v>3.50</v>
      </c>
      <c r="L22" s="18">
        <v>3</v>
      </c>
      <c r="M22" s="18">
        <v>5.50</v>
      </c>
      <c r="N22" s="18">
        <v>1.50</v>
      </c>
      <c r="O22" s="18">
        <v>1</v>
      </c>
      <c r="P22" s="18">
        <f t="shared" si="8"/>
        <v>14.50</v>
      </c>
      <c r="Q22" s="117">
        <f t="shared" si="9"/>
        <v>0.72500000000000009</v>
      </c>
      <c r="R22" s="107">
        <f t="shared" si="1"/>
        <v>0.625</v>
      </c>
      <c r="S22" s="107">
        <f t="shared" si="2"/>
        <v>0.90</v>
      </c>
      <c r="T22" s="107">
        <f t="shared" si="3"/>
        <v>0.875</v>
      </c>
      <c r="U22" s="107">
        <f t="shared" si="4"/>
        <v>0.825</v>
      </c>
      <c r="V22" s="107">
        <f t="shared" si="5"/>
        <v>1.40</v>
      </c>
      <c r="W22" s="118">
        <f t="shared" si="6"/>
        <v>40.50</v>
      </c>
      <c r="X22" s="118">
        <f t="shared" si="10"/>
        <v>8.10</v>
      </c>
      <c r="Y22" s="137">
        <v>31</v>
      </c>
      <c r="Z22" s="117">
        <f t="shared" si="11"/>
        <v>24.80</v>
      </c>
    </row>
    <row r="23" spans="1:26" ht="19.9" customHeight="1" thickBot="1">
      <c r="A23" s="208">
        <v>16</v>
      </c>
      <c r="B23" s="137">
        <v>283130</v>
      </c>
      <c r="C23" s="138" t="s">
        <v>126</v>
      </c>
      <c r="D23" s="10">
        <v>5</v>
      </c>
      <c r="E23" s="10">
        <v>8</v>
      </c>
      <c r="F23" s="10">
        <v>5</v>
      </c>
      <c r="G23" s="10">
        <v>6</v>
      </c>
      <c r="H23" s="10">
        <v>4</v>
      </c>
      <c r="I23" s="10">
        <f t="shared" si="0"/>
        <v>28</v>
      </c>
      <c r="J23" s="10">
        <f t="shared" si="7"/>
        <v>4.20</v>
      </c>
      <c r="K23" s="18">
        <v>2.50</v>
      </c>
      <c r="L23" s="18">
        <v>3</v>
      </c>
      <c r="M23" s="18">
        <v>1.50</v>
      </c>
      <c r="N23" s="18">
        <v>3.50</v>
      </c>
      <c r="O23" s="18">
        <v>3</v>
      </c>
      <c r="P23" s="18">
        <f t="shared" si="8"/>
        <v>13.50</v>
      </c>
      <c r="Q23" s="117">
        <f t="shared" si="9"/>
        <v>0.675</v>
      </c>
      <c r="R23" s="107">
        <f t="shared" si="1"/>
        <v>0.875</v>
      </c>
      <c r="S23" s="107">
        <f t="shared" si="2"/>
        <v>1.35</v>
      </c>
      <c r="T23" s="107">
        <f t="shared" si="3"/>
        <v>0.825</v>
      </c>
      <c r="U23" s="107">
        <f t="shared" si="4"/>
        <v>1.075</v>
      </c>
      <c r="V23" s="107">
        <f t="shared" si="5"/>
        <v>0.75</v>
      </c>
      <c r="W23" s="118">
        <f t="shared" si="6"/>
        <v>41.50</v>
      </c>
      <c r="X23" s="118">
        <f t="shared" si="10"/>
        <v>8.3000000000000007</v>
      </c>
      <c r="Y23" s="137">
        <v>23</v>
      </c>
      <c r="Z23" s="117">
        <f t="shared" si="11"/>
        <v>18.400000000000002</v>
      </c>
    </row>
    <row r="24" spans="1:26" ht="19.9" customHeight="1">
      <c r="A24" s="207">
        <v>17</v>
      </c>
      <c r="B24" s="137">
        <v>283132</v>
      </c>
      <c r="C24" s="138" t="s">
        <v>127</v>
      </c>
      <c r="D24" s="10">
        <v>10</v>
      </c>
      <c r="E24" s="10">
        <v>5</v>
      </c>
      <c r="F24" s="10">
        <v>6</v>
      </c>
      <c r="G24" s="10">
        <v>5.50</v>
      </c>
      <c r="H24" s="10">
        <v>8</v>
      </c>
      <c r="I24" s="10">
        <f t="shared" si="0"/>
        <v>34.50</v>
      </c>
      <c r="J24" s="10">
        <f t="shared" si="7"/>
        <v>5.175</v>
      </c>
      <c r="K24" s="18">
        <v>4</v>
      </c>
      <c r="L24" s="18">
        <v>5</v>
      </c>
      <c r="M24" s="18">
        <v>5</v>
      </c>
      <c r="N24" s="18">
        <v>4</v>
      </c>
      <c r="O24" s="18">
        <v>1.50</v>
      </c>
      <c r="P24" s="18">
        <f t="shared" si="8"/>
        <v>19.50</v>
      </c>
      <c r="Q24" s="117">
        <f t="shared" si="9"/>
        <v>0.97500000000000009</v>
      </c>
      <c r="R24" s="107">
        <f t="shared" si="1"/>
        <v>1.70</v>
      </c>
      <c r="S24" s="107">
        <f t="shared" si="2"/>
        <v>1</v>
      </c>
      <c r="T24" s="107">
        <f t="shared" si="3"/>
        <v>1.1499999999999999</v>
      </c>
      <c r="U24" s="107">
        <f t="shared" si="4"/>
        <v>1.0249999999999999</v>
      </c>
      <c r="V24" s="107">
        <f t="shared" si="5"/>
        <v>1.2749999999999999</v>
      </c>
      <c r="W24" s="118">
        <f t="shared" si="6"/>
        <v>54</v>
      </c>
      <c r="X24" s="118">
        <f t="shared" si="10"/>
        <v>10.80</v>
      </c>
      <c r="Y24" s="137">
        <v>38</v>
      </c>
      <c r="Z24" s="117">
        <f t="shared" si="11"/>
        <v>30.40</v>
      </c>
    </row>
    <row r="25" spans="1:26" ht="19.9" customHeight="1" thickBot="1">
      <c r="A25" s="208">
        <v>18</v>
      </c>
      <c r="B25" s="137">
        <v>283134</v>
      </c>
      <c r="C25" s="138" t="s">
        <v>128</v>
      </c>
      <c r="D25" s="10">
        <v>6.50</v>
      </c>
      <c r="E25" s="10">
        <v>8</v>
      </c>
      <c r="F25" s="10">
        <v>10</v>
      </c>
      <c r="G25" s="10">
        <v>5</v>
      </c>
      <c r="H25" s="10">
        <v>4</v>
      </c>
      <c r="I25" s="10">
        <f t="shared" si="0"/>
        <v>33.50</v>
      </c>
      <c r="J25" s="10">
        <f t="shared" si="7"/>
        <v>5.0249999999999995</v>
      </c>
      <c r="K25" s="18">
        <v>2.50</v>
      </c>
      <c r="L25" s="18">
        <v>1</v>
      </c>
      <c r="M25" s="18">
        <v>5</v>
      </c>
      <c r="N25" s="18">
        <v>5</v>
      </c>
      <c r="O25" s="18">
        <v>3.50</v>
      </c>
      <c r="P25" s="18">
        <f t="shared" si="8"/>
        <v>17</v>
      </c>
      <c r="Q25" s="117">
        <f t="shared" si="9"/>
        <v>0.85000000000000009</v>
      </c>
      <c r="R25" s="107">
        <f t="shared" si="1"/>
        <v>1.1000000000000001</v>
      </c>
      <c r="S25" s="107">
        <f t="shared" si="2"/>
        <v>1.25</v>
      </c>
      <c r="T25" s="107">
        <f t="shared" si="3"/>
        <v>1.75</v>
      </c>
      <c r="U25" s="107">
        <f t="shared" si="4"/>
        <v>1</v>
      </c>
      <c r="V25" s="107">
        <f t="shared" si="5"/>
        <v>0.775</v>
      </c>
      <c r="W25" s="118">
        <f t="shared" si="6"/>
        <v>50.50</v>
      </c>
      <c r="X25" s="118">
        <f t="shared" si="10"/>
        <v>10.100000000000001</v>
      </c>
      <c r="Y25" s="137">
        <v>36</v>
      </c>
      <c r="Z25" s="117">
        <f t="shared" si="11"/>
        <v>28.80</v>
      </c>
    </row>
    <row r="26" spans="1:26" ht="19.9" customHeight="1">
      <c r="A26" s="207">
        <v>19</v>
      </c>
      <c r="B26" s="137">
        <v>283139</v>
      </c>
      <c r="C26" s="138" t="s">
        <v>129</v>
      </c>
      <c r="D26" s="10">
        <v>9</v>
      </c>
      <c r="E26" s="10">
        <v>7</v>
      </c>
      <c r="F26" s="10">
        <v>5</v>
      </c>
      <c r="G26" s="10">
        <v>8.50</v>
      </c>
      <c r="H26" s="10">
        <v>6</v>
      </c>
      <c r="I26" s="10">
        <f t="shared" si="0"/>
        <v>35.50</v>
      </c>
      <c r="J26" s="10">
        <f t="shared" si="7"/>
        <v>5.325</v>
      </c>
      <c r="K26" s="18">
        <v>1</v>
      </c>
      <c r="L26" s="18">
        <v>4</v>
      </c>
      <c r="M26" s="18">
        <v>4.50</v>
      </c>
      <c r="N26" s="18">
        <v>4</v>
      </c>
      <c r="O26" s="18">
        <v>4.50</v>
      </c>
      <c r="P26" s="18">
        <f t="shared" si="8"/>
        <v>18</v>
      </c>
      <c r="Q26" s="117">
        <f t="shared" si="9"/>
        <v>0.90</v>
      </c>
      <c r="R26" s="107">
        <f t="shared" si="1"/>
        <v>1.40</v>
      </c>
      <c r="S26" s="107">
        <f t="shared" si="2"/>
        <v>1.25</v>
      </c>
      <c r="T26" s="107">
        <f t="shared" si="3"/>
        <v>0.975</v>
      </c>
      <c r="U26" s="107">
        <f t="shared" si="4"/>
        <v>1.475</v>
      </c>
      <c r="V26" s="107">
        <f t="shared" si="5"/>
        <v>1.125</v>
      </c>
      <c r="W26" s="118">
        <f t="shared" si="6"/>
        <v>53.50</v>
      </c>
      <c r="X26" s="118">
        <f t="shared" si="10"/>
        <v>10.70</v>
      </c>
      <c r="Y26" s="137">
        <v>37</v>
      </c>
      <c r="Z26" s="117">
        <f t="shared" si="11"/>
        <v>29.60</v>
      </c>
    </row>
    <row r="27" spans="1:26" ht="19.9" customHeight="1" thickBot="1">
      <c r="A27" s="208">
        <v>20</v>
      </c>
      <c r="B27" s="137">
        <v>283140</v>
      </c>
      <c r="C27" s="138" t="s">
        <v>130</v>
      </c>
      <c r="D27" s="10">
        <v>3.50</v>
      </c>
      <c r="E27" s="10">
        <v>2</v>
      </c>
      <c r="F27" s="10">
        <v>4</v>
      </c>
      <c r="G27" s="10">
        <v>2</v>
      </c>
      <c r="H27" s="10">
        <v>5</v>
      </c>
      <c r="I27" s="10">
        <f t="shared" si="0"/>
        <v>16.50</v>
      </c>
      <c r="J27" s="10">
        <f t="shared" si="7"/>
        <v>2.475</v>
      </c>
      <c r="K27" s="18">
        <v>1.50</v>
      </c>
      <c r="L27" s="18">
        <v>2</v>
      </c>
      <c r="M27" s="18">
        <v>0</v>
      </c>
      <c r="N27" s="18">
        <v>3</v>
      </c>
      <c r="O27" s="18">
        <v>1.50</v>
      </c>
      <c r="P27" s="18">
        <f t="shared" si="8"/>
        <v>8</v>
      </c>
      <c r="Q27" s="117">
        <f t="shared" si="9"/>
        <v>0.40</v>
      </c>
      <c r="R27" s="107">
        <f t="shared" si="1"/>
        <v>0.60000000000000009</v>
      </c>
      <c r="S27" s="107">
        <f t="shared" si="2"/>
        <v>0.40</v>
      </c>
      <c r="T27" s="107">
        <f t="shared" si="3"/>
        <v>0.60</v>
      </c>
      <c r="U27" s="107">
        <f t="shared" si="4"/>
        <v>0.45</v>
      </c>
      <c r="V27" s="107">
        <f t="shared" si="5"/>
        <v>0.825</v>
      </c>
      <c r="W27" s="118">
        <f t="shared" si="6"/>
        <v>24.50</v>
      </c>
      <c r="X27" s="118">
        <f t="shared" si="10"/>
        <v>4.9000000000000004</v>
      </c>
      <c r="Y27" s="137">
        <v>18</v>
      </c>
      <c r="Z27" s="117">
        <f t="shared" si="11"/>
        <v>14.40</v>
      </c>
    </row>
    <row r="28" spans="1:26" ht="19.9" customHeight="1">
      <c r="A28" s="207">
        <v>21</v>
      </c>
      <c r="B28" s="137">
        <v>283164</v>
      </c>
      <c r="C28" s="138" t="s">
        <v>131</v>
      </c>
      <c r="D28" s="10">
        <v>9.50</v>
      </c>
      <c r="E28" s="10">
        <v>7</v>
      </c>
      <c r="F28" s="10">
        <v>5</v>
      </c>
      <c r="G28" s="10">
        <v>8</v>
      </c>
      <c r="H28" s="10">
        <v>4</v>
      </c>
      <c r="I28" s="10">
        <f t="shared" si="0"/>
        <v>33.50</v>
      </c>
      <c r="J28" s="10">
        <f t="shared" si="7"/>
        <v>5.0249999999999995</v>
      </c>
      <c r="K28" s="18">
        <v>1.50</v>
      </c>
      <c r="L28" s="18">
        <v>5</v>
      </c>
      <c r="M28" s="18">
        <v>2</v>
      </c>
      <c r="N28" s="18">
        <v>5</v>
      </c>
      <c r="O28" s="18">
        <v>1</v>
      </c>
      <c r="P28" s="18">
        <f t="shared" si="8"/>
        <v>14.50</v>
      </c>
      <c r="Q28" s="117">
        <f t="shared" si="9"/>
        <v>0.72500000000000009</v>
      </c>
      <c r="R28" s="107">
        <f t="shared" si="1"/>
        <v>1.50</v>
      </c>
      <c r="S28" s="107">
        <f t="shared" si="2"/>
        <v>1.30</v>
      </c>
      <c r="T28" s="107">
        <f t="shared" si="3"/>
        <v>0.85</v>
      </c>
      <c r="U28" s="107">
        <f t="shared" si="4"/>
        <v>1.45</v>
      </c>
      <c r="V28" s="107">
        <f t="shared" si="5"/>
        <v>0.65</v>
      </c>
      <c r="W28" s="118">
        <f t="shared" si="6"/>
        <v>48</v>
      </c>
      <c r="X28" s="118">
        <f t="shared" si="10"/>
        <v>9.6000000000000014</v>
      </c>
      <c r="Y28" s="137">
        <v>32</v>
      </c>
      <c r="Z28" s="117">
        <f t="shared" si="11"/>
        <v>25.60</v>
      </c>
    </row>
    <row r="29" spans="1:26" ht="19.9" customHeight="1" thickBot="1">
      <c r="A29" s="208">
        <v>22</v>
      </c>
      <c r="B29" s="137">
        <v>283178</v>
      </c>
      <c r="C29" s="138" t="s">
        <v>132</v>
      </c>
      <c r="D29" s="10">
        <v>6</v>
      </c>
      <c r="E29" s="10">
        <v>1.50</v>
      </c>
      <c r="F29" s="10">
        <v>7</v>
      </c>
      <c r="G29" s="10">
        <v>2.50</v>
      </c>
      <c r="H29" s="10">
        <v>2</v>
      </c>
      <c r="I29" s="10">
        <f t="shared" si="0"/>
        <v>19</v>
      </c>
      <c r="J29" s="10">
        <f t="shared" si="7"/>
        <v>2.85</v>
      </c>
      <c r="K29" s="18">
        <v>1</v>
      </c>
      <c r="L29" s="18">
        <v>3.50</v>
      </c>
      <c r="M29" s="18">
        <v>2.50</v>
      </c>
      <c r="N29" s="18">
        <v>1</v>
      </c>
      <c r="O29" s="18">
        <v>1.50</v>
      </c>
      <c r="P29" s="18">
        <f t="shared" si="8"/>
        <v>9.50</v>
      </c>
      <c r="Q29" s="117">
        <f t="shared" si="9"/>
        <v>0.475</v>
      </c>
      <c r="R29" s="107">
        <f t="shared" si="1"/>
        <v>0.95</v>
      </c>
      <c r="S29" s="107">
        <f t="shared" si="2"/>
        <v>0.40</v>
      </c>
      <c r="T29" s="107">
        <f t="shared" si="3"/>
        <v>1.175</v>
      </c>
      <c r="U29" s="107">
        <f t="shared" si="4"/>
        <v>0.425</v>
      </c>
      <c r="V29" s="107">
        <f t="shared" si="5"/>
        <v>0.375</v>
      </c>
      <c r="W29" s="118">
        <f t="shared" si="6"/>
        <v>28.50</v>
      </c>
      <c r="X29" s="118">
        <f t="shared" si="10"/>
        <v>5.70</v>
      </c>
      <c r="Y29" s="137">
        <v>13</v>
      </c>
      <c r="Z29" s="117">
        <f t="shared" si="11"/>
        <v>10.40</v>
      </c>
    </row>
    <row r="30" spans="1:26" ht="19.9" customHeight="1">
      <c r="A30" s="207">
        <v>23</v>
      </c>
      <c r="B30" s="137">
        <v>283189</v>
      </c>
      <c r="C30" s="138" t="s">
        <v>133</v>
      </c>
      <c r="D30" s="10">
        <v>7</v>
      </c>
      <c r="E30" s="10">
        <v>9</v>
      </c>
      <c r="F30" s="10">
        <v>8</v>
      </c>
      <c r="G30" s="10">
        <v>1</v>
      </c>
      <c r="H30" s="10">
        <v>2</v>
      </c>
      <c r="I30" s="10">
        <f t="shared" si="0"/>
        <v>27</v>
      </c>
      <c r="J30" s="10">
        <f t="shared" si="7"/>
        <v>4.05</v>
      </c>
      <c r="K30" s="18">
        <v>2.50</v>
      </c>
      <c r="L30" s="18">
        <v>3</v>
      </c>
      <c r="M30" s="18">
        <v>2</v>
      </c>
      <c r="N30" s="18">
        <v>4</v>
      </c>
      <c r="O30" s="18">
        <v>1</v>
      </c>
      <c r="P30" s="18">
        <f t="shared" si="8"/>
        <v>12.50</v>
      </c>
      <c r="Q30" s="117">
        <f t="shared" si="9"/>
        <v>0.625</v>
      </c>
      <c r="R30" s="107">
        <f t="shared" si="1"/>
        <v>1.175</v>
      </c>
      <c r="S30" s="107">
        <f t="shared" si="2"/>
        <v>1.50</v>
      </c>
      <c r="T30" s="107">
        <f t="shared" si="3"/>
        <v>1.30</v>
      </c>
      <c r="U30" s="107">
        <f t="shared" si="4"/>
        <v>0.35</v>
      </c>
      <c r="V30" s="107">
        <f t="shared" si="5"/>
        <v>0.35</v>
      </c>
      <c r="W30" s="118">
        <f t="shared" si="6"/>
        <v>39.50</v>
      </c>
      <c r="X30" s="118">
        <f t="shared" si="10"/>
        <v>7.90</v>
      </c>
      <c r="Y30" s="137">
        <v>26</v>
      </c>
      <c r="Z30" s="117">
        <f t="shared" si="11"/>
        <v>20.80</v>
      </c>
    </row>
    <row r="31" spans="1:26" ht="19.9" customHeight="1" thickBot="1">
      <c r="A31" s="208">
        <v>24</v>
      </c>
      <c r="B31" s="137">
        <v>283192</v>
      </c>
      <c r="C31" s="138" t="s">
        <v>134</v>
      </c>
      <c r="D31" s="10">
        <v>5.50</v>
      </c>
      <c r="E31" s="10">
        <v>5</v>
      </c>
      <c r="F31" s="10">
        <v>7</v>
      </c>
      <c r="G31" s="10">
        <v>6</v>
      </c>
      <c r="H31" s="10">
        <v>5</v>
      </c>
      <c r="I31" s="10">
        <f t="shared" si="0"/>
        <v>28.50</v>
      </c>
      <c r="J31" s="10">
        <f t="shared" si="7"/>
        <v>4.2749999999999995</v>
      </c>
      <c r="K31" s="18">
        <v>3</v>
      </c>
      <c r="L31" s="18">
        <v>4</v>
      </c>
      <c r="M31" s="18">
        <v>2.50</v>
      </c>
      <c r="N31" s="18">
        <v>4</v>
      </c>
      <c r="O31" s="18">
        <v>1</v>
      </c>
      <c r="P31" s="18">
        <f t="shared" si="8"/>
        <v>14.50</v>
      </c>
      <c r="Q31" s="117">
        <f t="shared" si="9"/>
        <v>0.72500000000000009</v>
      </c>
      <c r="R31" s="107">
        <f t="shared" si="1"/>
        <v>0.975</v>
      </c>
      <c r="S31" s="107">
        <f t="shared" si="2"/>
        <v>0.95</v>
      </c>
      <c r="T31" s="107">
        <f t="shared" si="3"/>
        <v>1.175</v>
      </c>
      <c r="U31" s="107">
        <f t="shared" si="4"/>
        <v>1.0999999999999999</v>
      </c>
      <c r="V31" s="107">
        <f t="shared" si="5"/>
        <v>0.80</v>
      </c>
      <c r="W31" s="118">
        <f t="shared" si="6"/>
        <v>43</v>
      </c>
      <c r="X31" s="118">
        <f t="shared" si="10"/>
        <v>8.60</v>
      </c>
      <c r="Y31" s="137">
        <v>25</v>
      </c>
      <c r="Z31" s="117">
        <f t="shared" si="11"/>
        <v>20</v>
      </c>
    </row>
    <row r="32" spans="1:26" ht="19.9" customHeight="1">
      <c r="A32" s="207">
        <v>25</v>
      </c>
      <c r="B32" s="137">
        <v>283203</v>
      </c>
      <c r="C32" s="138" t="s">
        <v>135</v>
      </c>
      <c r="D32" s="10">
        <v>3.50</v>
      </c>
      <c r="E32" s="10">
        <v>3</v>
      </c>
      <c r="F32" s="10">
        <v>5</v>
      </c>
      <c r="G32" s="10">
        <v>8</v>
      </c>
      <c r="H32" s="10">
        <v>7</v>
      </c>
      <c r="I32" s="10">
        <f t="shared" si="0"/>
        <v>26.50</v>
      </c>
      <c r="J32" s="10">
        <f t="shared" si="7"/>
        <v>3.9749999999999996</v>
      </c>
      <c r="K32" s="18">
        <v>1.50</v>
      </c>
      <c r="L32" s="18">
        <v>3</v>
      </c>
      <c r="M32" s="18">
        <v>2</v>
      </c>
      <c r="N32" s="18">
        <v>2.50</v>
      </c>
      <c r="O32" s="18">
        <v>4</v>
      </c>
      <c r="P32" s="18">
        <f t="shared" si="8"/>
        <v>13</v>
      </c>
      <c r="Q32" s="117">
        <f t="shared" si="9"/>
        <v>0.65</v>
      </c>
      <c r="R32" s="107">
        <f t="shared" si="1"/>
        <v>0.60000000000000009</v>
      </c>
      <c r="S32" s="107">
        <f t="shared" si="2"/>
        <v>0.60</v>
      </c>
      <c r="T32" s="107">
        <f t="shared" si="3"/>
        <v>0.85</v>
      </c>
      <c r="U32" s="107">
        <f t="shared" si="4"/>
        <v>1.325</v>
      </c>
      <c r="V32" s="107">
        <f t="shared" si="5"/>
        <v>1.25</v>
      </c>
      <c r="W32" s="118">
        <f t="shared" si="6"/>
        <v>39.50</v>
      </c>
      <c r="X32" s="118">
        <f t="shared" si="10"/>
        <v>7.90</v>
      </c>
      <c r="Y32" s="137">
        <v>22</v>
      </c>
      <c r="Z32" s="117">
        <f t="shared" si="11"/>
        <v>17.60</v>
      </c>
    </row>
    <row r="33" ht="21" thickBot="1"/>
    <row r="34" spans="1:26" ht="20.25">
      <c r="A34" s="139" t="s">
        <v>13</v>
      </c>
      <c r="B34" s="140"/>
      <c r="C34" s="141"/>
      <c r="D34" s="6">
        <f t="shared" si="12" ref="D34:Z34">COUNT(D8:D32)</f>
        <v>25</v>
      </c>
      <c r="E34" s="7">
        <f t="shared" si="12"/>
        <v>25</v>
      </c>
      <c r="F34" s="7">
        <f t="shared" si="12"/>
        <v>25</v>
      </c>
      <c r="G34" s="7">
        <f t="shared" si="12"/>
        <v>25</v>
      </c>
      <c r="H34" s="89">
        <f t="shared" si="12"/>
        <v>25</v>
      </c>
      <c r="I34" s="8">
        <f t="shared" si="12"/>
        <v>25</v>
      </c>
      <c r="J34" s="90">
        <f t="shared" si="12"/>
        <v>25</v>
      </c>
      <c r="K34" s="82">
        <f t="shared" si="12"/>
        <v>25</v>
      </c>
      <c r="L34" s="15">
        <f t="shared" si="12"/>
        <v>25</v>
      </c>
      <c r="M34" s="15">
        <f t="shared" si="12"/>
        <v>25</v>
      </c>
      <c r="N34" s="15">
        <f t="shared" si="12"/>
        <v>25</v>
      </c>
      <c r="O34" s="83">
        <f t="shared" si="12"/>
        <v>25</v>
      </c>
      <c r="P34" s="78">
        <f t="shared" si="12"/>
        <v>25</v>
      </c>
      <c r="Q34" s="96">
        <f t="shared" si="12"/>
        <v>25</v>
      </c>
      <c r="R34" s="99">
        <f t="shared" si="12"/>
        <v>25</v>
      </c>
      <c r="S34" s="22">
        <f t="shared" si="12"/>
        <v>25</v>
      </c>
      <c r="T34" s="22">
        <f t="shared" si="12"/>
        <v>25</v>
      </c>
      <c r="U34" s="22">
        <f t="shared" si="12"/>
        <v>25</v>
      </c>
      <c r="V34" s="23">
        <f t="shared" si="12"/>
        <v>25</v>
      </c>
      <c r="W34" s="108">
        <f t="shared" si="12"/>
        <v>25</v>
      </c>
      <c r="X34" s="102">
        <f t="shared" si="12"/>
        <v>25</v>
      </c>
      <c r="Y34" s="16">
        <f t="shared" si="12"/>
        <v>25</v>
      </c>
      <c r="Z34" s="106">
        <f t="shared" si="12"/>
        <v>25</v>
      </c>
    </row>
    <row r="35" spans="1:26" ht="21" customHeight="1">
      <c r="A35" s="167" t="s">
        <v>14</v>
      </c>
      <c r="B35" s="168"/>
      <c r="C35" s="169"/>
      <c r="D35" s="9">
        <v>10</v>
      </c>
      <c r="E35" s="10">
        <v>10</v>
      </c>
      <c r="F35" s="10">
        <v>10</v>
      </c>
      <c r="G35" s="10">
        <v>10</v>
      </c>
      <c r="H35" s="91">
        <v>10</v>
      </c>
      <c r="I35" s="11">
        <f>SUM(D35:H35)</f>
        <v>50</v>
      </c>
      <c r="J35" s="92">
        <f>I35*0.15</f>
        <v>7.50</v>
      </c>
      <c r="K35" s="84">
        <v>5</v>
      </c>
      <c r="L35" s="18">
        <v>5</v>
      </c>
      <c r="M35" s="18">
        <v>5</v>
      </c>
      <c r="N35" s="18">
        <v>5</v>
      </c>
      <c r="O35" s="85">
        <v>5</v>
      </c>
      <c r="P35" s="79">
        <f>SUM(K35:O35)</f>
        <v>25</v>
      </c>
      <c r="Q35" s="97">
        <f>P35*0.05</f>
        <v>1.25</v>
      </c>
      <c r="R35" s="100">
        <f>(D35*0.15+K35*0.05)</f>
        <v>1.75</v>
      </c>
      <c r="S35" s="24">
        <f>((E35*0.15+L35*0.05))</f>
        <v>1.75</v>
      </c>
      <c r="T35" s="24">
        <f t="shared" si="13" ref="T35:U35">((F35*0.15+M35*0.05))</f>
        <v>1.75</v>
      </c>
      <c r="U35" s="24">
        <f t="shared" si="13"/>
        <v>1.75</v>
      </c>
      <c r="V35" s="25">
        <f>((H35*0.15+O35*0.05))</f>
        <v>1.75</v>
      </c>
      <c r="W35" s="109">
        <v>75</v>
      </c>
      <c r="X35" s="103">
        <f>W35*0.2</f>
        <v>15</v>
      </c>
      <c r="Y35" s="19">
        <v>50</v>
      </c>
      <c r="Z35" s="86">
        <f>Y35*0.8</f>
        <v>40</v>
      </c>
    </row>
    <row r="36" spans="1:26" ht="20.25">
      <c r="A36" s="167" t="s">
        <v>75</v>
      </c>
      <c r="B36" s="168"/>
      <c r="C36" s="169"/>
      <c r="D36" s="9">
        <f>D35*0.4</f>
        <v>4</v>
      </c>
      <c r="E36" s="10">
        <f>E35*0.4</f>
        <v>4</v>
      </c>
      <c r="F36" s="10">
        <f t="shared" si="14" ref="F36:J36">F35*0.4</f>
        <v>4</v>
      </c>
      <c r="G36" s="10">
        <f t="shared" si="14"/>
        <v>4</v>
      </c>
      <c r="H36" s="91">
        <f t="shared" si="14"/>
        <v>4</v>
      </c>
      <c r="I36" s="11">
        <f t="shared" si="14"/>
        <v>20</v>
      </c>
      <c r="J36" s="92">
        <f t="shared" si="14"/>
        <v>3</v>
      </c>
      <c r="K36" s="84">
        <f>K35*0.4</f>
        <v>2</v>
      </c>
      <c r="L36" s="18">
        <f>L35*0.4</f>
        <v>2</v>
      </c>
      <c r="M36" s="18">
        <f t="shared" si="15" ref="M36:Z36">M35*0.4</f>
        <v>2</v>
      </c>
      <c r="N36" s="18">
        <f t="shared" si="15"/>
        <v>2</v>
      </c>
      <c r="O36" s="85">
        <f t="shared" si="15"/>
        <v>2</v>
      </c>
      <c r="P36" s="79">
        <f t="shared" si="15"/>
        <v>10</v>
      </c>
      <c r="Q36" s="97">
        <f t="shared" si="15"/>
        <v>0.50</v>
      </c>
      <c r="R36" s="100">
        <f t="shared" si="15"/>
        <v>0.70</v>
      </c>
      <c r="S36" s="24">
        <f t="shared" si="15"/>
        <v>0.70</v>
      </c>
      <c r="T36" s="24">
        <f t="shared" si="15"/>
        <v>0.70</v>
      </c>
      <c r="U36" s="24">
        <f t="shared" si="15"/>
        <v>0.70</v>
      </c>
      <c r="V36" s="25">
        <f t="shared" si="15"/>
        <v>0.70</v>
      </c>
      <c r="W36" s="109">
        <f t="shared" si="15"/>
        <v>30</v>
      </c>
      <c r="X36" s="103">
        <f t="shared" si="15"/>
        <v>6</v>
      </c>
      <c r="Y36" s="19">
        <f t="shared" si="15"/>
        <v>20</v>
      </c>
      <c r="Z36" s="86">
        <f t="shared" si="15"/>
        <v>16</v>
      </c>
    </row>
    <row r="37" spans="1:26" ht="21" customHeight="1">
      <c r="A37" s="167" t="s">
        <v>15</v>
      </c>
      <c r="B37" s="168"/>
      <c r="C37" s="169"/>
      <c r="D37" s="9">
        <f>COUNTIF(D8:D32,"&gt;=4")</f>
        <v>19</v>
      </c>
      <c r="E37" s="9">
        <f>COUNTIF(E8:E32,"&gt;=4")</f>
        <v>18</v>
      </c>
      <c r="F37" s="9">
        <f>COUNTIF(F8:F32,"&gt;=4")</f>
        <v>23</v>
      </c>
      <c r="G37" s="9">
        <f>COUNTIF(G8:G32,"&gt;=4")</f>
        <v>19</v>
      </c>
      <c r="H37" s="9">
        <f>COUNTIF(H8:H32,"&gt;=4")</f>
        <v>21</v>
      </c>
      <c r="I37" s="11">
        <f>COUNTIF(I8:I32,"&gt;=20")</f>
        <v>22</v>
      </c>
      <c r="J37" s="92">
        <f>COUNTIF(J8:J32,"&gt;=3")</f>
        <v>22</v>
      </c>
      <c r="K37" s="84">
        <f>COUNTIF(K8:K32,"&gt;=2")</f>
        <v>16</v>
      </c>
      <c r="L37" s="84">
        <f>COUNTIF(L8:L32,"&gt;=2")</f>
        <v>23</v>
      </c>
      <c r="M37" s="84">
        <f>COUNTIF(M8:M32,"&gt;=2")</f>
        <v>22</v>
      </c>
      <c r="N37" s="84">
        <f>COUNTIF(N8:N32,"&gt;=2")</f>
        <v>22</v>
      </c>
      <c r="O37" s="84">
        <f>COUNTIF(O8:O32,"&gt;=2")</f>
        <v>15</v>
      </c>
      <c r="P37" s="79">
        <f>COUNTIF(P8:P32,"&gt;=10")</f>
        <v>22</v>
      </c>
      <c r="Q37" s="97">
        <f>COUNTIF(Q8:Q32,"&gt;=0.5")</f>
        <v>22</v>
      </c>
      <c r="R37" s="100">
        <f>COUNTIF(R8:R32,"&gt;=.7")</f>
        <v>19</v>
      </c>
      <c r="S37" s="100">
        <f>COUNTIF(S8:S32,"&gt;=.7")</f>
        <v>18</v>
      </c>
      <c r="T37" s="100">
        <f>COUNTIF(T8:T32,"&gt;=.7")</f>
        <v>22</v>
      </c>
      <c r="U37" s="100">
        <f>COUNTIF(U8:U32,"&gt;=.7")</f>
        <v>19</v>
      </c>
      <c r="V37" s="100">
        <f>COUNTIF(V8:V32,"&gt;=.7")</f>
        <v>20</v>
      </c>
      <c r="W37" s="109">
        <f>COUNTIF(W8:W32,"&gt;=30")</f>
        <v>22</v>
      </c>
      <c r="X37" s="103">
        <f>COUNTIF(X8:X32,"&gt;=6")</f>
        <v>22</v>
      </c>
      <c r="Y37" s="19">
        <f>COUNTIF(Y8:Y32,"&gt;=20")</f>
        <v>22</v>
      </c>
      <c r="Z37" s="86">
        <f>COUNTIF(Z8:Z32,"&gt;=16")</f>
        <v>22</v>
      </c>
    </row>
    <row r="38" spans="1:26" ht="20.25">
      <c r="A38" s="167" t="s">
        <v>16</v>
      </c>
      <c r="B38" s="168"/>
      <c r="C38" s="169"/>
      <c r="D38" s="93" t="str">
        <f t="shared" si="16" ref="D38:Z38">IF(((D37/COUNT(D8:D32))*100)&gt;=60,"3",IF(AND(((D37/COUNT(D8:D32))*100)&lt;60,((D37/COUNT(D8:D32))*100)&gt;=50),"2",IF(AND(((D37/COUNT(D8:D32))*100)&lt;50,((D37/COUNT(D8:D32))*100)&gt;=40),"1","0")))</f>
        <v>3</v>
      </c>
      <c r="E38" s="10" t="str">
        <f t="shared" si="16"/>
        <v>3</v>
      </c>
      <c r="F38" s="10" t="str">
        <f t="shared" si="16"/>
        <v>3</v>
      </c>
      <c r="G38" s="10" t="str">
        <f t="shared" si="16"/>
        <v>3</v>
      </c>
      <c r="H38" s="91" t="str">
        <f t="shared" si="16"/>
        <v>3</v>
      </c>
      <c r="I38" s="11" t="str">
        <f t="shared" si="16"/>
        <v>3</v>
      </c>
      <c r="J38" s="92" t="str">
        <f t="shared" si="16"/>
        <v>3</v>
      </c>
      <c r="K38" s="84" t="str">
        <f t="shared" si="16"/>
        <v>3</v>
      </c>
      <c r="L38" s="17" t="str">
        <f t="shared" si="16"/>
        <v>3</v>
      </c>
      <c r="M38" s="17" t="str">
        <f t="shared" si="16"/>
        <v>3</v>
      </c>
      <c r="N38" s="17" t="str">
        <f t="shared" si="16"/>
        <v>3</v>
      </c>
      <c r="O38" s="86" t="str">
        <f t="shared" si="16"/>
        <v>3</v>
      </c>
      <c r="P38" s="79" t="str">
        <f t="shared" si="16"/>
        <v>3</v>
      </c>
      <c r="Q38" s="97" t="str">
        <f t="shared" si="16"/>
        <v>3</v>
      </c>
      <c r="R38" s="100" t="str">
        <f t="shared" si="16"/>
        <v>3</v>
      </c>
      <c r="S38" s="24" t="str">
        <f t="shared" si="16"/>
        <v>3</v>
      </c>
      <c r="T38" s="24" t="str">
        <f t="shared" si="16"/>
        <v>3</v>
      </c>
      <c r="U38" s="24" t="str">
        <f t="shared" si="16"/>
        <v>3</v>
      </c>
      <c r="V38" s="25" t="str">
        <f t="shared" si="16"/>
        <v>3</v>
      </c>
      <c r="W38" s="103" t="str">
        <f t="shared" si="16"/>
        <v>3</v>
      </c>
      <c r="X38" s="104" t="str">
        <f t="shared" si="16"/>
        <v>3</v>
      </c>
      <c r="Y38" s="97" t="str">
        <f t="shared" si="16"/>
        <v>3</v>
      </c>
      <c r="Z38" s="19" t="str">
        <f t="shared" si="16"/>
        <v>3</v>
      </c>
    </row>
    <row r="39" spans="1:26" ht="21" thickBot="1">
      <c r="A39" s="170" t="s">
        <v>17</v>
      </c>
      <c r="B39" s="171"/>
      <c r="C39" s="172"/>
      <c r="D39" s="12">
        <f t="shared" si="17" ref="D39:Z39">((D37/COUNT(D8:D32))*D38)</f>
        <v>2.2800000000000002</v>
      </c>
      <c r="E39" s="13">
        <f t="shared" si="17"/>
        <v>2.16</v>
      </c>
      <c r="F39" s="13">
        <f t="shared" si="17"/>
        <v>2.76</v>
      </c>
      <c r="G39" s="13">
        <f t="shared" si="17"/>
        <v>2.2800000000000002</v>
      </c>
      <c r="H39" s="94">
        <f t="shared" si="17"/>
        <v>2.52</v>
      </c>
      <c r="I39" s="14">
        <f t="shared" si="17"/>
        <v>2.64</v>
      </c>
      <c r="J39" s="95">
        <f t="shared" si="17"/>
        <v>2.64</v>
      </c>
      <c r="K39" s="87">
        <f t="shared" si="17"/>
        <v>1.92</v>
      </c>
      <c r="L39" s="20">
        <f t="shared" si="17"/>
        <v>2.76</v>
      </c>
      <c r="M39" s="20">
        <f t="shared" si="17"/>
        <v>2.64</v>
      </c>
      <c r="N39" s="20">
        <f t="shared" si="17"/>
        <v>2.64</v>
      </c>
      <c r="O39" s="88">
        <f t="shared" si="17"/>
        <v>1.7999999999999998</v>
      </c>
      <c r="P39" s="80">
        <f t="shared" si="17"/>
        <v>2.64</v>
      </c>
      <c r="Q39" s="98">
        <f t="shared" si="17"/>
        <v>2.64</v>
      </c>
      <c r="R39" s="101">
        <f t="shared" si="17"/>
        <v>2.2800000000000002</v>
      </c>
      <c r="S39" s="26">
        <f t="shared" si="17"/>
        <v>2.16</v>
      </c>
      <c r="T39" s="26">
        <f t="shared" si="17"/>
        <v>2.64</v>
      </c>
      <c r="U39" s="26">
        <f t="shared" si="17"/>
        <v>2.2800000000000002</v>
      </c>
      <c r="V39" s="27">
        <f t="shared" si="17"/>
        <v>2.4000000000000004</v>
      </c>
      <c r="W39" s="110">
        <f t="shared" si="17"/>
        <v>2.64</v>
      </c>
      <c r="X39" s="105">
        <f t="shared" si="17"/>
        <v>2.64</v>
      </c>
      <c r="Y39" s="98">
        <f t="shared" si="17"/>
        <v>2.64</v>
      </c>
      <c r="Z39" s="21">
        <f t="shared" si="17"/>
        <v>2.64</v>
      </c>
    </row>
    <row r="40" spans="1:4" ht="21" thickBot="1">
      <c r="A40" s="2"/>
      <c r="B40" s="2"/>
      <c r="C40" s="2"/>
      <c r="D40" s="2"/>
    </row>
    <row r="41" spans="1:19" ht="20.25">
      <c r="A41" s="173" t="s">
        <v>18</v>
      </c>
      <c r="B41" s="174"/>
      <c r="C41" s="175"/>
      <c r="D41" s="2"/>
      <c r="E41" s="161" t="s">
        <v>19</v>
      </c>
      <c r="F41" s="162"/>
      <c r="G41" s="162"/>
      <c r="H41" s="162"/>
      <c r="I41" s="162"/>
      <c r="J41" s="162"/>
      <c r="K41" s="162"/>
      <c r="L41" s="162"/>
      <c r="M41" s="162"/>
      <c r="N41" s="163"/>
      <c r="O41" s="81" t="s">
        <v>9</v>
      </c>
      <c r="P41" s="28" t="s">
        <v>3</v>
      </c>
      <c r="Q41" s="28" t="s">
        <v>4</v>
      </c>
      <c r="R41" s="28" t="s">
        <v>5</v>
      </c>
      <c r="S41" s="29" t="s">
        <v>6</v>
      </c>
    </row>
    <row r="42" spans="1:19" ht="21" thickBot="1">
      <c r="A42" s="30" t="s">
        <v>76</v>
      </c>
      <c r="B42" s="3"/>
      <c r="C42" s="31"/>
      <c r="D42" s="2"/>
      <c r="E42" s="164"/>
      <c r="F42" s="165"/>
      <c r="G42" s="165"/>
      <c r="H42" s="165"/>
      <c r="I42" s="165"/>
      <c r="J42" s="165"/>
      <c r="K42" s="165"/>
      <c r="L42" s="165"/>
      <c r="M42" s="165"/>
      <c r="N42" s="166"/>
      <c r="O42" s="4">
        <f>(R39*0.2+Z39*0.8)</f>
        <v>2.5680000000000001</v>
      </c>
      <c r="P42" s="4">
        <f>(S39*0.2+Z39*0.8)</f>
        <v>2.544</v>
      </c>
      <c r="Q42" s="4">
        <f>(T39*0.2+Z39*0.8)</f>
        <v>2.64</v>
      </c>
      <c r="R42" s="4">
        <f>(U39*0.2+Z39*0.8)</f>
        <v>2.5680000000000001</v>
      </c>
      <c r="S42" s="5">
        <f>(V39*0.2+Z39*0.8)</f>
        <v>2.5920000000000001</v>
      </c>
    </row>
    <row r="43" spans="1:4" ht="20.25">
      <c r="A43" s="30" t="s">
        <v>77</v>
      </c>
      <c r="B43" s="3"/>
      <c r="C43" s="31"/>
      <c r="D43" s="2"/>
    </row>
    <row r="44" spans="1:4" ht="21" thickBot="1">
      <c r="A44" s="32" t="s">
        <v>78</v>
      </c>
      <c r="B44" s="33"/>
      <c r="C44" s="34"/>
      <c r="D44" s="2"/>
    </row>
  </sheetData>
  <mergeCells count="23">
    <mergeCell ref="A34:C34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41:N42"/>
    <mergeCell ref="A35:C35"/>
    <mergeCell ref="A36:C36"/>
    <mergeCell ref="A37:C37"/>
    <mergeCell ref="A38:C38"/>
    <mergeCell ref="A39:C39"/>
    <mergeCell ref="A41:C41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fb81d9-55a3-4e77-9985-f70315dca91c}">
  <sheetPr codeName="Sheet7">
    <pageSetUpPr fitToPage="1"/>
  </sheetPr>
  <dimension ref="A1:Z44"/>
  <sheetViews>
    <sheetView zoomScale="90" zoomScaleNormal="90" workbookViewId="0" topLeftCell="A1">
      <selection pane="topLeft" activeCell="A12" sqref="A12"/>
    </sheetView>
  </sheetViews>
  <sheetFormatPr defaultColWidth="8.854285714285714" defaultRowHeight="20.25"/>
  <cols>
    <col min="1" max="2" width="11.571428571428571" style="1" customWidth="1"/>
    <col min="3" max="3" width="63.714285714285715" style="1" bestFit="1" customWidth="1"/>
    <col min="4" max="8" width="11.571428571428571" style="1" customWidth="1"/>
    <col min="9" max="9" width="10.428571428571429" style="1" bestFit="1" customWidth="1"/>
    <col min="10" max="10" width="13.857142857142858" style="1" bestFit="1" customWidth="1"/>
    <col min="11" max="11" width="5.571428571428571" style="1" bestFit="1" customWidth="1"/>
    <col min="12" max="12" width="6.142857142857143" style="1" bestFit="1" customWidth="1"/>
    <col min="13" max="13" width="5.571428571428571" style="1" bestFit="1" customWidth="1"/>
    <col min="14" max="14" width="6.142857142857143" style="1" bestFit="1" customWidth="1"/>
    <col min="15" max="15" width="6.714285714285714" style="1" bestFit="1" customWidth="1"/>
    <col min="16" max="16" width="10.428571428571429" style="1" bestFit="1" customWidth="1"/>
    <col min="17" max="17" width="10.571428571428571" style="1" bestFit="1" customWidth="1"/>
    <col min="18" max="22" width="6.714285714285714" style="1" bestFit="1" customWidth="1"/>
    <col min="23" max="23" width="2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42" t="str">
        <f>'1 (2)'!A1:Z1</f>
        <v xml:space="preserve">ST. WILFRED'S PG COLLEGE 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20.25">
      <c r="A2" s="142" t="s">
        <v>91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21" thickBot="1">
      <c r="A3" s="142"/>
      <c r="B3" s="142"/>
      <c r="C3" s="142"/>
      <c r="D3" s="142"/>
      <c r="E3" s="142"/>
      <c r="F3" s="142" t="s">
        <v>109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thickBot="1">
      <c r="A4" s="143" t="s">
        <v>80</v>
      </c>
      <c r="B4" s="144"/>
      <c r="C4" s="124" t="str">
        <f>'CO (2)'!D8</f>
        <v>Human Geography</v>
      </c>
      <c r="D4" s="115" t="s">
        <v>85</v>
      </c>
      <c r="E4" s="116"/>
      <c r="F4" s="145" t="s">
        <v>110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21" customHeight="1">
      <c r="A5" s="147" t="s">
        <v>0</v>
      </c>
      <c r="B5" s="149" t="s">
        <v>1</v>
      </c>
      <c r="C5" s="151" t="s">
        <v>2</v>
      </c>
      <c r="D5" s="153" t="s">
        <v>96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 t="s">
        <v>81</v>
      </c>
      <c r="S5" s="154"/>
      <c r="T5" s="154"/>
      <c r="U5" s="154"/>
      <c r="V5" s="154"/>
      <c r="W5" s="37" t="s">
        <v>12</v>
      </c>
      <c r="X5" s="155" t="s">
        <v>11</v>
      </c>
      <c r="Y5" s="157" t="s">
        <v>111</v>
      </c>
      <c r="Z5" s="157" t="s">
        <v>79</v>
      </c>
    </row>
    <row r="6" spans="1:26" ht="20.25">
      <c r="A6" s="148"/>
      <c r="B6" s="150"/>
      <c r="C6" s="152"/>
      <c r="D6" s="159" t="s">
        <v>92</v>
      </c>
      <c r="E6" s="159"/>
      <c r="F6" s="159"/>
      <c r="G6" s="159"/>
      <c r="H6" s="159"/>
      <c r="I6" s="159"/>
      <c r="J6" s="159"/>
      <c r="K6" s="160" t="s">
        <v>93</v>
      </c>
      <c r="L6" s="160"/>
      <c r="M6" s="160"/>
      <c r="N6" s="160"/>
      <c r="O6" s="160"/>
      <c r="P6" s="160"/>
      <c r="Q6" s="160"/>
      <c r="R6" s="154"/>
      <c r="S6" s="154"/>
      <c r="T6" s="154"/>
      <c r="U6" s="154"/>
      <c r="V6" s="154"/>
      <c r="W6" s="37" t="s">
        <v>10</v>
      </c>
      <c r="X6" s="155"/>
      <c r="Y6" s="157"/>
      <c r="Z6" s="157"/>
    </row>
    <row r="7" spans="1:26" ht="21" thickBot="1">
      <c r="A7" s="148"/>
      <c r="B7" s="204"/>
      <c r="C7" s="205"/>
      <c r="D7" s="159" t="s">
        <v>86</v>
      </c>
      <c r="E7" s="159" t="s">
        <v>87</v>
      </c>
      <c r="F7" s="159" t="s">
        <v>88</v>
      </c>
      <c r="G7" s="159" t="s">
        <v>89</v>
      </c>
      <c r="H7" s="159" t="s">
        <v>90</v>
      </c>
      <c r="I7" s="159" t="s">
        <v>94</v>
      </c>
      <c r="J7" s="159" t="s">
        <v>82</v>
      </c>
      <c r="K7" s="160" t="s">
        <v>9</v>
      </c>
      <c r="L7" s="160" t="s">
        <v>87</v>
      </c>
      <c r="M7" s="160" t="s">
        <v>4</v>
      </c>
      <c r="N7" s="160" t="s">
        <v>89</v>
      </c>
      <c r="O7" s="160" t="s">
        <v>90</v>
      </c>
      <c r="P7" s="160" t="s">
        <v>95</v>
      </c>
      <c r="Q7" s="160" t="s">
        <v>83</v>
      </c>
      <c r="R7" s="206" t="s">
        <v>9</v>
      </c>
      <c r="S7" s="154" t="s">
        <v>3</v>
      </c>
      <c r="T7" s="154" t="s">
        <v>4</v>
      </c>
      <c r="U7" s="154" t="s">
        <v>5</v>
      </c>
      <c r="V7" s="154" t="s">
        <v>6</v>
      </c>
      <c r="W7" s="37" t="s">
        <v>97</v>
      </c>
      <c r="X7" s="155"/>
      <c r="Y7" s="157"/>
      <c r="Z7" s="157"/>
    </row>
    <row r="8" spans="1:26" ht="19.9" customHeight="1">
      <c r="A8" s="207">
        <v>1</v>
      </c>
      <c r="B8" s="137">
        <v>283061</v>
      </c>
      <c r="C8" s="138" t="s">
        <v>112</v>
      </c>
      <c r="D8" s="10">
        <v>7</v>
      </c>
      <c r="E8" s="10">
        <v>8</v>
      </c>
      <c r="F8" s="10">
        <v>6</v>
      </c>
      <c r="G8" s="10">
        <v>5.50</v>
      </c>
      <c r="H8" s="10">
        <v>5</v>
      </c>
      <c r="I8" s="10">
        <f>SUM(D8:H8)</f>
        <v>31.50</v>
      </c>
      <c r="J8" s="10">
        <f>I8*0.15</f>
        <v>4.7249999999999996</v>
      </c>
      <c r="K8" s="18">
        <v>5</v>
      </c>
      <c r="L8" s="18">
        <v>1</v>
      </c>
      <c r="M8" s="18">
        <v>2</v>
      </c>
      <c r="N8" s="18">
        <v>1.50</v>
      </c>
      <c r="O8" s="18">
        <v>4</v>
      </c>
      <c r="P8" s="18">
        <f>SUM(K8:O8)</f>
        <v>13.50</v>
      </c>
      <c r="Q8" s="117">
        <f>P8*0.05</f>
        <v>0.675</v>
      </c>
      <c r="R8" s="107">
        <f>(D8*0.15+K8*0.05)</f>
        <v>1.30</v>
      </c>
      <c r="S8" s="107">
        <f t="shared" si="0" ref="S8:V32">(E8*0.15+L8*0.05)</f>
        <v>1.25</v>
      </c>
      <c r="T8" s="107">
        <f t="shared" si="0"/>
        <v>0.99999999999999989</v>
      </c>
      <c r="U8" s="107">
        <f t="shared" si="0"/>
        <v>0.89999999999999991</v>
      </c>
      <c r="V8" s="107">
        <f t="shared" si="0"/>
        <v>0.95</v>
      </c>
      <c r="W8" s="118">
        <f t="shared" si="1" ref="W8:W32">I8+P8</f>
        <v>45</v>
      </c>
      <c r="X8" s="118">
        <f>(W8*0.2)</f>
        <v>9</v>
      </c>
      <c r="Y8" s="137">
        <v>33</v>
      </c>
      <c r="Z8" s="117">
        <f>Y8*0.8</f>
        <v>26.40</v>
      </c>
    </row>
    <row r="9" spans="1:26" ht="19.9" customHeight="1" thickBot="1">
      <c r="A9" s="208">
        <v>2</v>
      </c>
      <c r="B9" s="137">
        <v>283066</v>
      </c>
      <c r="C9" s="138" t="s">
        <v>113</v>
      </c>
      <c r="D9" s="10">
        <v>9</v>
      </c>
      <c r="E9" s="10">
        <v>6.50</v>
      </c>
      <c r="F9" s="10">
        <v>5</v>
      </c>
      <c r="G9" s="10">
        <v>5.50</v>
      </c>
      <c r="H9" s="10">
        <v>6</v>
      </c>
      <c r="I9" s="10">
        <f t="shared" si="2" ref="I9:I32">SUM(D9:H9)</f>
        <v>32</v>
      </c>
      <c r="J9" s="10">
        <f t="shared" si="3" ref="J9:J32">I9*0.15</f>
        <v>4.80</v>
      </c>
      <c r="K9" s="18">
        <v>4</v>
      </c>
      <c r="L9" s="18">
        <v>1.50</v>
      </c>
      <c r="M9" s="18">
        <v>2.50</v>
      </c>
      <c r="N9" s="18">
        <v>2.50</v>
      </c>
      <c r="O9" s="18">
        <v>3.50</v>
      </c>
      <c r="P9" s="18">
        <f t="shared" si="4" ref="P9:P32">SUM(K9:O9)</f>
        <v>14</v>
      </c>
      <c r="Q9" s="117">
        <f t="shared" si="5" ref="Q9:Q32">P9*0.05</f>
        <v>0.70</v>
      </c>
      <c r="R9" s="107">
        <f t="shared" si="6" ref="R9:R32">(D9*0.15+K9*0.05)</f>
        <v>1.5499999999999998</v>
      </c>
      <c r="S9" s="107">
        <f t="shared" si="0"/>
        <v>1.05</v>
      </c>
      <c r="T9" s="107">
        <f t="shared" si="0"/>
        <v>0.875</v>
      </c>
      <c r="U9" s="107">
        <f t="shared" si="0"/>
        <v>0.95</v>
      </c>
      <c r="V9" s="107">
        <f t="shared" si="0"/>
        <v>1.075</v>
      </c>
      <c r="W9" s="118">
        <f t="shared" si="1"/>
        <v>46</v>
      </c>
      <c r="X9" s="118">
        <f t="shared" si="7" ref="X9:X32">(W9*0.2)</f>
        <v>9.2000000000000011</v>
      </c>
      <c r="Y9" s="137">
        <v>37</v>
      </c>
      <c r="Z9" s="117">
        <f t="shared" si="8" ref="Z9:Z32">Y9*0.8</f>
        <v>29.60</v>
      </c>
    </row>
    <row r="10" spans="1:26" ht="19.9" customHeight="1">
      <c r="A10" s="207">
        <v>3</v>
      </c>
      <c r="B10" s="137">
        <v>283068</v>
      </c>
      <c r="C10" s="138" t="s">
        <v>114</v>
      </c>
      <c r="D10" s="10">
        <v>6</v>
      </c>
      <c r="E10" s="10">
        <v>7</v>
      </c>
      <c r="F10" s="10">
        <v>6</v>
      </c>
      <c r="G10" s="10">
        <v>7.50</v>
      </c>
      <c r="H10" s="10">
        <v>4</v>
      </c>
      <c r="I10" s="10">
        <f t="shared" si="2"/>
        <v>30.50</v>
      </c>
      <c r="J10" s="10">
        <f t="shared" si="3"/>
        <v>4.575</v>
      </c>
      <c r="K10" s="18">
        <v>2.50</v>
      </c>
      <c r="L10" s="18">
        <v>2</v>
      </c>
      <c r="M10" s="18">
        <v>3.50</v>
      </c>
      <c r="N10" s="18">
        <v>4</v>
      </c>
      <c r="O10" s="18">
        <v>3</v>
      </c>
      <c r="P10" s="18">
        <f t="shared" si="4"/>
        <v>15</v>
      </c>
      <c r="Q10" s="117">
        <f t="shared" si="5"/>
        <v>0.75</v>
      </c>
      <c r="R10" s="107">
        <f t="shared" si="6"/>
        <v>1.0249999999999999</v>
      </c>
      <c r="S10" s="107">
        <f t="shared" si="0"/>
        <v>1.1500000000000001</v>
      </c>
      <c r="T10" s="107">
        <f t="shared" si="0"/>
        <v>1.075</v>
      </c>
      <c r="U10" s="107">
        <f t="shared" si="0"/>
        <v>1.325</v>
      </c>
      <c r="V10" s="107">
        <f t="shared" si="0"/>
        <v>0.75</v>
      </c>
      <c r="W10" s="118">
        <f t="shared" si="1"/>
        <v>45.50</v>
      </c>
      <c r="X10" s="118">
        <f t="shared" si="7"/>
        <v>9.10</v>
      </c>
      <c r="Y10" s="137">
        <v>32</v>
      </c>
      <c r="Z10" s="117">
        <f t="shared" si="8"/>
        <v>25.60</v>
      </c>
    </row>
    <row r="11" spans="1:26" ht="18" customHeight="1" thickBot="1">
      <c r="A11" s="208">
        <v>4</v>
      </c>
      <c r="B11" s="137">
        <v>283070</v>
      </c>
      <c r="C11" s="138" t="s">
        <v>115</v>
      </c>
      <c r="D11" s="10">
        <v>9</v>
      </c>
      <c r="E11" s="10">
        <v>9</v>
      </c>
      <c r="F11" s="10">
        <v>4</v>
      </c>
      <c r="G11" s="10">
        <v>5</v>
      </c>
      <c r="H11" s="10">
        <v>3.50</v>
      </c>
      <c r="I11" s="10">
        <f t="shared" si="2"/>
        <v>30.50</v>
      </c>
      <c r="J11" s="10">
        <f t="shared" si="3"/>
        <v>4.575</v>
      </c>
      <c r="K11" s="18">
        <v>3.50</v>
      </c>
      <c r="L11" s="18">
        <v>3.50</v>
      </c>
      <c r="M11" s="18">
        <v>4</v>
      </c>
      <c r="N11" s="18">
        <v>2.50</v>
      </c>
      <c r="O11" s="18">
        <v>2.50</v>
      </c>
      <c r="P11" s="18">
        <f t="shared" si="4"/>
        <v>16</v>
      </c>
      <c r="Q11" s="117">
        <f t="shared" si="5"/>
        <v>0.80</v>
      </c>
      <c r="R11" s="107">
        <f t="shared" si="6"/>
        <v>1.525</v>
      </c>
      <c r="S11" s="107">
        <f t="shared" si="0"/>
        <v>1.525</v>
      </c>
      <c r="T11" s="107">
        <f t="shared" si="0"/>
        <v>0.80</v>
      </c>
      <c r="U11" s="107">
        <f t="shared" si="0"/>
        <v>0.875</v>
      </c>
      <c r="V11" s="107">
        <f t="shared" si="0"/>
        <v>0.65</v>
      </c>
      <c r="W11" s="118">
        <f t="shared" si="1"/>
        <v>46.50</v>
      </c>
      <c r="X11" s="118">
        <f t="shared" si="7"/>
        <v>9.3000000000000007</v>
      </c>
      <c r="Y11" s="137">
        <v>30</v>
      </c>
      <c r="Z11" s="117">
        <f t="shared" si="8"/>
        <v>24</v>
      </c>
    </row>
    <row r="12" spans="1:26" ht="19.9" customHeight="1">
      <c r="A12" s="207">
        <v>5</v>
      </c>
      <c r="B12" s="137">
        <v>283071</v>
      </c>
      <c r="C12" s="138" t="s">
        <v>116</v>
      </c>
      <c r="D12" s="10">
        <v>4</v>
      </c>
      <c r="E12" s="10">
        <v>5</v>
      </c>
      <c r="F12" s="10">
        <v>5.50</v>
      </c>
      <c r="G12" s="10">
        <v>6</v>
      </c>
      <c r="H12" s="10">
        <v>5</v>
      </c>
      <c r="I12" s="10">
        <f t="shared" si="2"/>
        <v>25.50</v>
      </c>
      <c r="J12" s="10">
        <f t="shared" si="3"/>
        <v>3.8249999999999997</v>
      </c>
      <c r="K12" s="18">
        <v>1</v>
      </c>
      <c r="L12" s="18">
        <v>4.50</v>
      </c>
      <c r="M12" s="18">
        <v>3</v>
      </c>
      <c r="N12" s="18">
        <v>2</v>
      </c>
      <c r="O12" s="18">
        <v>2.50</v>
      </c>
      <c r="P12" s="18">
        <f t="shared" si="4"/>
        <v>13</v>
      </c>
      <c r="Q12" s="117">
        <f t="shared" si="5"/>
        <v>0.65</v>
      </c>
      <c r="R12" s="107">
        <f t="shared" si="6"/>
        <v>0.65</v>
      </c>
      <c r="S12" s="107">
        <f t="shared" si="0"/>
        <v>0.975</v>
      </c>
      <c r="T12" s="107">
        <f t="shared" si="0"/>
        <v>0.975</v>
      </c>
      <c r="U12" s="107">
        <f t="shared" si="0"/>
        <v>0.99999999999999989</v>
      </c>
      <c r="V12" s="107">
        <f t="shared" si="0"/>
        <v>0.875</v>
      </c>
      <c r="W12" s="118">
        <f t="shared" si="1"/>
        <v>38.50</v>
      </c>
      <c r="X12" s="118">
        <f t="shared" si="7"/>
        <v>7.70</v>
      </c>
      <c r="Y12" s="137">
        <v>24</v>
      </c>
      <c r="Z12" s="117">
        <f t="shared" si="8"/>
        <v>19.200000000000003</v>
      </c>
    </row>
    <row r="13" spans="1:26" ht="19.9" customHeight="1" thickBot="1">
      <c r="A13" s="208">
        <v>6</v>
      </c>
      <c r="B13" s="137">
        <v>283075</v>
      </c>
      <c r="C13" s="138" t="s">
        <v>117</v>
      </c>
      <c r="D13" s="10">
        <v>4.50</v>
      </c>
      <c r="E13" s="10">
        <v>4</v>
      </c>
      <c r="F13" s="10">
        <v>3.50</v>
      </c>
      <c r="G13" s="10">
        <v>8</v>
      </c>
      <c r="H13" s="10">
        <v>3.50</v>
      </c>
      <c r="I13" s="10">
        <f t="shared" si="2"/>
        <v>23.50</v>
      </c>
      <c r="J13" s="10">
        <f t="shared" si="3"/>
        <v>3.525</v>
      </c>
      <c r="K13" s="18">
        <v>2</v>
      </c>
      <c r="L13" s="18">
        <v>3</v>
      </c>
      <c r="M13" s="18">
        <v>2</v>
      </c>
      <c r="N13" s="18">
        <v>5</v>
      </c>
      <c r="O13" s="18">
        <v>1</v>
      </c>
      <c r="P13" s="18">
        <f t="shared" si="4"/>
        <v>13</v>
      </c>
      <c r="Q13" s="117">
        <f t="shared" si="5"/>
        <v>0.65</v>
      </c>
      <c r="R13" s="107">
        <f t="shared" si="6"/>
        <v>0.77499999999999991</v>
      </c>
      <c r="S13" s="107">
        <f t="shared" si="0"/>
        <v>0.75</v>
      </c>
      <c r="T13" s="107">
        <f t="shared" si="0"/>
        <v>0.625</v>
      </c>
      <c r="U13" s="107">
        <f t="shared" si="0"/>
        <v>1.45</v>
      </c>
      <c r="V13" s="107">
        <f t="shared" si="0"/>
        <v>0.57500000000000007</v>
      </c>
      <c r="W13" s="118">
        <f t="shared" si="1"/>
        <v>36.50</v>
      </c>
      <c r="X13" s="118">
        <f t="shared" si="7"/>
        <v>7.3000000000000007</v>
      </c>
      <c r="Y13" s="137">
        <v>21</v>
      </c>
      <c r="Z13" s="117">
        <f t="shared" si="8"/>
        <v>16.80</v>
      </c>
    </row>
    <row r="14" spans="1:26" ht="19.9" customHeight="1">
      <c r="A14" s="207">
        <v>7</v>
      </c>
      <c r="B14" s="137">
        <v>283088</v>
      </c>
      <c r="C14" s="138" t="s">
        <v>118</v>
      </c>
      <c r="D14" s="10">
        <v>5.50</v>
      </c>
      <c r="E14" s="10">
        <v>3.50</v>
      </c>
      <c r="F14" s="10">
        <v>5</v>
      </c>
      <c r="G14" s="10">
        <v>6</v>
      </c>
      <c r="H14" s="10">
        <v>5</v>
      </c>
      <c r="I14" s="10">
        <f t="shared" si="2"/>
        <v>25</v>
      </c>
      <c r="J14" s="10">
        <f t="shared" si="3"/>
        <v>3.75</v>
      </c>
      <c r="K14" s="18">
        <v>2.50</v>
      </c>
      <c r="L14" s="18">
        <v>2</v>
      </c>
      <c r="M14" s="18">
        <v>2.50</v>
      </c>
      <c r="N14" s="18">
        <v>2</v>
      </c>
      <c r="O14" s="18">
        <v>2</v>
      </c>
      <c r="P14" s="18">
        <f t="shared" si="4"/>
        <v>11</v>
      </c>
      <c r="Q14" s="117">
        <f t="shared" si="5"/>
        <v>0.55000000000000004</v>
      </c>
      <c r="R14" s="107">
        <f t="shared" si="6"/>
        <v>0.95</v>
      </c>
      <c r="S14" s="107">
        <f t="shared" si="0"/>
        <v>0.625</v>
      </c>
      <c r="T14" s="107">
        <f t="shared" si="0"/>
        <v>0.875</v>
      </c>
      <c r="U14" s="107">
        <f t="shared" si="0"/>
        <v>0.99999999999999989</v>
      </c>
      <c r="V14" s="107">
        <f t="shared" si="0"/>
        <v>0.85</v>
      </c>
      <c r="W14" s="118">
        <f t="shared" si="1"/>
        <v>36</v>
      </c>
      <c r="X14" s="118">
        <f t="shared" si="7"/>
        <v>7.20</v>
      </c>
      <c r="Y14" s="137">
        <v>24</v>
      </c>
      <c r="Z14" s="117">
        <f t="shared" si="8"/>
        <v>19.200000000000003</v>
      </c>
    </row>
    <row r="15" spans="1:26" ht="19.9" customHeight="1" thickBot="1">
      <c r="A15" s="208">
        <v>8</v>
      </c>
      <c r="B15" s="137">
        <v>283089</v>
      </c>
      <c r="C15" s="138" t="s">
        <v>119</v>
      </c>
      <c r="D15" s="10">
        <v>5</v>
      </c>
      <c r="E15" s="10">
        <v>3</v>
      </c>
      <c r="F15" s="10">
        <v>6</v>
      </c>
      <c r="G15" s="10">
        <v>5</v>
      </c>
      <c r="H15" s="10">
        <v>4.50</v>
      </c>
      <c r="I15" s="10">
        <f t="shared" si="2"/>
        <v>23.50</v>
      </c>
      <c r="J15" s="10">
        <f t="shared" si="3"/>
        <v>3.525</v>
      </c>
      <c r="K15" s="18">
        <v>1.50</v>
      </c>
      <c r="L15" s="18">
        <v>4</v>
      </c>
      <c r="M15" s="18">
        <v>2.50</v>
      </c>
      <c r="N15" s="18">
        <v>2</v>
      </c>
      <c r="O15" s="18">
        <v>3</v>
      </c>
      <c r="P15" s="18">
        <f t="shared" si="4"/>
        <v>13</v>
      </c>
      <c r="Q15" s="117">
        <f t="shared" si="5"/>
        <v>0.65</v>
      </c>
      <c r="R15" s="107">
        <f t="shared" si="6"/>
        <v>0.825</v>
      </c>
      <c r="S15" s="107">
        <f t="shared" si="0"/>
        <v>0.64999999999999991</v>
      </c>
      <c r="T15" s="107">
        <f t="shared" si="0"/>
        <v>1.0249999999999999</v>
      </c>
      <c r="U15" s="107">
        <f t="shared" si="0"/>
        <v>0.85</v>
      </c>
      <c r="V15" s="107">
        <f t="shared" si="0"/>
        <v>0.825</v>
      </c>
      <c r="W15" s="118">
        <f t="shared" si="1"/>
        <v>36.50</v>
      </c>
      <c r="X15" s="118">
        <f t="shared" si="7"/>
        <v>7.3000000000000007</v>
      </c>
      <c r="Y15" s="137">
        <v>25</v>
      </c>
      <c r="Z15" s="117">
        <f t="shared" si="8"/>
        <v>20</v>
      </c>
    </row>
    <row r="16" spans="1:26" ht="19.9" customHeight="1">
      <c r="A16" s="207">
        <v>9</v>
      </c>
      <c r="B16" s="137">
        <v>283092</v>
      </c>
      <c r="C16" s="138" t="s">
        <v>120</v>
      </c>
      <c r="D16" s="10">
        <v>4.50</v>
      </c>
      <c r="E16" s="10">
        <v>4</v>
      </c>
      <c r="F16" s="10">
        <v>3</v>
      </c>
      <c r="G16" s="10">
        <v>8</v>
      </c>
      <c r="H16" s="10">
        <v>5</v>
      </c>
      <c r="I16" s="10">
        <f t="shared" si="2"/>
        <v>24.50</v>
      </c>
      <c r="J16" s="10">
        <f t="shared" si="3"/>
        <v>3.675</v>
      </c>
      <c r="K16" s="18">
        <v>2.50</v>
      </c>
      <c r="L16" s="18">
        <v>1</v>
      </c>
      <c r="M16" s="18">
        <v>2</v>
      </c>
      <c r="N16" s="18">
        <v>3</v>
      </c>
      <c r="O16" s="18">
        <v>2.50</v>
      </c>
      <c r="P16" s="18">
        <f t="shared" si="4"/>
        <v>11</v>
      </c>
      <c r="Q16" s="117">
        <f t="shared" si="5"/>
        <v>0.55000000000000004</v>
      </c>
      <c r="R16" s="107">
        <f t="shared" si="6"/>
        <v>0.80</v>
      </c>
      <c r="S16" s="107">
        <f t="shared" si="0"/>
        <v>0.65</v>
      </c>
      <c r="T16" s="107">
        <f t="shared" si="0"/>
        <v>0.54999999999999993</v>
      </c>
      <c r="U16" s="107">
        <f t="shared" si="0"/>
        <v>1.35</v>
      </c>
      <c r="V16" s="107">
        <f t="shared" si="0"/>
        <v>0.875</v>
      </c>
      <c r="W16" s="118">
        <f t="shared" si="1"/>
        <v>35.50</v>
      </c>
      <c r="X16" s="118">
        <f t="shared" si="7"/>
        <v>7.10</v>
      </c>
      <c r="Y16" s="137">
        <v>20</v>
      </c>
      <c r="Z16" s="117">
        <f t="shared" si="8"/>
        <v>16</v>
      </c>
    </row>
    <row r="17" spans="1:26" ht="19.9" customHeight="1" thickBot="1">
      <c r="A17" s="208">
        <v>10</v>
      </c>
      <c r="B17" s="137">
        <v>283101</v>
      </c>
      <c r="C17" s="138" t="s">
        <v>121</v>
      </c>
      <c r="D17" s="10">
        <v>3.50</v>
      </c>
      <c r="E17" s="10">
        <v>5</v>
      </c>
      <c r="F17" s="10">
        <v>4</v>
      </c>
      <c r="G17" s="10">
        <v>6</v>
      </c>
      <c r="H17" s="10">
        <v>5</v>
      </c>
      <c r="I17" s="10">
        <f t="shared" si="2"/>
        <v>23.50</v>
      </c>
      <c r="J17" s="10">
        <f t="shared" si="3"/>
        <v>3.525</v>
      </c>
      <c r="K17" s="18">
        <v>3.50</v>
      </c>
      <c r="L17" s="18">
        <v>3</v>
      </c>
      <c r="M17" s="18">
        <v>2.50</v>
      </c>
      <c r="N17" s="18">
        <v>2</v>
      </c>
      <c r="O17" s="18">
        <v>3.50</v>
      </c>
      <c r="P17" s="18">
        <f t="shared" si="4"/>
        <v>14.50</v>
      </c>
      <c r="Q17" s="117">
        <f t="shared" si="5"/>
        <v>0.72500000000000009</v>
      </c>
      <c r="R17" s="107">
        <f t="shared" si="6"/>
        <v>0.70</v>
      </c>
      <c r="S17" s="107">
        <f t="shared" si="0"/>
        <v>0.90</v>
      </c>
      <c r="T17" s="107">
        <f t="shared" si="0"/>
        <v>0.725</v>
      </c>
      <c r="U17" s="107">
        <f t="shared" si="0"/>
        <v>0.99999999999999989</v>
      </c>
      <c r="V17" s="107">
        <f t="shared" si="0"/>
        <v>0.925</v>
      </c>
      <c r="W17" s="118">
        <f t="shared" si="1"/>
        <v>38</v>
      </c>
      <c r="X17" s="118">
        <f t="shared" si="7"/>
        <v>7.60</v>
      </c>
      <c r="Y17" s="137">
        <v>22</v>
      </c>
      <c r="Z17" s="117">
        <f t="shared" si="8"/>
        <v>17.60</v>
      </c>
    </row>
    <row r="18" spans="1:26" ht="19.9" customHeight="1">
      <c r="A18" s="207">
        <v>11</v>
      </c>
      <c r="B18" s="137">
        <v>283118</v>
      </c>
      <c r="C18" s="138" t="s">
        <v>122</v>
      </c>
      <c r="D18" s="10">
        <v>7</v>
      </c>
      <c r="E18" s="10">
        <v>6</v>
      </c>
      <c r="F18" s="10">
        <v>3</v>
      </c>
      <c r="G18" s="10">
        <v>8</v>
      </c>
      <c r="H18" s="10">
        <v>5</v>
      </c>
      <c r="I18" s="10">
        <f t="shared" si="2"/>
        <v>29</v>
      </c>
      <c r="J18" s="10">
        <f t="shared" si="3"/>
        <v>4.3499999999999996</v>
      </c>
      <c r="K18" s="18">
        <v>2.50</v>
      </c>
      <c r="L18" s="18">
        <v>2</v>
      </c>
      <c r="M18" s="18">
        <v>2</v>
      </c>
      <c r="N18" s="18">
        <v>3</v>
      </c>
      <c r="O18" s="18">
        <v>4</v>
      </c>
      <c r="P18" s="18">
        <f t="shared" si="4"/>
        <v>13.50</v>
      </c>
      <c r="Q18" s="117">
        <f t="shared" si="5"/>
        <v>0.675</v>
      </c>
      <c r="R18" s="107">
        <f t="shared" si="6"/>
        <v>1.175</v>
      </c>
      <c r="S18" s="107">
        <f t="shared" si="0"/>
        <v>0.99999999999999989</v>
      </c>
      <c r="T18" s="107">
        <f t="shared" si="0"/>
        <v>0.54999999999999993</v>
      </c>
      <c r="U18" s="107">
        <f t="shared" si="0"/>
        <v>1.35</v>
      </c>
      <c r="V18" s="107">
        <f t="shared" si="0"/>
        <v>0.95</v>
      </c>
      <c r="W18" s="118">
        <f t="shared" si="1"/>
        <v>42.50</v>
      </c>
      <c r="X18" s="118">
        <f t="shared" si="7"/>
        <v>8.50</v>
      </c>
      <c r="Y18" s="137">
        <v>32</v>
      </c>
      <c r="Z18" s="117">
        <f t="shared" si="8"/>
        <v>25.60</v>
      </c>
    </row>
    <row r="19" spans="1:26" ht="19.9" customHeight="1" thickBot="1">
      <c r="A19" s="208">
        <v>12</v>
      </c>
      <c r="B19" s="137">
        <v>283124</v>
      </c>
      <c r="C19" s="138" t="s">
        <v>123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f t="shared" si="2"/>
        <v>0</v>
      </c>
      <c r="J19" s="10">
        <f t="shared" si="3"/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f t="shared" si="4"/>
        <v>0</v>
      </c>
      <c r="Q19" s="117">
        <f t="shared" si="5"/>
        <v>0</v>
      </c>
      <c r="R19" s="107">
        <f t="shared" si="6"/>
        <v>0</v>
      </c>
      <c r="S19" s="107">
        <f t="shared" si="0"/>
        <v>0</v>
      </c>
      <c r="T19" s="107">
        <f t="shared" si="0"/>
        <v>0</v>
      </c>
      <c r="U19" s="107">
        <f t="shared" si="0"/>
        <v>0</v>
      </c>
      <c r="V19" s="107">
        <f t="shared" si="0"/>
        <v>0</v>
      </c>
      <c r="W19" s="118">
        <f t="shared" si="1"/>
        <v>0</v>
      </c>
      <c r="X19" s="118">
        <f t="shared" si="7"/>
        <v>0</v>
      </c>
      <c r="Y19" s="137">
        <v>0</v>
      </c>
      <c r="Z19" s="117">
        <f t="shared" si="8"/>
        <v>0</v>
      </c>
    </row>
    <row r="20" spans="1:26" ht="19.9" customHeight="1">
      <c r="A20" s="207">
        <v>13</v>
      </c>
      <c r="B20" s="137">
        <v>283125</v>
      </c>
      <c r="C20" s="138" t="s">
        <v>123</v>
      </c>
      <c r="D20" s="10">
        <v>5</v>
      </c>
      <c r="E20" s="10">
        <v>8</v>
      </c>
      <c r="F20" s="10">
        <v>4</v>
      </c>
      <c r="G20" s="10">
        <v>2</v>
      </c>
      <c r="H20" s="10">
        <v>7</v>
      </c>
      <c r="I20" s="10">
        <f t="shared" si="2"/>
        <v>26</v>
      </c>
      <c r="J20" s="10">
        <f t="shared" si="3"/>
        <v>3.90</v>
      </c>
      <c r="K20" s="18">
        <v>3.50</v>
      </c>
      <c r="L20" s="18">
        <v>3</v>
      </c>
      <c r="M20" s="18">
        <v>2</v>
      </c>
      <c r="N20" s="18">
        <v>3</v>
      </c>
      <c r="O20" s="18">
        <v>2</v>
      </c>
      <c r="P20" s="18">
        <f t="shared" si="4"/>
        <v>13.50</v>
      </c>
      <c r="Q20" s="117">
        <f t="shared" si="5"/>
        <v>0.675</v>
      </c>
      <c r="R20" s="107">
        <f t="shared" si="6"/>
        <v>0.925</v>
      </c>
      <c r="S20" s="107">
        <f t="shared" si="0"/>
        <v>1.35</v>
      </c>
      <c r="T20" s="107">
        <f t="shared" si="0"/>
        <v>0.70</v>
      </c>
      <c r="U20" s="107">
        <f t="shared" si="0"/>
        <v>0.45</v>
      </c>
      <c r="V20" s="107">
        <f t="shared" si="0"/>
        <v>1.1500000000000001</v>
      </c>
      <c r="W20" s="118">
        <f t="shared" si="1"/>
        <v>39.50</v>
      </c>
      <c r="X20" s="118">
        <f t="shared" si="7"/>
        <v>7.90</v>
      </c>
      <c r="Y20" s="137">
        <v>25</v>
      </c>
      <c r="Z20" s="117">
        <f t="shared" si="8"/>
        <v>20</v>
      </c>
    </row>
    <row r="21" spans="1:26" ht="19.9" customHeight="1" thickBot="1">
      <c r="A21" s="208">
        <v>14</v>
      </c>
      <c r="B21" s="137">
        <v>283127</v>
      </c>
      <c r="C21" s="138" t="s">
        <v>124</v>
      </c>
      <c r="D21" s="10">
        <v>3</v>
      </c>
      <c r="E21" s="10">
        <v>7</v>
      </c>
      <c r="F21" s="10">
        <v>5</v>
      </c>
      <c r="G21" s="10">
        <v>6</v>
      </c>
      <c r="H21" s="10">
        <v>5.50</v>
      </c>
      <c r="I21" s="10">
        <f t="shared" si="2"/>
        <v>26.50</v>
      </c>
      <c r="J21" s="10">
        <f t="shared" si="3"/>
        <v>3.9749999999999996</v>
      </c>
      <c r="K21" s="18">
        <v>2.50</v>
      </c>
      <c r="L21" s="18">
        <v>4</v>
      </c>
      <c r="M21" s="18">
        <v>4</v>
      </c>
      <c r="N21" s="18">
        <v>3</v>
      </c>
      <c r="O21" s="18">
        <v>4.50</v>
      </c>
      <c r="P21" s="18">
        <f t="shared" si="4"/>
        <v>18</v>
      </c>
      <c r="Q21" s="117">
        <f t="shared" si="5"/>
        <v>0.90</v>
      </c>
      <c r="R21" s="107">
        <f t="shared" si="6"/>
        <v>0.57499999999999996</v>
      </c>
      <c r="S21" s="107">
        <f t="shared" si="0"/>
        <v>1.25</v>
      </c>
      <c r="T21" s="107">
        <f t="shared" si="0"/>
        <v>0.95</v>
      </c>
      <c r="U21" s="107">
        <f t="shared" si="0"/>
        <v>1.0499999999999998</v>
      </c>
      <c r="V21" s="107">
        <f t="shared" si="0"/>
        <v>1.05</v>
      </c>
      <c r="W21" s="118">
        <f t="shared" si="1"/>
        <v>44.50</v>
      </c>
      <c r="X21" s="118">
        <f t="shared" si="7"/>
        <v>8.90</v>
      </c>
      <c r="Y21" s="137">
        <v>24</v>
      </c>
      <c r="Z21" s="117">
        <f t="shared" si="8"/>
        <v>19.200000000000003</v>
      </c>
    </row>
    <row r="22" spans="1:26" ht="19.9" customHeight="1">
      <c r="A22" s="207">
        <v>15</v>
      </c>
      <c r="B22" s="137">
        <v>283129</v>
      </c>
      <c r="C22" s="138" t="s">
        <v>125</v>
      </c>
      <c r="D22" s="10">
        <v>6.50</v>
      </c>
      <c r="E22" s="10">
        <v>4</v>
      </c>
      <c r="F22" s="10">
        <v>5.50</v>
      </c>
      <c r="G22" s="10">
        <v>3</v>
      </c>
      <c r="H22" s="10">
        <v>7</v>
      </c>
      <c r="I22" s="10">
        <f t="shared" si="2"/>
        <v>26</v>
      </c>
      <c r="J22" s="10">
        <f t="shared" si="3"/>
        <v>3.90</v>
      </c>
      <c r="K22" s="18">
        <v>2</v>
      </c>
      <c r="L22" s="18">
        <v>3</v>
      </c>
      <c r="M22" s="18">
        <v>3</v>
      </c>
      <c r="N22" s="18">
        <v>2.50</v>
      </c>
      <c r="O22" s="18">
        <v>2</v>
      </c>
      <c r="P22" s="18">
        <f t="shared" si="4"/>
        <v>12.50</v>
      </c>
      <c r="Q22" s="117">
        <f t="shared" si="5"/>
        <v>0.625</v>
      </c>
      <c r="R22" s="107">
        <f t="shared" si="6"/>
        <v>1.075</v>
      </c>
      <c r="S22" s="107">
        <f t="shared" si="0"/>
        <v>0.75</v>
      </c>
      <c r="T22" s="107">
        <f t="shared" si="0"/>
        <v>0.975</v>
      </c>
      <c r="U22" s="107">
        <f t="shared" si="0"/>
        <v>0.57499999999999996</v>
      </c>
      <c r="V22" s="107">
        <f t="shared" si="0"/>
        <v>1.1500000000000001</v>
      </c>
      <c r="W22" s="118">
        <f t="shared" si="1"/>
        <v>38.50</v>
      </c>
      <c r="X22" s="118">
        <f t="shared" si="7"/>
        <v>7.70</v>
      </c>
      <c r="Y22" s="137">
        <v>28</v>
      </c>
      <c r="Z22" s="117">
        <f t="shared" si="8"/>
        <v>22.40</v>
      </c>
    </row>
    <row r="23" spans="1:26" ht="19.9" customHeight="1" thickBot="1">
      <c r="A23" s="208">
        <v>16</v>
      </c>
      <c r="B23" s="137">
        <v>283130</v>
      </c>
      <c r="C23" s="138" t="s">
        <v>126</v>
      </c>
      <c r="D23" s="10">
        <v>1.50</v>
      </c>
      <c r="E23" s="10">
        <v>2</v>
      </c>
      <c r="F23" s="10">
        <v>1</v>
      </c>
      <c r="G23" s="10">
        <v>0</v>
      </c>
      <c r="H23" s="10">
        <v>0</v>
      </c>
      <c r="I23" s="10">
        <f t="shared" si="2"/>
        <v>4.50</v>
      </c>
      <c r="J23" s="10">
        <f t="shared" si="3"/>
        <v>0.675</v>
      </c>
      <c r="K23" s="18">
        <v>0</v>
      </c>
      <c r="L23" s="18">
        <v>1</v>
      </c>
      <c r="M23" s="18">
        <v>3</v>
      </c>
      <c r="N23" s="18">
        <v>1</v>
      </c>
      <c r="O23" s="18">
        <v>1.50</v>
      </c>
      <c r="P23" s="18">
        <f t="shared" si="4"/>
        <v>6.50</v>
      </c>
      <c r="Q23" s="117">
        <f t="shared" si="5"/>
        <v>0.325</v>
      </c>
      <c r="R23" s="107">
        <f t="shared" si="6"/>
        <v>0.22499999999999998</v>
      </c>
      <c r="S23" s="107">
        <f t="shared" si="0"/>
        <v>0.35</v>
      </c>
      <c r="T23" s="107">
        <f t="shared" si="0"/>
        <v>0.30000000000000004</v>
      </c>
      <c r="U23" s="107">
        <f t="shared" si="0"/>
        <v>0.05</v>
      </c>
      <c r="V23" s="107">
        <f t="shared" si="0"/>
        <v>0.075000000000000011</v>
      </c>
      <c r="W23" s="118">
        <f t="shared" si="1"/>
        <v>11</v>
      </c>
      <c r="X23" s="118">
        <f t="shared" si="7"/>
        <v>2.2000000000000002</v>
      </c>
      <c r="Y23" s="137">
        <v>5</v>
      </c>
      <c r="Z23" s="117">
        <f t="shared" si="8"/>
        <v>4</v>
      </c>
    </row>
    <row r="24" spans="1:26" ht="19.9" customHeight="1">
      <c r="A24" s="207">
        <v>17</v>
      </c>
      <c r="B24" s="137">
        <v>283132</v>
      </c>
      <c r="C24" s="138" t="s">
        <v>127</v>
      </c>
      <c r="D24" s="10">
        <v>2.50</v>
      </c>
      <c r="E24" s="10">
        <v>6</v>
      </c>
      <c r="F24" s="10">
        <v>4</v>
      </c>
      <c r="G24" s="10">
        <v>5</v>
      </c>
      <c r="H24" s="10">
        <v>8.50</v>
      </c>
      <c r="I24" s="10">
        <f t="shared" si="2"/>
        <v>26</v>
      </c>
      <c r="J24" s="10">
        <f t="shared" si="3"/>
        <v>3.90</v>
      </c>
      <c r="K24" s="18">
        <v>2</v>
      </c>
      <c r="L24" s="18">
        <v>3</v>
      </c>
      <c r="M24" s="18">
        <v>2</v>
      </c>
      <c r="N24" s="18">
        <v>1.50</v>
      </c>
      <c r="O24" s="18">
        <v>3</v>
      </c>
      <c r="P24" s="18">
        <f t="shared" si="4"/>
        <v>11.50</v>
      </c>
      <c r="Q24" s="117">
        <f t="shared" si="5"/>
        <v>0.57500000000000007</v>
      </c>
      <c r="R24" s="107">
        <f t="shared" si="6"/>
        <v>0.475</v>
      </c>
      <c r="S24" s="107">
        <f t="shared" si="0"/>
        <v>1.0499999999999998</v>
      </c>
      <c r="T24" s="107">
        <f t="shared" si="0"/>
        <v>0.70</v>
      </c>
      <c r="U24" s="107">
        <f t="shared" si="0"/>
        <v>0.825</v>
      </c>
      <c r="V24" s="107">
        <f t="shared" si="0"/>
        <v>1.4249999999999998</v>
      </c>
      <c r="W24" s="118">
        <f t="shared" si="1"/>
        <v>37.50</v>
      </c>
      <c r="X24" s="118">
        <f t="shared" si="7"/>
        <v>7.50</v>
      </c>
      <c r="Y24" s="137">
        <v>30</v>
      </c>
      <c r="Z24" s="117">
        <f t="shared" si="8"/>
        <v>24</v>
      </c>
    </row>
    <row r="25" spans="1:26" ht="19.9" customHeight="1" thickBot="1">
      <c r="A25" s="208">
        <v>18</v>
      </c>
      <c r="B25" s="137">
        <v>283134</v>
      </c>
      <c r="C25" s="138" t="s">
        <v>128</v>
      </c>
      <c r="D25" s="10">
        <v>2.50</v>
      </c>
      <c r="E25" s="10">
        <v>7</v>
      </c>
      <c r="F25" s="10">
        <v>5</v>
      </c>
      <c r="G25" s="10">
        <v>4</v>
      </c>
      <c r="H25" s="10">
        <v>6</v>
      </c>
      <c r="I25" s="10">
        <f t="shared" si="2"/>
        <v>24.50</v>
      </c>
      <c r="J25" s="10">
        <f t="shared" si="3"/>
        <v>3.675</v>
      </c>
      <c r="K25" s="18">
        <v>2</v>
      </c>
      <c r="L25" s="18">
        <v>2.50</v>
      </c>
      <c r="M25" s="18">
        <v>3</v>
      </c>
      <c r="N25" s="18">
        <v>2</v>
      </c>
      <c r="O25" s="18">
        <v>3.50</v>
      </c>
      <c r="P25" s="18">
        <f t="shared" si="4"/>
        <v>13</v>
      </c>
      <c r="Q25" s="117">
        <f t="shared" si="5"/>
        <v>0.65</v>
      </c>
      <c r="R25" s="107">
        <f t="shared" si="6"/>
        <v>0.475</v>
      </c>
      <c r="S25" s="107">
        <f t="shared" si="0"/>
        <v>1.175</v>
      </c>
      <c r="T25" s="107">
        <f t="shared" si="0"/>
        <v>0.90</v>
      </c>
      <c r="U25" s="107">
        <f t="shared" si="0"/>
        <v>0.70</v>
      </c>
      <c r="V25" s="107">
        <f t="shared" si="0"/>
        <v>1.075</v>
      </c>
      <c r="W25" s="118">
        <f t="shared" si="1"/>
        <v>37.50</v>
      </c>
      <c r="X25" s="118">
        <f t="shared" si="7"/>
        <v>7.50</v>
      </c>
      <c r="Y25" s="137">
        <v>25</v>
      </c>
      <c r="Z25" s="117">
        <f t="shared" si="8"/>
        <v>20</v>
      </c>
    </row>
    <row r="26" spans="1:26" ht="19.9" customHeight="1">
      <c r="A26" s="207">
        <v>19</v>
      </c>
      <c r="B26" s="137">
        <v>283139</v>
      </c>
      <c r="C26" s="138" t="s">
        <v>129</v>
      </c>
      <c r="D26" s="10">
        <v>3.50</v>
      </c>
      <c r="E26" s="10">
        <v>6.50</v>
      </c>
      <c r="F26" s="10">
        <v>5</v>
      </c>
      <c r="G26" s="10">
        <v>4</v>
      </c>
      <c r="H26" s="10">
        <v>8</v>
      </c>
      <c r="I26" s="10">
        <f t="shared" si="2"/>
        <v>27</v>
      </c>
      <c r="J26" s="10">
        <f t="shared" si="3"/>
        <v>4.05</v>
      </c>
      <c r="K26" s="18">
        <v>2.50</v>
      </c>
      <c r="L26" s="18">
        <v>2</v>
      </c>
      <c r="M26" s="18">
        <v>2.50</v>
      </c>
      <c r="N26" s="18">
        <v>1</v>
      </c>
      <c r="O26" s="18">
        <v>2.50</v>
      </c>
      <c r="P26" s="18">
        <f t="shared" si="4"/>
        <v>10.50</v>
      </c>
      <c r="Q26" s="117">
        <f t="shared" si="5"/>
        <v>0.525</v>
      </c>
      <c r="R26" s="107">
        <f t="shared" si="6"/>
        <v>0.65</v>
      </c>
      <c r="S26" s="107">
        <f t="shared" si="0"/>
        <v>1.075</v>
      </c>
      <c r="T26" s="107">
        <f t="shared" si="0"/>
        <v>0.875</v>
      </c>
      <c r="U26" s="107">
        <f t="shared" si="0"/>
        <v>0.65</v>
      </c>
      <c r="V26" s="107">
        <f t="shared" si="0"/>
        <v>1.325</v>
      </c>
      <c r="W26" s="118">
        <f t="shared" si="1"/>
        <v>37.50</v>
      </c>
      <c r="X26" s="118">
        <f t="shared" si="7"/>
        <v>7.50</v>
      </c>
      <c r="Y26" s="137">
        <v>24</v>
      </c>
      <c r="Z26" s="117">
        <f t="shared" si="8"/>
        <v>19.200000000000003</v>
      </c>
    </row>
    <row r="27" spans="1:26" ht="19.9" customHeight="1" thickBot="1">
      <c r="A27" s="208">
        <v>20</v>
      </c>
      <c r="B27" s="137">
        <v>283140</v>
      </c>
      <c r="C27" s="138" t="s">
        <v>130</v>
      </c>
      <c r="D27" s="10">
        <v>5.50</v>
      </c>
      <c r="E27" s="10">
        <v>3</v>
      </c>
      <c r="F27" s="10">
        <v>2</v>
      </c>
      <c r="G27" s="10">
        <v>5</v>
      </c>
      <c r="H27" s="10">
        <v>4</v>
      </c>
      <c r="I27" s="10">
        <f t="shared" si="2"/>
        <v>19.50</v>
      </c>
      <c r="J27" s="10">
        <f t="shared" si="3"/>
        <v>2.925</v>
      </c>
      <c r="K27" s="18">
        <v>0</v>
      </c>
      <c r="L27" s="18">
        <v>1</v>
      </c>
      <c r="M27" s="18">
        <v>3</v>
      </c>
      <c r="N27" s="18">
        <v>2.50</v>
      </c>
      <c r="O27" s="18">
        <v>3</v>
      </c>
      <c r="P27" s="18">
        <f t="shared" si="4"/>
        <v>9.50</v>
      </c>
      <c r="Q27" s="117">
        <f t="shared" si="5"/>
        <v>0.475</v>
      </c>
      <c r="R27" s="107">
        <f t="shared" si="6"/>
        <v>0.825</v>
      </c>
      <c r="S27" s="107">
        <f t="shared" si="0"/>
        <v>0.49999999999999994</v>
      </c>
      <c r="T27" s="107">
        <f t="shared" si="0"/>
        <v>0.45</v>
      </c>
      <c r="U27" s="107">
        <f t="shared" si="0"/>
        <v>0.875</v>
      </c>
      <c r="V27" s="107">
        <f t="shared" si="0"/>
        <v>0.75</v>
      </c>
      <c r="W27" s="118">
        <f t="shared" si="1"/>
        <v>29</v>
      </c>
      <c r="X27" s="118">
        <f t="shared" si="7"/>
        <v>5.8000000000000007</v>
      </c>
      <c r="Y27" s="137">
        <v>21</v>
      </c>
      <c r="Z27" s="117">
        <f t="shared" si="8"/>
        <v>16.80</v>
      </c>
    </row>
    <row r="28" spans="1:26" ht="19.9" customHeight="1">
      <c r="A28" s="207">
        <v>21</v>
      </c>
      <c r="B28" s="137">
        <v>283164</v>
      </c>
      <c r="C28" s="138" t="s">
        <v>131</v>
      </c>
      <c r="D28" s="10">
        <v>6.50</v>
      </c>
      <c r="E28" s="10">
        <v>5</v>
      </c>
      <c r="F28" s="10">
        <v>4</v>
      </c>
      <c r="G28" s="10">
        <v>6</v>
      </c>
      <c r="H28" s="10">
        <v>6.50</v>
      </c>
      <c r="I28" s="10">
        <f t="shared" si="2"/>
        <v>28</v>
      </c>
      <c r="J28" s="10">
        <f t="shared" si="3"/>
        <v>4.20</v>
      </c>
      <c r="K28" s="18">
        <v>2.50</v>
      </c>
      <c r="L28" s="18">
        <v>1.50</v>
      </c>
      <c r="M28" s="18">
        <v>3</v>
      </c>
      <c r="N28" s="18">
        <v>1</v>
      </c>
      <c r="O28" s="18">
        <v>2.50</v>
      </c>
      <c r="P28" s="18">
        <f t="shared" si="4"/>
        <v>10.50</v>
      </c>
      <c r="Q28" s="117">
        <f t="shared" si="5"/>
        <v>0.525</v>
      </c>
      <c r="R28" s="107">
        <f t="shared" si="6"/>
        <v>1.1000000000000001</v>
      </c>
      <c r="S28" s="107">
        <f t="shared" si="0"/>
        <v>0.825</v>
      </c>
      <c r="T28" s="107">
        <f t="shared" si="0"/>
        <v>0.75</v>
      </c>
      <c r="U28" s="107">
        <f t="shared" si="0"/>
        <v>0.95</v>
      </c>
      <c r="V28" s="107">
        <f t="shared" si="0"/>
        <v>1.1000000000000001</v>
      </c>
      <c r="W28" s="118">
        <f t="shared" si="1"/>
        <v>38.50</v>
      </c>
      <c r="X28" s="118">
        <f t="shared" si="7"/>
        <v>7.70</v>
      </c>
      <c r="Y28" s="137">
        <v>32</v>
      </c>
      <c r="Z28" s="117">
        <f t="shared" si="8"/>
        <v>25.60</v>
      </c>
    </row>
    <row r="29" spans="1:26" ht="19.9" customHeight="1" thickBot="1">
      <c r="A29" s="208">
        <v>22</v>
      </c>
      <c r="B29" s="137">
        <v>283178</v>
      </c>
      <c r="C29" s="138" t="s">
        <v>132</v>
      </c>
      <c r="D29" s="10">
        <v>6.50</v>
      </c>
      <c r="E29" s="10">
        <v>5</v>
      </c>
      <c r="F29" s="10">
        <v>2.50</v>
      </c>
      <c r="G29" s="10">
        <v>6</v>
      </c>
      <c r="H29" s="10">
        <v>7</v>
      </c>
      <c r="I29" s="10">
        <f t="shared" si="2"/>
        <v>27</v>
      </c>
      <c r="J29" s="10">
        <f t="shared" si="3"/>
        <v>4.05</v>
      </c>
      <c r="K29" s="18">
        <v>4</v>
      </c>
      <c r="L29" s="18">
        <v>5</v>
      </c>
      <c r="M29" s="18">
        <v>2</v>
      </c>
      <c r="N29" s="18">
        <v>1</v>
      </c>
      <c r="O29" s="18">
        <v>3</v>
      </c>
      <c r="P29" s="18">
        <f t="shared" si="4"/>
        <v>15</v>
      </c>
      <c r="Q29" s="117">
        <f t="shared" si="5"/>
        <v>0.75</v>
      </c>
      <c r="R29" s="107">
        <f t="shared" si="6"/>
        <v>1.175</v>
      </c>
      <c r="S29" s="107">
        <f t="shared" si="0"/>
        <v>1</v>
      </c>
      <c r="T29" s="107">
        <f t="shared" si="0"/>
        <v>0.475</v>
      </c>
      <c r="U29" s="107">
        <f t="shared" si="0"/>
        <v>0.95</v>
      </c>
      <c r="V29" s="107">
        <f t="shared" si="0"/>
        <v>1.2000000000000002</v>
      </c>
      <c r="W29" s="118">
        <f t="shared" si="1"/>
        <v>42</v>
      </c>
      <c r="X29" s="118">
        <f t="shared" si="7"/>
        <v>8.40</v>
      </c>
      <c r="Y29" s="137">
        <v>21</v>
      </c>
      <c r="Z29" s="117">
        <f t="shared" si="8"/>
        <v>16.80</v>
      </c>
    </row>
    <row r="30" spans="1:26" ht="19.9" customHeight="1">
      <c r="A30" s="207">
        <v>23</v>
      </c>
      <c r="B30" s="137">
        <v>283189</v>
      </c>
      <c r="C30" s="138" t="s">
        <v>133</v>
      </c>
      <c r="D30" s="10">
        <v>5</v>
      </c>
      <c r="E30" s="10">
        <v>6.50</v>
      </c>
      <c r="F30" s="10">
        <v>5.50</v>
      </c>
      <c r="G30" s="10">
        <v>2</v>
      </c>
      <c r="H30" s="10">
        <v>3</v>
      </c>
      <c r="I30" s="10">
        <f t="shared" si="2"/>
        <v>22</v>
      </c>
      <c r="J30" s="10">
        <f t="shared" si="3"/>
        <v>3.30</v>
      </c>
      <c r="K30" s="18">
        <v>1</v>
      </c>
      <c r="L30" s="18">
        <v>3</v>
      </c>
      <c r="M30" s="18">
        <v>1</v>
      </c>
      <c r="N30" s="18">
        <v>2</v>
      </c>
      <c r="O30" s="18">
        <v>5</v>
      </c>
      <c r="P30" s="18">
        <f t="shared" si="4"/>
        <v>12</v>
      </c>
      <c r="Q30" s="117">
        <f t="shared" si="5"/>
        <v>0.60000000000000009</v>
      </c>
      <c r="R30" s="107">
        <f t="shared" si="6"/>
        <v>0.80</v>
      </c>
      <c r="S30" s="107">
        <f t="shared" si="0"/>
        <v>1.125</v>
      </c>
      <c r="T30" s="107">
        <f t="shared" si="0"/>
        <v>0.875</v>
      </c>
      <c r="U30" s="107">
        <f t="shared" si="0"/>
        <v>0.40</v>
      </c>
      <c r="V30" s="107">
        <f t="shared" si="0"/>
        <v>0.70</v>
      </c>
      <c r="W30" s="118">
        <f t="shared" si="1"/>
        <v>34</v>
      </c>
      <c r="X30" s="118">
        <f t="shared" si="7"/>
        <v>6.8000000000000007</v>
      </c>
      <c r="Y30" s="137">
        <v>35</v>
      </c>
      <c r="Z30" s="117">
        <f t="shared" si="8"/>
        <v>28</v>
      </c>
    </row>
    <row r="31" spans="1:26" ht="19.9" customHeight="1" thickBot="1">
      <c r="A31" s="208">
        <v>24</v>
      </c>
      <c r="B31" s="137">
        <v>283192</v>
      </c>
      <c r="C31" s="138" t="s">
        <v>134</v>
      </c>
      <c r="D31" s="10">
        <v>4.50</v>
      </c>
      <c r="E31" s="10">
        <v>3.50</v>
      </c>
      <c r="F31" s="10">
        <v>6</v>
      </c>
      <c r="G31" s="10">
        <v>6</v>
      </c>
      <c r="H31" s="10">
        <v>5.50</v>
      </c>
      <c r="I31" s="10">
        <f t="shared" si="2"/>
        <v>25.50</v>
      </c>
      <c r="J31" s="10">
        <f t="shared" si="3"/>
        <v>3.8249999999999997</v>
      </c>
      <c r="K31" s="18">
        <v>3</v>
      </c>
      <c r="L31" s="18">
        <v>2</v>
      </c>
      <c r="M31" s="18">
        <v>3</v>
      </c>
      <c r="N31" s="18">
        <v>4</v>
      </c>
      <c r="O31" s="18">
        <v>1</v>
      </c>
      <c r="P31" s="18">
        <f t="shared" si="4"/>
        <v>13</v>
      </c>
      <c r="Q31" s="117">
        <f t="shared" si="5"/>
        <v>0.65</v>
      </c>
      <c r="R31" s="107">
        <f t="shared" si="6"/>
        <v>0.825</v>
      </c>
      <c r="S31" s="107">
        <f t="shared" si="0"/>
        <v>0.625</v>
      </c>
      <c r="T31" s="107">
        <f t="shared" si="0"/>
        <v>1.0499999999999998</v>
      </c>
      <c r="U31" s="107">
        <f t="shared" si="0"/>
        <v>1.0999999999999999</v>
      </c>
      <c r="V31" s="107">
        <f t="shared" si="0"/>
        <v>0.875</v>
      </c>
      <c r="W31" s="118">
        <f t="shared" si="1"/>
        <v>38.50</v>
      </c>
      <c r="X31" s="118">
        <f t="shared" si="7"/>
        <v>7.70</v>
      </c>
      <c r="Y31" s="137">
        <v>30</v>
      </c>
      <c r="Z31" s="117">
        <f t="shared" si="8"/>
        <v>24</v>
      </c>
    </row>
    <row r="32" spans="1:26" ht="19.9" customHeight="1">
      <c r="A32" s="207">
        <v>25</v>
      </c>
      <c r="B32" s="137">
        <v>283203</v>
      </c>
      <c r="C32" s="138" t="s">
        <v>135</v>
      </c>
      <c r="D32" s="10">
        <v>5.50</v>
      </c>
      <c r="E32" s="10">
        <v>7</v>
      </c>
      <c r="F32" s="10">
        <v>5</v>
      </c>
      <c r="G32" s="10">
        <v>2.50</v>
      </c>
      <c r="H32" s="10">
        <v>4</v>
      </c>
      <c r="I32" s="10">
        <f t="shared" si="2"/>
        <v>24</v>
      </c>
      <c r="J32" s="10">
        <f t="shared" si="3"/>
        <v>3.5999999999999996</v>
      </c>
      <c r="K32" s="18">
        <v>1</v>
      </c>
      <c r="L32" s="18">
        <v>2.50</v>
      </c>
      <c r="M32" s="18">
        <v>3</v>
      </c>
      <c r="N32" s="18">
        <v>2.50</v>
      </c>
      <c r="O32" s="18">
        <v>5</v>
      </c>
      <c r="P32" s="18">
        <f t="shared" si="4"/>
        <v>14</v>
      </c>
      <c r="Q32" s="117">
        <f t="shared" si="5"/>
        <v>0.70</v>
      </c>
      <c r="R32" s="107">
        <f t="shared" si="6"/>
        <v>0.875</v>
      </c>
      <c r="S32" s="107">
        <f t="shared" si="0"/>
        <v>1.175</v>
      </c>
      <c r="T32" s="107">
        <f t="shared" si="0"/>
        <v>0.90</v>
      </c>
      <c r="U32" s="107">
        <f t="shared" si="0"/>
        <v>0.50</v>
      </c>
      <c r="V32" s="107">
        <f t="shared" si="0"/>
        <v>0.85</v>
      </c>
      <c r="W32" s="118">
        <f t="shared" si="1"/>
        <v>38</v>
      </c>
      <c r="X32" s="118">
        <f t="shared" si="7"/>
        <v>7.60</v>
      </c>
      <c r="Y32" s="137">
        <v>24</v>
      </c>
      <c r="Z32" s="117">
        <f t="shared" si="8"/>
        <v>19.200000000000003</v>
      </c>
    </row>
    <row r="33" ht="21" thickBot="1"/>
    <row r="34" spans="1:26" ht="20.25">
      <c r="A34" s="139" t="s">
        <v>13</v>
      </c>
      <c r="B34" s="140"/>
      <c r="C34" s="141"/>
      <c r="D34" s="6">
        <f t="shared" si="9" ref="D34:Z34">COUNT(D8:D32)</f>
        <v>25</v>
      </c>
      <c r="E34" s="7">
        <f t="shared" si="9"/>
        <v>25</v>
      </c>
      <c r="F34" s="7">
        <f t="shared" si="9"/>
        <v>25</v>
      </c>
      <c r="G34" s="7">
        <f t="shared" si="9"/>
        <v>25</v>
      </c>
      <c r="H34" s="89">
        <f t="shared" si="9"/>
        <v>25</v>
      </c>
      <c r="I34" s="8">
        <f t="shared" si="9"/>
        <v>25</v>
      </c>
      <c r="J34" s="90">
        <f t="shared" si="9"/>
        <v>25</v>
      </c>
      <c r="K34" s="82">
        <f t="shared" si="9"/>
        <v>25</v>
      </c>
      <c r="L34" s="15">
        <f t="shared" si="9"/>
        <v>25</v>
      </c>
      <c r="M34" s="15">
        <f t="shared" si="9"/>
        <v>25</v>
      </c>
      <c r="N34" s="15">
        <f t="shared" si="9"/>
        <v>25</v>
      </c>
      <c r="O34" s="83">
        <f t="shared" si="9"/>
        <v>25</v>
      </c>
      <c r="P34" s="78">
        <f t="shared" si="9"/>
        <v>25</v>
      </c>
      <c r="Q34" s="96">
        <f t="shared" si="9"/>
        <v>25</v>
      </c>
      <c r="R34" s="99">
        <f t="shared" si="9"/>
        <v>25</v>
      </c>
      <c r="S34" s="22">
        <f t="shared" si="9"/>
        <v>25</v>
      </c>
      <c r="T34" s="22">
        <f t="shared" si="9"/>
        <v>25</v>
      </c>
      <c r="U34" s="22">
        <f t="shared" si="9"/>
        <v>25</v>
      </c>
      <c r="V34" s="23">
        <f t="shared" si="9"/>
        <v>25</v>
      </c>
      <c r="W34" s="108">
        <f t="shared" si="9"/>
        <v>25</v>
      </c>
      <c r="X34" s="102">
        <f t="shared" si="9"/>
        <v>25</v>
      </c>
      <c r="Y34" s="16">
        <f t="shared" si="9"/>
        <v>25</v>
      </c>
      <c r="Z34" s="106">
        <f t="shared" si="9"/>
        <v>25</v>
      </c>
    </row>
    <row r="35" spans="1:26" ht="21" customHeight="1">
      <c r="A35" s="167" t="s">
        <v>14</v>
      </c>
      <c r="B35" s="168"/>
      <c r="C35" s="169"/>
      <c r="D35" s="9">
        <v>10</v>
      </c>
      <c r="E35" s="10">
        <v>10</v>
      </c>
      <c r="F35" s="10">
        <v>10</v>
      </c>
      <c r="G35" s="10">
        <v>10</v>
      </c>
      <c r="H35" s="91">
        <v>10</v>
      </c>
      <c r="I35" s="11">
        <f>SUM(D35:H35)</f>
        <v>50</v>
      </c>
      <c r="J35" s="92">
        <f>I35*0.15</f>
        <v>7.50</v>
      </c>
      <c r="K35" s="84">
        <v>5</v>
      </c>
      <c r="L35" s="18">
        <v>5</v>
      </c>
      <c r="M35" s="18">
        <v>5</v>
      </c>
      <c r="N35" s="18">
        <v>5</v>
      </c>
      <c r="O35" s="85">
        <v>5</v>
      </c>
      <c r="P35" s="79">
        <f>SUM(K35:O35)</f>
        <v>25</v>
      </c>
      <c r="Q35" s="97">
        <f>P35*0.05</f>
        <v>1.25</v>
      </c>
      <c r="R35" s="100">
        <f>(D35*0.15+K35*0.05)</f>
        <v>1.75</v>
      </c>
      <c r="S35" s="24">
        <f>((E35*0.15+L35*0.05))</f>
        <v>1.75</v>
      </c>
      <c r="T35" s="24">
        <f t="shared" si="10" ref="T35:U35">((F35*0.15+M35*0.05))</f>
        <v>1.75</v>
      </c>
      <c r="U35" s="24">
        <f t="shared" si="10"/>
        <v>1.75</v>
      </c>
      <c r="V35" s="25">
        <f>((H35*0.15+O35*0.05))</f>
        <v>1.75</v>
      </c>
      <c r="W35" s="109">
        <v>75</v>
      </c>
      <c r="X35" s="103">
        <f>W35*0.2</f>
        <v>15</v>
      </c>
      <c r="Y35" s="19">
        <v>50</v>
      </c>
      <c r="Z35" s="86">
        <f>Y35*0.8</f>
        <v>40</v>
      </c>
    </row>
    <row r="36" spans="1:26" ht="20.25">
      <c r="A36" s="167" t="s">
        <v>75</v>
      </c>
      <c r="B36" s="168"/>
      <c r="C36" s="169"/>
      <c r="D36" s="9">
        <f>D35*0.4</f>
        <v>4</v>
      </c>
      <c r="E36" s="10">
        <f>E35*0.4</f>
        <v>4</v>
      </c>
      <c r="F36" s="10">
        <f t="shared" si="11" ref="F36:J36">F35*0.4</f>
        <v>4</v>
      </c>
      <c r="G36" s="10">
        <f t="shared" si="11"/>
        <v>4</v>
      </c>
      <c r="H36" s="91">
        <f t="shared" si="11"/>
        <v>4</v>
      </c>
      <c r="I36" s="11">
        <f t="shared" si="11"/>
        <v>20</v>
      </c>
      <c r="J36" s="92">
        <f t="shared" si="11"/>
        <v>3</v>
      </c>
      <c r="K36" s="84">
        <f>K35*0.4</f>
        <v>2</v>
      </c>
      <c r="L36" s="18">
        <f>L35*0.4</f>
        <v>2</v>
      </c>
      <c r="M36" s="18">
        <f t="shared" si="12" ref="M36:Z36">M35*0.4</f>
        <v>2</v>
      </c>
      <c r="N36" s="18">
        <f t="shared" si="12"/>
        <v>2</v>
      </c>
      <c r="O36" s="85">
        <f t="shared" si="12"/>
        <v>2</v>
      </c>
      <c r="P36" s="79">
        <f t="shared" si="12"/>
        <v>10</v>
      </c>
      <c r="Q36" s="97">
        <f t="shared" si="12"/>
        <v>0.50</v>
      </c>
      <c r="R36" s="100">
        <f t="shared" si="12"/>
        <v>0.70</v>
      </c>
      <c r="S36" s="24">
        <f t="shared" si="12"/>
        <v>0.70</v>
      </c>
      <c r="T36" s="24">
        <f t="shared" si="12"/>
        <v>0.70</v>
      </c>
      <c r="U36" s="24">
        <f t="shared" si="12"/>
        <v>0.70</v>
      </c>
      <c r="V36" s="25">
        <f t="shared" si="12"/>
        <v>0.70</v>
      </c>
      <c r="W36" s="109">
        <f t="shared" si="12"/>
        <v>30</v>
      </c>
      <c r="X36" s="103">
        <f t="shared" si="12"/>
        <v>6</v>
      </c>
      <c r="Y36" s="19">
        <f t="shared" si="12"/>
        <v>20</v>
      </c>
      <c r="Z36" s="86">
        <f t="shared" si="12"/>
        <v>16</v>
      </c>
    </row>
    <row r="37" spans="1:26" ht="21" customHeight="1">
      <c r="A37" s="167" t="s">
        <v>15</v>
      </c>
      <c r="B37" s="168"/>
      <c r="C37" s="169"/>
      <c r="D37" s="9">
        <f>COUNTIF(D8:D32,"&gt;=4")</f>
        <v>18</v>
      </c>
      <c r="E37" s="9">
        <f>COUNTIF(E8:E32,"&gt;=4")</f>
        <v>19</v>
      </c>
      <c r="F37" s="9">
        <f>COUNTIF(F8:F32,"&gt;=4")</f>
        <v>18</v>
      </c>
      <c r="G37" s="9">
        <f>COUNTIF(G8:G32,"&gt;=4")</f>
        <v>19</v>
      </c>
      <c r="H37" s="9">
        <f>COUNTIF(H8:H32,"&gt;=4")</f>
        <v>20</v>
      </c>
      <c r="I37" s="11">
        <f>COUNTIF(I8:I32,"&gt;=20")</f>
        <v>22</v>
      </c>
      <c r="J37" s="92">
        <f>COUNTIF(J8:J32,"&gt;=3")</f>
        <v>22</v>
      </c>
      <c r="K37" s="84">
        <f>COUNTIF(K8:K32,"&gt;=2")</f>
        <v>18</v>
      </c>
      <c r="L37" s="84">
        <f>COUNTIF(L8:L32,"&gt;=2")</f>
        <v>18</v>
      </c>
      <c r="M37" s="84">
        <f>COUNTIF(M8:M32,"&gt;=2")</f>
        <v>23</v>
      </c>
      <c r="N37" s="84">
        <f>COUNTIF(N8:N32,"&gt;=2")</f>
        <v>18</v>
      </c>
      <c r="O37" s="84">
        <f>COUNTIF(O8:O32,"&gt;=2")</f>
        <v>21</v>
      </c>
      <c r="P37" s="79">
        <f>COUNTIF(P8:P32,"&gt;=10")</f>
        <v>22</v>
      </c>
      <c r="Q37" s="97">
        <f>COUNTIF(Q8:Q32,"&gt;=0.5")</f>
        <v>22</v>
      </c>
      <c r="R37" s="100">
        <f>COUNTIF(R8:R32,"&gt;=0.7")</f>
        <v>18</v>
      </c>
      <c r="S37" s="100">
        <f>COUNTIF(S8:S32,"&gt;=0.7")</f>
        <v>18</v>
      </c>
      <c r="T37" s="100">
        <f>COUNTIF(T8:T32,"&gt;=0.7")</f>
        <v>18</v>
      </c>
      <c r="U37" s="100">
        <f>COUNTIF(U8:U32,"&gt;=0.7")</f>
        <v>18</v>
      </c>
      <c r="V37" s="100">
        <f>COUNTIF(V8:V32,"&gt;=0.7")</f>
        <v>21</v>
      </c>
      <c r="W37" s="109">
        <f>COUNTIF(W8:W32,"&gt;=30")</f>
        <v>22</v>
      </c>
      <c r="X37" s="103">
        <f>COUNTIF(X8:X32,"&gt;=6")</f>
        <v>22</v>
      </c>
      <c r="Y37" s="19">
        <f>COUNTIF(Y8:Y32,"&gt;=20")</f>
        <v>23</v>
      </c>
      <c r="Z37" s="86">
        <f>COUNTIF(Z8:Z32,"&gt;=16")</f>
        <v>23</v>
      </c>
    </row>
    <row r="38" spans="1:26" ht="20.25">
      <c r="A38" s="167" t="s">
        <v>16</v>
      </c>
      <c r="B38" s="168"/>
      <c r="C38" s="169"/>
      <c r="D38" s="93" t="str">
        <f t="shared" si="13" ref="D38:Z38">IF(((D37/COUNT(D8:D32))*100)&gt;=60,"3",IF(AND(((D37/COUNT(D8:D32))*100)&lt;60,((D37/COUNT(D8:D32))*100)&gt;=50),"2",IF(AND(((D37/COUNT(D8:D32))*100)&lt;50,((D37/COUNT(D8:D32))*100)&gt;=40),"1","0")))</f>
        <v>3</v>
      </c>
      <c r="E38" s="10" t="str">
        <f t="shared" si="13"/>
        <v>3</v>
      </c>
      <c r="F38" s="10" t="str">
        <f t="shared" si="13"/>
        <v>3</v>
      </c>
      <c r="G38" s="10" t="str">
        <f t="shared" si="13"/>
        <v>3</v>
      </c>
      <c r="H38" s="91" t="str">
        <f t="shared" si="13"/>
        <v>3</v>
      </c>
      <c r="I38" s="11" t="str">
        <f t="shared" si="13"/>
        <v>3</v>
      </c>
      <c r="J38" s="92" t="str">
        <f t="shared" si="13"/>
        <v>3</v>
      </c>
      <c r="K38" s="84" t="str">
        <f t="shared" si="13"/>
        <v>3</v>
      </c>
      <c r="L38" s="17" t="str">
        <f t="shared" si="13"/>
        <v>3</v>
      </c>
      <c r="M38" s="17" t="str">
        <f t="shared" si="13"/>
        <v>3</v>
      </c>
      <c r="N38" s="17" t="str">
        <f t="shared" si="13"/>
        <v>3</v>
      </c>
      <c r="O38" s="86" t="str">
        <f t="shared" si="13"/>
        <v>3</v>
      </c>
      <c r="P38" s="79" t="str">
        <f t="shared" si="13"/>
        <v>3</v>
      </c>
      <c r="Q38" s="97" t="str">
        <f t="shared" si="13"/>
        <v>3</v>
      </c>
      <c r="R38" s="100" t="str">
        <f t="shared" si="13"/>
        <v>3</v>
      </c>
      <c r="S38" s="24" t="str">
        <f t="shared" si="13"/>
        <v>3</v>
      </c>
      <c r="T38" s="24" t="str">
        <f t="shared" si="13"/>
        <v>3</v>
      </c>
      <c r="U38" s="24" t="str">
        <f t="shared" si="13"/>
        <v>3</v>
      </c>
      <c r="V38" s="25" t="str">
        <f t="shared" si="13"/>
        <v>3</v>
      </c>
      <c r="W38" s="103" t="str">
        <f t="shared" si="13"/>
        <v>3</v>
      </c>
      <c r="X38" s="104" t="str">
        <f t="shared" si="13"/>
        <v>3</v>
      </c>
      <c r="Y38" s="97" t="str">
        <f t="shared" si="13"/>
        <v>3</v>
      </c>
      <c r="Z38" s="19" t="str">
        <f t="shared" si="13"/>
        <v>3</v>
      </c>
    </row>
    <row r="39" spans="1:26" ht="21" thickBot="1">
      <c r="A39" s="170" t="s">
        <v>17</v>
      </c>
      <c r="B39" s="171"/>
      <c r="C39" s="172"/>
      <c r="D39" s="12">
        <f t="shared" si="14" ref="D39:Z39">((D37/COUNT(D8:D32))*D38)</f>
        <v>2.16</v>
      </c>
      <c r="E39" s="13">
        <f t="shared" si="14"/>
        <v>2.2800000000000002</v>
      </c>
      <c r="F39" s="13">
        <f t="shared" si="14"/>
        <v>2.16</v>
      </c>
      <c r="G39" s="13">
        <f t="shared" si="14"/>
        <v>2.2800000000000002</v>
      </c>
      <c r="H39" s="94">
        <f t="shared" si="14"/>
        <v>2.4000000000000004</v>
      </c>
      <c r="I39" s="14">
        <f t="shared" si="14"/>
        <v>2.64</v>
      </c>
      <c r="J39" s="95">
        <f t="shared" si="14"/>
        <v>2.64</v>
      </c>
      <c r="K39" s="87">
        <f t="shared" si="14"/>
        <v>2.16</v>
      </c>
      <c r="L39" s="20">
        <f t="shared" si="14"/>
        <v>2.16</v>
      </c>
      <c r="M39" s="20">
        <f t="shared" si="14"/>
        <v>2.76</v>
      </c>
      <c r="N39" s="20">
        <f t="shared" si="14"/>
        <v>2.16</v>
      </c>
      <c r="O39" s="88">
        <f t="shared" si="14"/>
        <v>2.52</v>
      </c>
      <c r="P39" s="80">
        <f t="shared" si="14"/>
        <v>2.64</v>
      </c>
      <c r="Q39" s="98">
        <f t="shared" si="14"/>
        <v>2.64</v>
      </c>
      <c r="R39" s="101">
        <f t="shared" si="14"/>
        <v>2.16</v>
      </c>
      <c r="S39" s="26">
        <f t="shared" si="14"/>
        <v>2.16</v>
      </c>
      <c r="T39" s="26">
        <f t="shared" si="14"/>
        <v>2.16</v>
      </c>
      <c r="U39" s="26">
        <f t="shared" si="14"/>
        <v>2.16</v>
      </c>
      <c r="V39" s="27">
        <f t="shared" si="14"/>
        <v>2.52</v>
      </c>
      <c r="W39" s="110">
        <f t="shared" si="14"/>
        <v>2.64</v>
      </c>
      <c r="X39" s="105">
        <f t="shared" si="14"/>
        <v>2.64</v>
      </c>
      <c r="Y39" s="98">
        <f t="shared" si="14"/>
        <v>2.76</v>
      </c>
      <c r="Z39" s="21">
        <f t="shared" si="14"/>
        <v>2.76</v>
      </c>
    </row>
    <row r="40" spans="1:4" ht="21" thickBot="1">
      <c r="A40" s="2"/>
      <c r="B40" s="2"/>
      <c r="C40" s="2"/>
      <c r="D40" s="2"/>
    </row>
    <row r="41" spans="1:19" ht="20.25">
      <c r="A41" s="173" t="s">
        <v>18</v>
      </c>
      <c r="B41" s="174"/>
      <c r="C41" s="175"/>
      <c r="D41" s="2"/>
      <c r="E41" s="161" t="s">
        <v>19</v>
      </c>
      <c r="F41" s="162"/>
      <c r="G41" s="162"/>
      <c r="H41" s="162"/>
      <c r="I41" s="162"/>
      <c r="J41" s="162"/>
      <c r="K41" s="162"/>
      <c r="L41" s="162"/>
      <c r="M41" s="162"/>
      <c r="N41" s="163"/>
      <c r="O41" s="81" t="s">
        <v>9</v>
      </c>
      <c r="P41" s="28" t="s">
        <v>3</v>
      </c>
      <c r="Q41" s="28" t="s">
        <v>4</v>
      </c>
      <c r="R41" s="28" t="s">
        <v>5</v>
      </c>
      <c r="S41" s="29" t="s">
        <v>6</v>
      </c>
    </row>
    <row r="42" spans="1:19" ht="21" thickBot="1">
      <c r="A42" s="30" t="s">
        <v>76</v>
      </c>
      <c r="B42" s="3"/>
      <c r="C42" s="31"/>
      <c r="D42" s="2"/>
      <c r="E42" s="164"/>
      <c r="F42" s="165"/>
      <c r="G42" s="165"/>
      <c r="H42" s="165"/>
      <c r="I42" s="165"/>
      <c r="J42" s="165"/>
      <c r="K42" s="165"/>
      <c r="L42" s="165"/>
      <c r="M42" s="165"/>
      <c r="N42" s="166"/>
      <c r="O42" s="4">
        <f>(R39*0.2+Z39*0.8)</f>
        <v>2.64</v>
      </c>
      <c r="P42" s="4">
        <f>(S39*0.2+Z39*0.8)</f>
        <v>2.64</v>
      </c>
      <c r="Q42" s="4">
        <f>(T39*0.2+Z39*0.8)</f>
        <v>2.64</v>
      </c>
      <c r="R42" s="4">
        <f>(U39*0.2+Z39*0.8)</f>
        <v>2.64</v>
      </c>
      <c r="S42" s="5">
        <f>(V39*0.2+Z39*0.8)</f>
        <v>2.7120000000000002</v>
      </c>
    </row>
    <row r="43" spans="1:4" ht="20.25">
      <c r="A43" s="30" t="s">
        <v>77</v>
      </c>
      <c r="B43" s="3"/>
      <c r="C43" s="31"/>
      <c r="D43" s="2"/>
    </row>
    <row r="44" spans="1:4" ht="21" thickBot="1">
      <c r="A44" s="32" t="s">
        <v>78</v>
      </c>
      <c r="B44" s="33"/>
      <c r="C44" s="34"/>
      <c r="D44" s="2"/>
    </row>
  </sheetData>
  <mergeCells count="23">
    <mergeCell ref="A34:C34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41:N42"/>
    <mergeCell ref="A35:C35"/>
    <mergeCell ref="A36:C36"/>
    <mergeCell ref="A37:C37"/>
    <mergeCell ref="A38:C38"/>
    <mergeCell ref="A39:C39"/>
    <mergeCell ref="A41:C41"/>
  </mergeCells>
  <pageMargins left="0.7" right="0.7" top="0.75" bottom="0.75" header="0.3" footer="0.3"/>
  <pageSetup orientation="landscape" paperSize="9" scale="45" r:id="rId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7a23f5e-b235-4296-a470-a486ed8911ae}">
  <sheetPr codeName="Sheet8"/>
  <dimension ref="A1:J17"/>
  <sheetViews>
    <sheetView workbookViewId="0" topLeftCell="A1">
      <selection pane="topLeft" activeCell="D8" sqref="D8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178" t="str">
        <f>'1 (2)'!A1:Z1</f>
        <v xml:space="preserve">ST. WILFRED'S PG COLLEGE 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15.75">
      <c r="A2" s="178" t="s">
        <v>91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ht="15.75">
      <c r="A3" s="178" t="s">
        <v>103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0" ht="15.75">
      <c r="A4" s="177"/>
      <c r="B4" s="177"/>
      <c r="C4" s="177"/>
      <c r="D4" s="177"/>
      <c r="E4" s="177"/>
      <c r="F4" s="177"/>
      <c r="G4" s="177"/>
      <c r="H4" s="177"/>
      <c r="I4" s="177"/>
      <c r="J4" s="177"/>
    </row>
    <row r="5" spans="1:10" ht="15.75">
      <c r="A5" s="177"/>
      <c r="B5" s="177"/>
      <c r="C5" s="177"/>
      <c r="D5" s="177"/>
      <c r="E5" s="177"/>
      <c r="F5" s="177"/>
      <c r="G5" s="177"/>
      <c r="H5" s="177"/>
      <c r="I5" s="177"/>
      <c r="J5" s="177"/>
    </row>
    <row r="6" spans="1:10" ht="15.75">
      <c r="A6" s="37" t="s">
        <v>20</v>
      </c>
      <c r="B6" s="37" t="s">
        <v>21</v>
      </c>
      <c r="C6" s="37" t="s">
        <v>22</v>
      </c>
      <c r="D6" s="37" t="s">
        <v>23</v>
      </c>
      <c r="E6" s="37" t="s">
        <v>24</v>
      </c>
      <c r="F6" s="37" t="s">
        <v>25</v>
      </c>
      <c r="G6" s="37" t="s">
        <v>26</v>
      </c>
      <c r="H6" s="37" t="s">
        <v>27</v>
      </c>
      <c r="I6" s="37" t="s">
        <v>28</v>
      </c>
      <c r="J6" s="38" t="s">
        <v>29</v>
      </c>
    </row>
    <row r="7" spans="1:10" ht="15.75">
      <c r="A7" s="35">
        <v>1</v>
      </c>
      <c r="B7" s="120" t="s">
        <v>106</v>
      </c>
      <c r="C7" s="36"/>
      <c r="D7" s="209" t="s">
        <v>136</v>
      </c>
      <c r="E7" s="35">
        <f>'1 (2)'!O42</f>
        <v>2.5680000000000001</v>
      </c>
      <c r="F7" s="35">
        <f>'1 (2)'!P42</f>
        <v>2.544</v>
      </c>
      <c r="G7" s="35">
        <f>'1 (2)'!Q42</f>
        <v>2.64</v>
      </c>
      <c r="H7" s="35">
        <f>'1 (2)'!R42</f>
        <v>2.5680000000000001</v>
      </c>
      <c r="I7" s="35">
        <f>'1 (2)'!S42</f>
        <v>2.5920000000000001</v>
      </c>
      <c r="J7" s="39">
        <f>AVERAGE(E7:I7)</f>
        <v>2.5824000000000003</v>
      </c>
    </row>
    <row r="8" spans="1:10" ht="15.75">
      <c r="A8" s="35">
        <v>2</v>
      </c>
      <c r="B8" s="120" t="s">
        <v>106</v>
      </c>
      <c r="C8" s="36"/>
      <c r="D8" s="209" t="s">
        <v>137</v>
      </c>
      <c r="E8" s="35">
        <f>'2 (2)'!O42</f>
        <v>2.64</v>
      </c>
      <c r="F8" s="35">
        <f>'2 (2)'!P42</f>
        <v>2.64</v>
      </c>
      <c r="G8" s="35">
        <f>'2 (2)'!Q42</f>
        <v>2.64</v>
      </c>
      <c r="H8" s="35">
        <f>'2 (2)'!R42</f>
        <v>2.64</v>
      </c>
      <c r="I8" s="35">
        <f>'2 (2)'!S42</f>
        <v>2.7120000000000002</v>
      </c>
      <c r="J8" s="39">
        <f t="shared" si="0" ref="J8">AVERAGE(E8:I8)</f>
        <v>2.6543999999999999</v>
      </c>
    </row>
    <row r="9" spans="1:10" ht="30.6" customHeight="1">
      <c r="A9" s="176" t="s">
        <v>29</v>
      </c>
      <c r="B9" s="176"/>
      <c r="C9" s="176"/>
      <c r="D9" s="176"/>
      <c r="E9" s="39">
        <f>AVERAGE(E7:E8)</f>
        <v>2.6040000000000001</v>
      </c>
      <c r="F9" s="39">
        <f>AVERAGE(F7:F8)</f>
        <v>2.5920000000000001</v>
      </c>
      <c r="G9" s="39">
        <f>AVERAGE(G7:G8)</f>
        <v>2.64</v>
      </c>
      <c r="H9" s="39">
        <f>AVERAGE(H7:H8)</f>
        <v>2.6040000000000001</v>
      </c>
      <c r="I9" s="39">
        <f>AVERAGE(I7:I8)</f>
        <v>2.6520000000000001</v>
      </c>
      <c r="J9" s="39">
        <f>AVERAGE(E9:I9)</f>
        <v>2.6184000000000003</v>
      </c>
    </row>
    <row r="12" spans="5:9" ht="20.25">
      <c r="E12" s="1"/>
      <c r="F12" s="1"/>
      <c r="G12" s="1"/>
      <c r="H12" s="1"/>
      <c r="I12" s="1"/>
    </row>
    <row r="13" spans="5:9" ht="20.25">
      <c r="E13" s="1"/>
      <c r="F13" s="1"/>
      <c r="G13" s="1"/>
      <c r="H13" s="1"/>
      <c r="I13" s="1"/>
    </row>
    <row r="15" spans="5:9" ht="20.25">
      <c r="E15" s="1"/>
      <c r="F15" s="1"/>
      <c r="G15" s="1"/>
      <c r="H15" s="1"/>
      <c r="I15" s="1"/>
    </row>
    <row r="17" spans="5:9" ht="20.25">
      <c r="E17" s="1"/>
      <c r="F17" s="1"/>
      <c r="G17" s="1"/>
      <c r="H17" s="1"/>
      <c r="I17" s="1"/>
    </row>
  </sheetData>
  <mergeCells count="6">
    <mergeCell ref="A9:D9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9f2e28a-2d2c-437e-b983-71df05016e50}">
  <sheetPr codeName="Sheet9"/>
  <dimension ref="A1:R34"/>
  <sheetViews>
    <sheetView zoomScale="79" zoomScaleNormal="79" workbookViewId="0" topLeftCell="A1">
      <selection pane="topLeft" activeCell="L33" sqref="L33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2"/>
      <c r="B1" s="41"/>
      <c r="C1" s="41"/>
      <c r="D1" s="185">
        <f>'1 (2)'!A1:Z1</f>
        <v>0</v>
      </c>
      <c r="E1" s="185"/>
      <c r="F1" s="185"/>
      <c r="G1" s="185"/>
      <c r="H1" s="185"/>
      <c r="I1" s="185"/>
      <c r="J1" s="185"/>
      <c r="K1" s="185"/>
      <c r="L1" s="41"/>
      <c r="M1" s="41"/>
      <c r="N1" s="41"/>
    </row>
    <row r="2" spans="1:18" ht="18" customHeight="1">
      <c r="A2" s="42"/>
      <c r="B2" s="41"/>
      <c r="C2" s="41"/>
      <c r="D2" s="185" t="s">
        <v>91</v>
      </c>
      <c r="E2" s="185"/>
      <c r="F2" s="185"/>
      <c r="G2" s="185"/>
      <c r="H2" s="185"/>
      <c r="I2" s="185"/>
      <c r="J2" s="185"/>
      <c r="K2" s="185"/>
      <c r="L2" s="41"/>
      <c r="M2" s="41"/>
      <c r="N2" s="41"/>
      <c r="P2" s="51" t="s">
        <v>20</v>
      </c>
      <c r="Q2" s="52" t="s">
        <v>30</v>
      </c>
      <c r="R2" s="52" t="s">
        <v>31</v>
      </c>
    </row>
    <row r="3" spans="1:18" ht="12.75" customHeight="1">
      <c r="A3" s="42"/>
      <c r="B3" s="41"/>
      <c r="C3" s="41"/>
      <c r="D3" s="186" t="s">
        <v>103</v>
      </c>
      <c r="E3" s="186"/>
      <c r="F3" s="186"/>
      <c r="G3" s="186"/>
      <c r="H3" s="186"/>
      <c r="I3" s="186"/>
      <c r="J3" s="186"/>
      <c r="K3" s="186"/>
      <c r="L3" s="41"/>
      <c r="M3" s="41"/>
      <c r="N3" s="41"/>
      <c r="P3" s="51"/>
      <c r="Q3" s="52"/>
      <c r="R3" s="52"/>
    </row>
    <row r="4" spans="1:18" ht="15.75">
      <c r="A4" s="42"/>
      <c r="B4" s="40"/>
      <c r="C4" s="41"/>
      <c r="D4" s="191" t="s">
        <v>55</v>
      </c>
      <c r="E4" s="191"/>
      <c r="F4" s="191"/>
      <c r="G4" s="191"/>
      <c r="H4" s="191"/>
      <c r="I4" s="191"/>
      <c r="J4" s="191"/>
      <c r="K4" s="191"/>
      <c r="L4" s="41"/>
      <c r="M4" s="41"/>
      <c r="N4" s="41"/>
      <c r="P4" s="178">
        <v>1</v>
      </c>
      <c r="Q4" s="49" t="s">
        <v>9</v>
      </c>
      <c r="R4" s="53">
        <f>'CO (2)'!E9</f>
        <v>2.6040000000000001</v>
      </c>
    </row>
    <row r="5" spans="1:18" ht="15.75">
      <c r="A5" s="42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P5" s="178">
        <v>2</v>
      </c>
      <c r="Q5" s="49" t="s">
        <v>3</v>
      </c>
      <c r="R5" s="53">
        <f>'CO (2)'!F9</f>
        <v>2.5920000000000001</v>
      </c>
    </row>
    <row r="6" spans="1:18" ht="15.75">
      <c r="A6" s="42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P6" s="178">
        <v>3</v>
      </c>
      <c r="Q6" s="49" t="s">
        <v>4</v>
      </c>
      <c r="R6" s="53">
        <f>'CO (2)'!G9</f>
        <v>2.64</v>
      </c>
    </row>
    <row r="7" spans="2:18" ht="15.75">
      <c r="B7" s="47" t="s">
        <v>84</v>
      </c>
      <c r="C7" s="47"/>
      <c r="D7" s="202" t="str">
        <f>'CO (2)'!D7</f>
        <v>Resource Geography</v>
      </c>
      <c r="E7" s="203"/>
      <c r="F7" s="47"/>
      <c r="G7" s="47"/>
      <c r="H7" s="47"/>
      <c r="I7" s="47"/>
      <c r="J7" s="47"/>
      <c r="K7" s="41"/>
      <c r="L7" s="41"/>
      <c r="M7" s="41"/>
      <c r="N7" s="41"/>
      <c r="P7" s="178">
        <v>4</v>
      </c>
      <c r="Q7" s="49" t="s">
        <v>5</v>
      </c>
      <c r="R7" s="53">
        <f>'CO (2)'!H9</f>
        <v>2.6040000000000001</v>
      </c>
    </row>
    <row r="8" spans="1:18" ht="16.5" thickBot="1">
      <c r="A8" s="42"/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P8" s="178">
        <v>5</v>
      </c>
      <c r="Q8" s="49" t="s">
        <v>6</v>
      </c>
      <c r="R8" s="53">
        <f>'CO (2)'!I9</f>
        <v>2.6520000000000001</v>
      </c>
    </row>
    <row r="9" spans="1:14" ht="16.5" thickBot="1">
      <c r="A9" s="42"/>
      <c r="B9" s="187" t="s">
        <v>32</v>
      </c>
      <c r="C9" s="180"/>
      <c r="D9" s="179" t="s">
        <v>33</v>
      </c>
      <c r="E9" s="190"/>
      <c r="F9" s="190"/>
      <c r="G9" s="190"/>
      <c r="H9" s="190"/>
      <c r="I9" s="190"/>
      <c r="J9" s="190"/>
      <c r="K9" s="190"/>
      <c r="L9" s="190"/>
      <c r="M9" s="179" t="s">
        <v>34</v>
      </c>
      <c r="N9" s="180"/>
    </row>
    <row r="10" spans="1:14" ht="15.75">
      <c r="A10" s="42"/>
      <c r="B10" s="188"/>
      <c r="C10" s="181" t="s">
        <v>35</v>
      </c>
      <c r="D10" s="183" t="s">
        <v>36</v>
      </c>
      <c r="E10" s="183" t="s">
        <v>37</v>
      </c>
      <c r="F10" s="183" t="s">
        <v>38</v>
      </c>
      <c r="G10" s="183" t="s">
        <v>39</v>
      </c>
      <c r="H10" s="183" t="s">
        <v>40</v>
      </c>
      <c r="I10" s="183" t="s">
        <v>41</v>
      </c>
      <c r="J10" s="183" t="s">
        <v>42</v>
      </c>
      <c r="K10" s="183" t="s">
        <v>43</v>
      </c>
      <c r="L10" s="183" t="s">
        <v>44</v>
      </c>
      <c r="M10" s="44"/>
      <c r="N10" s="44"/>
    </row>
    <row r="11" spans="1:14" ht="16.5" thickBot="1">
      <c r="A11" s="42"/>
      <c r="B11" s="189"/>
      <c r="C11" s="182"/>
      <c r="D11" s="184"/>
      <c r="E11" s="184"/>
      <c r="F11" s="184"/>
      <c r="G11" s="184"/>
      <c r="H11" s="184"/>
      <c r="I11" s="184"/>
      <c r="J11" s="184"/>
      <c r="K11" s="184"/>
      <c r="L11" s="184"/>
      <c r="M11" s="46" t="s">
        <v>45</v>
      </c>
      <c r="N11" s="46" t="s">
        <v>46</v>
      </c>
    </row>
    <row r="12" spans="1:14" ht="17.25" customHeight="1" thickBot="1">
      <c r="A12" s="42"/>
      <c r="B12" s="184" t="s">
        <v>47</v>
      </c>
      <c r="C12" s="125">
        <v>3</v>
      </c>
      <c r="D12" s="126"/>
      <c r="E12" s="126"/>
      <c r="F12" s="126">
        <v>1</v>
      </c>
      <c r="G12" s="126"/>
      <c r="H12" s="126"/>
      <c r="I12" s="126"/>
      <c r="J12" s="126"/>
      <c r="K12" s="126">
        <v>2</v>
      </c>
      <c r="L12" s="126">
        <v>2</v>
      </c>
      <c r="M12" s="126">
        <v>2</v>
      </c>
      <c r="N12" s="126">
        <v>2</v>
      </c>
    </row>
    <row r="13" spans="1:14" ht="17.25" customHeight="1" thickBot="1">
      <c r="A13" s="42"/>
      <c r="B13" s="184" t="s">
        <v>48</v>
      </c>
      <c r="C13" s="127"/>
      <c r="D13" s="128">
        <v>1</v>
      </c>
      <c r="E13" s="128"/>
      <c r="F13" s="128"/>
      <c r="G13" s="128">
        <v>1</v>
      </c>
      <c r="H13" s="128">
        <v>2</v>
      </c>
      <c r="I13" s="128">
        <v>2</v>
      </c>
      <c r="J13" s="128"/>
      <c r="K13" s="128">
        <v>3</v>
      </c>
      <c r="L13" s="128">
        <v>2</v>
      </c>
      <c r="M13" s="128">
        <v>1</v>
      </c>
      <c r="N13" s="128">
        <v>2</v>
      </c>
    </row>
    <row r="14" spans="1:14" ht="17.25" customHeight="1" thickBot="1">
      <c r="A14" s="42"/>
      <c r="B14" s="184" t="s">
        <v>49</v>
      </c>
      <c r="C14" s="127">
        <v>2</v>
      </c>
      <c r="D14" s="128"/>
      <c r="E14" s="128"/>
      <c r="F14" s="128">
        <v>2</v>
      </c>
      <c r="G14" s="128"/>
      <c r="H14" s="128"/>
      <c r="I14" s="128"/>
      <c r="J14" s="128">
        <v>2</v>
      </c>
      <c r="K14" s="128"/>
      <c r="L14" s="128"/>
      <c r="M14" s="128"/>
      <c r="N14" s="128">
        <v>2</v>
      </c>
    </row>
    <row r="15" spans="1:14" ht="17.25" customHeight="1" thickBot="1">
      <c r="A15" s="42"/>
      <c r="B15" s="184" t="s">
        <v>50</v>
      </c>
      <c r="C15" s="127"/>
      <c r="D15" s="128"/>
      <c r="E15" s="128">
        <v>3</v>
      </c>
      <c r="F15" s="128">
        <v>2</v>
      </c>
      <c r="G15" s="128"/>
      <c r="H15" s="128"/>
      <c r="I15" s="128"/>
      <c r="J15" s="128"/>
      <c r="K15" s="128">
        <v>2</v>
      </c>
      <c r="L15" s="128">
        <v>3</v>
      </c>
      <c r="M15" s="128">
        <v>1</v>
      </c>
      <c r="N15" s="128">
        <v>3</v>
      </c>
    </row>
    <row r="16" spans="1:14" ht="17.25" customHeight="1" thickBot="1">
      <c r="A16" s="42"/>
      <c r="B16" s="184" t="s">
        <v>51</v>
      </c>
      <c r="C16" s="127">
        <v>2</v>
      </c>
      <c r="D16" s="128">
        <v>3</v>
      </c>
      <c r="E16" s="128">
        <v>2</v>
      </c>
      <c r="F16" s="128">
        <v>3</v>
      </c>
      <c r="G16" s="128"/>
      <c r="H16" s="128"/>
      <c r="I16" s="128">
        <v>2</v>
      </c>
      <c r="J16" s="128">
        <v>1</v>
      </c>
      <c r="K16" s="128">
        <v>3</v>
      </c>
      <c r="L16" s="128"/>
      <c r="M16" s="128"/>
      <c r="N16" s="128">
        <v>3</v>
      </c>
    </row>
    <row r="17" spans="1:14" ht="17.25" customHeight="1" thickBot="1">
      <c r="A17" s="42"/>
      <c r="B17" s="184" t="s">
        <v>52</v>
      </c>
      <c r="C17" s="50">
        <f t="shared" si="0" ref="C17:N17">($R$4*C12+$R$5*C13+$R$6*C14+$R$7*C15+$R$8*C16)/(C12+C13+C14+C15+C16)</f>
        <v>2.6280000000000001</v>
      </c>
      <c r="D17" s="50">
        <f t="shared" si="0"/>
        <v>2.637</v>
      </c>
      <c r="E17" s="50">
        <f t="shared" si="0"/>
        <v>2.6231999999999998</v>
      </c>
      <c r="F17" s="50">
        <f t="shared" si="0"/>
        <v>2.6310000000000002</v>
      </c>
      <c r="G17" s="50">
        <f t="shared" si="0"/>
        <v>2.5920000000000001</v>
      </c>
      <c r="H17" s="50">
        <f t="shared" si="0"/>
        <v>2.5920000000000001</v>
      </c>
      <c r="I17" s="50">
        <f t="shared" si="0"/>
        <v>2.6219999999999999</v>
      </c>
      <c r="J17" s="50">
        <f t="shared" si="0"/>
        <v>2.6440000000000001</v>
      </c>
      <c r="K17" s="50">
        <f t="shared" si="0"/>
        <v>2.6147999999999998</v>
      </c>
      <c r="L17" s="50">
        <f t="shared" si="0"/>
        <v>2.6005714285714285</v>
      </c>
      <c r="M17" s="50">
        <f t="shared" si="0"/>
        <v>2.601</v>
      </c>
      <c r="N17" s="50">
        <f t="shared" si="0"/>
        <v>2.62</v>
      </c>
    </row>
    <row r="18" spans="1:14" ht="15.75">
      <c r="A18" s="42"/>
      <c r="B18" s="47" t="s">
        <v>53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5.75">
      <c r="A19" s="42"/>
      <c r="B19" s="47" t="s">
        <v>54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1" spans="4:5" ht="15.75">
      <c r="D21" s="203" t="str">
        <f>'CO (2)'!D8</f>
        <v>Human Geography</v>
      </c>
      <c r="E21" s="203"/>
    </row>
    <row r="22" spans="2:14" ht="15.75">
      <c r="B22" s="47" t="s">
        <v>84</v>
      </c>
      <c r="C22" s="47"/>
      <c r="D22" s="203"/>
      <c r="E22" s="203"/>
      <c r="F22" s="47"/>
      <c r="G22" s="47"/>
      <c r="H22" s="47"/>
      <c r="I22" s="47"/>
      <c r="J22" s="47"/>
      <c r="K22" s="41"/>
      <c r="L22" s="41"/>
      <c r="M22" s="41"/>
      <c r="N22" s="41"/>
    </row>
    <row r="23" spans="2:14" ht="16.5" thickBot="1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6.5" thickBot="1">
      <c r="B24" s="187" t="s">
        <v>32</v>
      </c>
      <c r="C24" s="180"/>
      <c r="D24" s="179" t="s">
        <v>33</v>
      </c>
      <c r="E24" s="190"/>
      <c r="F24" s="190"/>
      <c r="G24" s="190"/>
      <c r="H24" s="190"/>
      <c r="I24" s="190"/>
      <c r="J24" s="190"/>
      <c r="K24" s="190"/>
      <c r="L24" s="190"/>
      <c r="M24" s="179" t="s">
        <v>34</v>
      </c>
      <c r="N24" s="180"/>
    </row>
    <row r="25" spans="2:14" ht="15.75">
      <c r="B25" s="188"/>
      <c r="C25" s="181" t="s">
        <v>35</v>
      </c>
      <c r="D25" s="183" t="s">
        <v>36</v>
      </c>
      <c r="E25" s="183" t="s">
        <v>37</v>
      </c>
      <c r="F25" s="183" t="s">
        <v>38</v>
      </c>
      <c r="G25" s="183" t="s">
        <v>39</v>
      </c>
      <c r="H25" s="183" t="s">
        <v>40</v>
      </c>
      <c r="I25" s="183" t="s">
        <v>41</v>
      </c>
      <c r="J25" s="183" t="s">
        <v>42</v>
      </c>
      <c r="K25" s="183" t="s">
        <v>43</v>
      </c>
      <c r="L25" s="183" t="s">
        <v>44</v>
      </c>
      <c r="M25" s="44"/>
      <c r="N25" s="44"/>
    </row>
    <row r="26" spans="2:14" ht="16.5" thickBot="1">
      <c r="B26" s="189"/>
      <c r="C26" s="182"/>
      <c r="D26" s="184"/>
      <c r="E26" s="184"/>
      <c r="F26" s="184"/>
      <c r="G26" s="184"/>
      <c r="H26" s="184"/>
      <c r="I26" s="184"/>
      <c r="J26" s="184"/>
      <c r="K26" s="184"/>
      <c r="L26" s="184"/>
      <c r="M26" s="46" t="s">
        <v>45</v>
      </c>
      <c r="N26" s="46" t="s">
        <v>46</v>
      </c>
    </row>
    <row r="27" spans="2:14" ht="16.5" thickBot="1">
      <c r="B27" s="184" t="s">
        <v>47</v>
      </c>
      <c r="C27" s="125">
        <v>2</v>
      </c>
      <c r="D27" s="126"/>
      <c r="E27" s="126"/>
      <c r="F27" s="126">
        <v>2</v>
      </c>
      <c r="G27" s="126"/>
      <c r="H27" s="126"/>
      <c r="I27" s="126">
        <v>1</v>
      </c>
      <c r="J27" s="126">
        <v>1</v>
      </c>
      <c r="K27" s="126"/>
      <c r="L27" s="126"/>
      <c r="M27" s="126">
        <v>1</v>
      </c>
      <c r="N27" s="126"/>
    </row>
    <row r="28" spans="2:14" ht="16.5" thickBot="1">
      <c r="B28" s="184" t="s">
        <v>48</v>
      </c>
      <c r="C28" s="127">
        <v>1</v>
      </c>
      <c r="D28" s="128">
        <v>1</v>
      </c>
      <c r="E28" s="128"/>
      <c r="F28" s="128"/>
      <c r="G28" s="128"/>
      <c r="H28" s="128"/>
      <c r="I28" s="128"/>
      <c r="J28" s="128">
        <v>2</v>
      </c>
      <c r="K28" s="128">
        <v>3</v>
      </c>
      <c r="L28" s="128"/>
      <c r="M28" s="128"/>
      <c r="N28" s="128">
        <v>2</v>
      </c>
    </row>
    <row r="29" spans="2:14" ht="16.5" thickBot="1">
      <c r="B29" s="184" t="s">
        <v>49</v>
      </c>
      <c r="C29" s="127">
        <v>1</v>
      </c>
      <c r="D29" s="128">
        <v>1</v>
      </c>
      <c r="E29" s="128"/>
      <c r="F29" s="128"/>
      <c r="G29" s="128"/>
      <c r="H29" s="128"/>
      <c r="I29" s="128"/>
      <c r="J29" s="128"/>
      <c r="K29" s="128">
        <v>2</v>
      </c>
      <c r="L29" s="128"/>
      <c r="M29" s="128"/>
      <c r="N29" s="128"/>
    </row>
    <row r="30" spans="2:14" ht="16.5" thickBot="1">
      <c r="B30" s="184" t="s">
        <v>50</v>
      </c>
      <c r="C30" s="127"/>
      <c r="D30" s="128"/>
      <c r="E30" s="128">
        <v>3</v>
      </c>
      <c r="F30" s="128">
        <v>1</v>
      </c>
      <c r="G30" s="128"/>
      <c r="H30" s="128">
        <v>2</v>
      </c>
      <c r="I30" s="128"/>
      <c r="J30" s="128"/>
      <c r="K30" s="128"/>
      <c r="L30" s="128"/>
      <c r="M30" s="128">
        <v>2</v>
      </c>
      <c r="N30" s="128"/>
    </row>
    <row r="31" spans="2:14" ht="16.5" thickBot="1">
      <c r="B31" s="184" t="s">
        <v>51</v>
      </c>
      <c r="C31" s="127"/>
      <c r="D31" s="128">
        <v>2</v>
      </c>
      <c r="E31" s="128">
        <v>2</v>
      </c>
      <c r="F31" s="128">
        <v>1</v>
      </c>
      <c r="G31" s="128">
        <v>1</v>
      </c>
      <c r="H31" s="128">
        <v>3</v>
      </c>
      <c r="I31" s="128"/>
      <c r="J31" s="128"/>
      <c r="K31" s="128">
        <v>2</v>
      </c>
      <c r="L31" s="128"/>
      <c r="M31" s="128"/>
      <c r="N31" s="128">
        <v>3</v>
      </c>
    </row>
    <row r="32" spans="2:14" ht="16.5" thickBot="1">
      <c r="B32" s="184" t="s">
        <v>52</v>
      </c>
      <c r="C32" s="50">
        <f t="shared" si="1" ref="C32:N32">($R$4*C27+$R$5*C28+$R$6*C29+$R$7*C30+$R$8*C31)/(C27+C28+C29+C30+C31)</f>
        <v>2.6100000000000003</v>
      </c>
      <c r="D32" s="50">
        <f t="shared" si="1"/>
        <v>2.6340000000000003</v>
      </c>
      <c r="E32" s="50">
        <f t="shared" si="1"/>
        <v>2.6231999999999998</v>
      </c>
      <c r="F32" s="50">
        <f t="shared" si="1"/>
        <v>2.6160000000000001</v>
      </c>
      <c r="G32" s="50">
        <f t="shared" si="1"/>
        <v>2.6520000000000001</v>
      </c>
      <c r="H32" s="50">
        <f t="shared" si="1"/>
        <v>2.6328000000000005</v>
      </c>
      <c r="I32" s="50">
        <f t="shared" si="1"/>
        <v>2.6040000000000001</v>
      </c>
      <c r="J32" s="50">
        <f t="shared" si="1"/>
        <v>2.5960000000000001</v>
      </c>
      <c r="K32" s="50">
        <f t="shared" si="1"/>
        <v>2.6228571428571428</v>
      </c>
      <c r="L32" s="50"/>
      <c r="M32" s="50">
        <f t="shared" si="1"/>
        <v>2.6040000000000001</v>
      </c>
      <c r="N32" s="50">
        <f t="shared" si="1"/>
        <v>2.6280000000000001</v>
      </c>
    </row>
    <row r="33" spans="2:14" ht="15.75">
      <c r="B33" s="47" t="s">
        <v>53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2:14" ht="15.75">
      <c r="B34" s="47" t="s">
        <v>54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9" ht="16.5" customHeight="1"/>
  </sheetData>
  <mergeCells count="32"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</mergeCells>
  <pageMargins left="0.7" right="0.7" top="0.75" bottom="0.75" header="0.3" footer="0.3"/>
  <pageSetup orientation="portrait" paperSize="1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df2dcc3-5936-43a3-a1cc-c72260713430}">
  <sheetPr codeName="Sheet10"/>
  <dimension ref="A1:AB20"/>
  <sheetViews>
    <sheetView zoomScale="90" zoomScaleNormal="90" workbookViewId="0" topLeftCell="L4">
      <selection pane="topLeft" activeCell="AC21" sqref="AC21"/>
    </sheetView>
  </sheetViews>
  <sheetFormatPr defaultColWidth="8.854285714285714" defaultRowHeight="15"/>
  <cols>
    <col min="1" max="1" width="6.285714285714286" style="54" bestFit="1" customWidth="1"/>
    <col min="2" max="2" width="11.285714285714286" style="54" bestFit="1" customWidth="1"/>
    <col min="3" max="3" width="25" style="54" bestFit="1" customWidth="1"/>
    <col min="4" max="4" width="7.714285714285714" style="54" bestFit="1" customWidth="1"/>
    <col min="5" max="5" width="8.714285714285714" style="54" bestFit="1" customWidth="1"/>
    <col min="6" max="6" width="7.714285714285714" style="54" bestFit="1" customWidth="1"/>
    <col min="7" max="7" width="8.714285714285714" style="54" bestFit="1" customWidth="1"/>
    <col min="8" max="8" width="7.714285714285714" style="54" bestFit="1" customWidth="1"/>
    <col min="9" max="9" width="8.714285714285714" style="54" bestFit="1" customWidth="1"/>
    <col min="10" max="10" width="7.714285714285714" style="54" bestFit="1" customWidth="1"/>
    <col min="11" max="11" width="8.714285714285714" style="54" bestFit="1" customWidth="1"/>
    <col min="12" max="12" width="7.714285714285714" style="54" bestFit="1" customWidth="1"/>
    <col min="13" max="13" width="8.714285714285714" style="54" bestFit="1" customWidth="1"/>
    <col min="14" max="14" width="7.714285714285714" style="54" bestFit="1" customWidth="1"/>
    <col min="15" max="15" width="8.714285714285714" style="54" bestFit="1" customWidth="1"/>
    <col min="16" max="16" width="7.714285714285714" style="54" bestFit="1" customWidth="1"/>
    <col min="17" max="17" width="8.714285714285714" style="54" bestFit="1" customWidth="1"/>
    <col min="18" max="18" width="7.714285714285714" style="54" bestFit="1" customWidth="1"/>
    <col min="19" max="19" width="8.714285714285714" style="54" bestFit="1" customWidth="1"/>
    <col min="20" max="20" width="7.714285714285714" style="54" bestFit="1" customWidth="1"/>
    <col min="21" max="21" width="8.714285714285714" style="54" bestFit="1" customWidth="1"/>
    <col min="22" max="22" width="7.714285714285714" style="54" bestFit="1" customWidth="1"/>
    <col min="23" max="23" width="8.714285714285714" style="54" bestFit="1" customWidth="1"/>
    <col min="24" max="24" width="7.714285714285714" style="54" bestFit="1" customWidth="1"/>
    <col min="25" max="25" width="8.714285714285714" style="54" bestFit="1" customWidth="1"/>
    <col min="26" max="26" width="7.714285714285714" style="54" bestFit="1" customWidth="1"/>
    <col min="27" max="27" width="8.714285714285714" style="54" bestFit="1" customWidth="1"/>
    <col min="28" max="16384" width="8.857142857142858" style="54"/>
  </cols>
  <sheetData>
    <row r="1" spans="2:27" ht="22.5">
      <c r="B1" s="194" t="s">
        <v>138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</row>
    <row r="2" spans="2:27" ht="22.5">
      <c r="B2" s="194" t="s">
        <v>91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</row>
    <row r="3" spans="2:27" ht="22.5">
      <c r="B3" s="195" t="s">
        <v>103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</row>
    <row r="4" spans="1:27" ht="15">
      <c r="A4" s="196" t="s">
        <v>66</v>
      </c>
      <c r="B4" s="197"/>
      <c r="C4" s="198"/>
      <c r="D4" s="193" t="s">
        <v>35</v>
      </c>
      <c r="E4" s="193"/>
      <c r="F4" s="193" t="s">
        <v>36</v>
      </c>
      <c r="G4" s="193"/>
      <c r="H4" s="193" t="s">
        <v>37</v>
      </c>
      <c r="I4" s="193"/>
      <c r="J4" s="193" t="s">
        <v>38</v>
      </c>
      <c r="K4" s="193"/>
      <c r="L4" s="193" t="s">
        <v>39</v>
      </c>
      <c r="M4" s="193"/>
      <c r="N4" s="193" t="s">
        <v>40</v>
      </c>
      <c r="O4" s="193"/>
      <c r="P4" s="193" t="s">
        <v>41</v>
      </c>
      <c r="Q4" s="193"/>
      <c r="R4" s="193" t="s">
        <v>42</v>
      </c>
      <c r="S4" s="193"/>
      <c r="T4" s="193" t="s">
        <v>43</v>
      </c>
      <c r="U4" s="193"/>
      <c r="V4" s="193" t="s">
        <v>44</v>
      </c>
      <c r="W4" s="193"/>
      <c r="X4" s="193" t="s">
        <v>45</v>
      </c>
      <c r="Y4" s="193"/>
      <c r="Z4" s="193" t="s">
        <v>46</v>
      </c>
      <c r="AA4" s="193"/>
    </row>
    <row r="5" spans="1:27" ht="42.75">
      <c r="A5" s="199"/>
      <c r="B5" s="200"/>
      <c r="C5" s="201"/>
      <c r="D5" s="56" t="s">
        <v>67</v>
      </c>
      <c r="E5" s="56" t="s">
        <v>68</v>
      </c>
      <c r="F5" s="56" t="s">
        <v>67</v>
      </c>
      <c r="G5" s="56" t="s">
        <v>68</v>
      </c>
      <c r="H5" s="56" t="s">
        <v>67</v>
      </c>
      <c r="I5" s="56" t="s">
        <v>68</v>
      </c>
      <c r="J5" s="56" t="s">
        <v>67</v>
      </c>
      <c r="K5" s="56" t="s">
        <v>68</v>
      </c>
      <c r="L5" s="56" t="s">
        <v>67</v>
      </c>
      <c r="M5" s="56" t="s">
        <v>68</v>
      </c>
      <c r="N5" s="56" t="s">
        <v>67</v>
      </c>
      <c r="O5" s="56" t="s">
        <v>68</v>
      </c>
      <c r="P5" s="56" t="s">
        <v>67</v>
      </c>
      <c r="Q5" s="56" t="s">
        <v>68</v>
      </c>
      <c r="R5" s="56" t="s">
        <v>67</v>
      </c>
      <c r="S5" s="56" t="s">
        <v>68</v>
      </c>
      <c r="T5" s="56" t="s">
        <v>67</v>
      </c>
      <c r="U5" s="56" t="s">
        <v>68</v>
      </c>
      <c r="V5" s="56" t="s">
        <v>67</v>
      </c>
      <c r="W5" s="56" t="s">
        <v>68</v>
      </c>
      <c r="X5" s="56" t="s">
        <v>67</v>
      </c>
      <c r="Y5" s="56" t="s">
        <v>68</v>
      </c>
      <c r="Z5" s="56" t="s">
        <v>67</v>
      </c>
      <c r="AA5" s="56" t="s">
        <v>68</v>
      </c>
    </row>
    <row r="6" spans="1:28" ht="15">
      <c r="A6" s="66" t="s">
        <v>20</v>
      </c>
      <c r="B6" s="66" t="s">
        <v>22</v>
      </c>
      <c r="C6" s="66" t="s">
        <v>8</v>
      </c>
      <c r="D6" s="66"/>
      <c r="E6" s="67" t="s">
        <v>56</v>
      </c>
      <c r="F6" s="66"/>
      <c r="G6" s="129" t="s">
        <v>57</v>
      </c>
      <c r="H6" s="66"/>
      <c r="I6" s="129" t="s">
        <v>58</v>
      </c>
      <c r="J6" s="66"/>
      <c r="K6" s="129" t="s">
        <v>59</v>
      </c>
      <c r="L6" s="66"/>
      <c r="M6" s="129" t="s">
        <v>60</v>
      </c>
      <c r="N6" s="66"/>
      <c r="O6" s="129" t="s">
        <v>61</v>
      </c>
      <c r="P6" s="66"/>
      <c r="Q6" s="129" t="s">
        <v>62</v>
      </c>
      <c r="R6" s="66"/>
      <c r="S6" s="129" t="s">
        <v>63</v>
      </c>
      <c r="T6" s="66"/>
      <c r="U6" s="129" t="s">
        <v>64</v>
      </c>
      <c r="V6" s="66"/>
      <c r="W6" s="129" t="s">
        <v>65</v>
      </c>
      <c r="X6" s="66"/>
      <c r="Y6" s="130" t="s">
        <v>69</v>
      </c>
      <c r="Z6" s="66"/>
      <c r="AA6" s="130" t="s">
        <v>70</v>
      </c>
      <c r="AB6" s="68"/>
    </row>
    <row r="7" spans="1:28" ht="29.25" customHeight="1">
      <c r="A7" s="55">
        <v>1</v>
      </c>
      <c r="B7" s="69"/>
      <c r="C7" s="119" t="str">
        <f>'CO (2)'!D7</f>
        <v>Resource Geography</v>
      </c>
      <c r="D7" s="69">
        <v>2.2000000000000002</v>
      </c>
      <c r="E7" s="131">
        <f>'CO-PO Mapping (2)'!C17</f>
        <v>2.6280000000000001</v>
      </c>
      <c r="F7" s="69">
        <v>1.50</v>
      </c>
      <c r="G7" s="131">
        <f>'CO-PO Mapping (2)'!D17</f>
        <v>2.637</v>
      </c>
      <c r="H7" s="69">
        <v>2.50</v>
      </c>
      <c r="I7" s="131">
        <f>'CO-PO Mapping (2)'!E17</f>
        <v>2.6231999999999998</v>
      </c>
      <c r="J7" s="69">
        <v>2.2999999999999998</v>
      </c>
      <c r="K7" s="131">
        <f>'CO-PO Mapping (2)'!F17</f>
        <v>2.6310000000000002</v>
      </c>
      <c r="L7" s="69">
        <v>2.50</v>
      </c>
      <c r="M7" s="131">
        <f>'CO-PO Mapping (2)'!G17</f>
        <v>2.5920000000000001</v>
      </c>
      <c r="N7" s="69">
        <v>2</v>
      </c>
      <c r="O7" s="131">
        <f>'CO-PO Mapping (2)'!H17</f>
        <v>2.5920000000000001</v>
      </c>
      <c r="P7" s="69">
        <v>2.50</v>
      </c>
      <c r="Q7" s="131">
        <f>'CO-PO Mapping (2)'!I17</f>
        <v>2.6219999999999999</v>
      </c>
      <c r="R7" s="69">
        <v>2.10</v>
      </c>
      <c r="S7" s="131">
        <f>'CO-PO Mapping (2)'!J17</f>
        <v>2.6440000000000001</v>
      </c>
      <c r="T7" s="69">
        <v>2.2999999999999998</v>
      </c>
      <c r="U7" s="131">
        <f>'CO-PO Mapping (2)'!K17</f>
        <v>2.6147999999999998</v>
      </c>
      <c r="V7" s="69">
        <v>2.2000000000000002</v>
      </c>
      <c r="W7" s="131">
        <f>'CO-PO Mapping (2)'!L17</f>
        <v>2.6005714285714285</v>
      </c>
      <c r="X7" s="69">
        <v>2.2999999999999998</v>
      </c>
      <c r="Y7" s="131">
        <f>'CO-PO Mapping (2)'!M17</f>
        <v>2.601</v>
      </c>
      <c r="Z7" s="69">
        <v>2.2000000000000002</v>
      </c>
      <c r="AA7" s="131">
        <f>'CO-PO Mapping (2)'!N17</f>
        <v>2.62</v>
      </c>
      <c r="AB7" s="70"/>
    </row>
    <row r="8" spans="1:28" ht="24">
      <c r="A8" s="55">
        <v>2</v>
      </c>
      <c r="B8" s="69"/>
      <c r="C8" s="119" t="str">
        <f>'CO (2)'!D8</f>
        <v>Human Geography</v>
      </c>
      <c r="D8" s="69">
        <v>2.2999999999999998</v>
      </c>
      <c r="E8" s="131">
        <f>'CO-PO Mapping (2)'!C32</f>
        <v>2.6100000000000003</v>
      </c>
      <c r="F8" s="69">
        <v>2.2999999999999998</v>
      </c>
      <c r="G8" s="131">
        <f>'CO-PO Mapping (2)'!D32</f>
        <v>2.6340000000000003</v>
      </c>
      <c r="H8" s="69">
        <v>2</v>
      </c>
      <c r="I8" s="131">
        <f>'CO-PO Mapping (2)'!E32</f>
        <v>2.6231999999999998</v>
      </c>
      <c r="J8" s="69">
        <v>2</v>
      </c>
      <c r="K8" s="131">
        <f>'CO-PO Mapping (2)'!F32</f>
        <v>2.6160000000000001</v>
      </c>
      <c r="L8" s="69">
        <v>2.40</v>
      </c>
      <c r="M8" s="131">
        <f>'CO-PO Mapping (2)'!G32</f>
        <v>2.6520000000000001</v>
      </c>
      <c r="N8" s="69">
        <v>2</v>
      </c>
      <c r="O8" s="131">
        <f>'CO-PO Mapping (2)'!H32</f>
        <v>2.6328000000000005</v>
      </c>
      <c r="P8" s="69">
        <v>2.2999999999999998</v>
      </c>
      <c r="Q8" s="131">
        <f>'CO-PO Mapping (2)'!I32</f>
        <v>2.6040000000000001</v>
      </c>
      <c r="R8" s="69">
        <v>2</v>
      </c>
      <c r="S8" s="131">
        <f>'CO-PO Mapping (2)'!J32</f>
        <v>2.5960000000000001</v>
      </c>
      <c r="T8" s="69"/>
      <c r="U8" s="131"/>
      <c r="V8" s="69">
        <v>2.50</v>
      </c>
      <c r="W8" s="131">
        <f>'CO-PO Mapping (2)'!L32</f>
        <v>0</v>
      </c>
      <c r="X8" s="69">
        <v>2.2000000000000002</v>
      </c>
      <c r="Y8" s="131">
        <f>'CO-PO Mapping (2)'!M32</f>
        <v>2.6040000000000001</v>
      </c>
      <c r="Z8" s="69">
        <v>2.50</v>
      </c>
      <c r="AA8" s="131">
        <f>'CO-PO Mapping (2)'!N32</f>
        <v>2.6280000000000001</v>
      </c>
      <c r="AB8" s="70"/>
    </row>
    <row r="9" spans="1:27" ht="15">
      <c r="A9" s="70"/>
      <c r="B9" s="71"/>
      <c r="C9" s="72"/>
      <c r="D9" s="57"/>
      <c r="E9" s="70"/>
      <c r="F9" s="57"/>
      <c r="G9" s="70"/>
      <c r="H9" s="57"/>
      <c r="I9" s="70"/>
      <c r="J9" s="57"/>
      <c r="K9" s="70"/>
      <c r="L9" s="57"/>
      <c r="M9" s="70"/>
      <c r="N9" s="57"/>
      <c r="O9" s="70"/>
      <c r="P9" s="57"/>
      <c r="Q9" s="70"/>
      <c r="R9" s="57"/>
      <c r="S9" s="70"/>
      <c r="T9" s="57"/>
      <c r="U9" s="70"/>
      <c r="V9" s="57"/>
      <c r="W9" s="70"/>
      <c r="X9" s="57"/>
      <c r="Y9" s="70"/>
      <c r="Z9" s="57"/>
      <c r="AA9" s="70"/>
    </row>
    <row r="11" spans="3:27" ht="15">
      <c r="C11" s="54" t="s">
        <v>71</v>
      </c>
      <c r="D11" s="58">
        <f>AVERAGE(D7:D8)</f>
        <v>2.25</v>
      </c>
      <c r="E11" s="59"/>
      <c r="F11" s="60">
        <f>AVERAGE(F7:F8)</f>
        <v>1.90</v>
      </c>
      <c r="G11" s="59"/>
      <c r="H11" s="60">
        <f>AVERAGE(H7:H8)</f>
        <v>2.25</v>
      </c>
      <c r="I11" s="59"/>
      <c r="J11" s="60">
        <f>AVERAGE(J7:J8)</f>
        <v>2.15</v>
      </c>
      <c r="K11" s="59"/>
      <c r="L11" s="60">
        <f>AVERAGE(L7:L8)</f>
        <v>2.4500000000000002</v>
      </c>
      <c r="M11" s="59"/>
      <c r="N11" s="60">
        <f>AVERAGE(N7:N8)</f>
        <v>2</v>
      </c>
      <c r="O11" s="59"/>
      <c r="P11" s="60">
        <f>AVERAGE(P7:P8)</f>
        <v>2.40</v>
      </c>
      <c r="Q11" s="59"/>
      <c r="R11" s="60">
        <f>AVERAGE(R7:R8)</f>
        <v>2.0499999999999998</v>
      </c>
      <c r="S11" s="59"/>
      <c r="T11" s="60">
        <f>AVERAGE(T7:T8)</f>
        <v>2.2999999999999998</v>
      </c>
      <c r="U11" s="59"/>
      <c r="V11" s="60">
        <f>AVERAGE(V7:V8)</f>
        <v>2.35</v>
      </c>
      <c r="W11" s="59"/>
      <c r="X11" s="60">
        <f>AVERAGE(X7:X8)</f>
        <v>2.25</v>
      </c>
      <c r="Y11" s="59"/>
      <c r="Z11" s="60">
        <f>AVERAGE(Z7:Z8)</f>
        <v>2.35</v>
      </c>
      <c r="AA11" s="61"/>
    </row>
    <row r="12" spans="4:27" ht="15">
      <c r="D12" s="6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63"/>
    </row>
    <row r="13" spans="3:27" ht="15">
      <c r="C13" s="54" t="s">
        <v>72</v>
      </c>
      <c r="D13" s="62">
        <f t="shared" si="0" ref="D13:AA13">AVERAGE(D7:D8)</f>
        <v>2.25</v>
      </c>
      <c r="E13" s="62">
        <f t="shared" si="0"/>
        <v>2.6190000000000002</v>
      </c>
      <c r="F13" s="62">
        <f t="shared" si="0"/>
        <v>1.90</v>
      </c>
      <c r="G13" s="62">
        <f t="shared" si="0"/>
        <v>2.6355000000000004</v>
      </c>
      <c r="H13" s="62">
        <f t="shared" si="0"/>
        <v>2.25</v>
      </c>
      <c r="I13" s="62">
        <f t="shared" si="0"/>
        <v>2.6231999999999998</v>
      </c>
      <c r="J13" s="62">
        <f t="shared" si="0"/>
        <v>2.15</v>
      </c>
      <c r="K13" s="62">
        <f t="shared" si="0"/>
        <v>2.6234999999999999</v>
      </c>
      <c r="L13" s="62">
        <f t="shared" si="0"/>
        <v>2.4500000000000002</v>
      </c>
      <c r="M13" s="62">
        <f t="shared" si="0"/>
        <v>2.6219999999999999</v>
      </c>
      <c r="N13" s="62">
        <f t="shared" si="0"/>
        <v>2</v>
      </c>
      <c r="O13" s="62">
        <f t="shared" si="0"/>
        <v>2.6124000000000001</v>
      </c>
      <c r="P13" s="62">
        <f t="shared" si="0"/>
        <v>2.40</v>
      </c>
      <c r="Q13" s="62">
        <f t="shared" si="0"/>
        <v>2.613</v>
      </c>
      <c r="R13" s="62">
        <f t="shared" si="0"/>
        <v>2.0499999999999998</v>
      </c>
      <c r="S13" s="62">
        <f t="shared" si="0"/>
        <v>2.62</v>
      </c>
      <c r="T13" s="62">
        <f t="shared" si="0"/>
        <v>2.2999999999999998</v>
      </c>
      <c r="U13" s="62">
        <f t="shared" si="0"/>
        <v>2.6147999999999998</v>
      </c>
      <c r="V13" s="62">
        <f t="shared" si="0"/>
        <v>2.35</v>
      </c>
      <c r="W13" s="62">
        <f t="shared" si="0"/>
        <v>1.3002857142857143</v>
      </c>
      <c r="X13" s="62">
        <f t="shared" si="0"/>
        <v>2.25</v>
      </c>
      <c r="Y13" s="62">
        <f t="shared" si="0"/>
        <v>2.6025</v>
      </c>
      <c r="Z13" s="62">
        <f t="shared" si="0"/>
        <v>2.35</v>
      </c>
      <c r="AA13" s="62">
        <f t="shared" si="0"/>
        <v>2.6240000000000001</v>
      </c>
    </row>
    <row r="14" spans="4:27" ht="15">
      <c r="D14" s="62"/>
      <c r="E14" s="74"/>
      <c r="F14" s="73"/>
      <c r="G14" s="74"/>
      <c r="H14" s="73"/>
      <c r="I14" s="74"/>
      <c r="J14" s="73"/>
      <c r="K14" s="74"/>
      <c r="L14" s="73"/>
      <c r="M14" s="74"/>
      <c r="N14" s="73"/>
      <c r="O14" s="74"/>
      <c r="P14" s="73"/>
      <c r="Q14" s="74"/>
      <c r="R14" s="73"/>
      <c r="S14" s="74"/>
      <c r="T14" s="73"/>
      <c r="U14" s="74"/>
      <c r="V14" s="73"/>
      <c r="W14" s="74"/>
      <c r="X14" s="73"/>
      <c r="Y14" s="74"/>
      <c r="Z14" s="73"/>
      <c r="AA14" s="64"/>
    </row>
    <row r="15" spans="3:27" ht="15">
      <c r="C15" s="54" t="s">
        <v>73</v>
      </c>
      <c r="D15" s="62"/>
      <c r="E15" s="111">
        <v>2</v>
      </c>
      <c r="F15" s="73"/>
      <c r="G15" s="111">
        <v>2.2000000000000002</v>
      </c>
      <c r="H15" s="73"/>
      <c r="I15" s="111">
        <v>2</v>
      </c>
      <c r="J15" s="73"/>
      <c r="K15" s="111">
        <v>1.80</v>
      </c>
      <c r="L15" s="73"/>
      <c r="M15" s="111">
        <v>2.50</v>
      </c>
      <c r="N15" s="73"/>
      <c r="O15" s="111">
        <v>1.80</v>
      </c>
      <c r="P15" s="73"/>
      <c r="Q15" s="111">
        <v>2.2000000000000002</v>
      </c>
      <c r="R15" s="73"/>
      <c r="S15" s="111">
        <v>1.80</v>
      </c>
      <c r="T15" s="73"/>
      <c r="U15" s="111">
        <v>2.10</v>
      </c>
      <c r="V15" s="73"/>
      <c r="W15" s="111">
        <v>2.2000000000000002</v>
      </c>
      <c r="X15" s="73"/>
      <c r="Y15" s="111">
        <v>2</v>
      </c>
      <c r="Z15" s="73"/>
      <c r="AA15" s="112">
        <v>2.2000000000000002</v>
      </c>
    </row>
    <row r="16" spans="4:27" ht="15">
      <c r="D16" s="62"/>
      <c r="E16" s="74"/>
      <c r="F16" s="73"/>
      <c r="G16" s="74"/>
      <c r="H16" s="73"/>
      <c r="I16" s="74"/>
      <c r="J16" s="73"/>
      <c r="K16" s="74"/>
      <c r="L16" s="73"/>
      <c r="M16" s="74"/>
      <c r="N16" s="73"/>
      <c r="O16" s="74"/>
      <c r="P16" s="73"/>
      <c r="Q16" s="74"/>
      <c r="R16" s="73"/>
      <c r="S16" s="74"/>
      <c r="T16" s="73"/>
      <c r="U16" s="74"/>
      <c r="V16" s="73"/>
      <c r="W16" s="74"/>
      <c r="X16" s="73"/>
      <c r="Y16" s="74"/>
      <c r="Z16" s="73"/>
      <c r="AA16" s="64"/>
    </row>
    <row r="17" spans="3:27" ht="15">
      <c r="C17" s="54" t="s">
        <v>74</v>
      </c>
      <c r="D17" s="62"/>
      <c r="E17" s="113">
        <f>(E13+E15)/2</f>
        <v>2.3094999999999999</v>
      </c>
      <c r="F17" s="73"/>
      <c r="G17" s="113">
        <f>(G13+G15)/2</f>
        <v>2.4177500000000003</v>
      </c>
      <c r="H17" s="73"/>
      <c r="I17" s="113">
        <f>(I13+I15)/2</f>
        <v>2.3115999999999999</v>
      </c>
      <c r="J17" s="73"/>
      <c r="K17" s="113">
        <f>(K13+K15)/2</f>
        <v>2.2117499999999999</v>
      </c>
      <c r="L17" s="73"/>
      <c r="M17" s="113">
        <f>(M13+M15)/2</f>
        <v>2.5609999999999999</v>
      </c>
      <c r="N17" s="73"/>
      <c r="O17" s="113">
        <f>(O13+O15)/2</f>
        <v>2.2061999999999999</v>
      </c>
      <c r="P17" s="73"/>
      <c r="Q17" s="113">
        <f>(Q13+Q15)/2</f>
        <v>2.4065000000000003</v>
      </c>
      <c r="R17" s="73"/>
      <c r="S17" s="113">
        <f>(S13+S15)/2</f>
        <v>2.21</v>
      </c>
      <c r="T17" s="73"/>
      <c r="U17" s="113">
        <f>(U13+U15)/2</f>
        <v>2.3574000000000002</v>
      </c>
      <c r="V17" s="73"/>
      <c r="W17" s="113">
        <f>(W13+W15)/2</f>
        <v>1.7501428571428572</v>
      </c>
      <c r="X17" s="73"/>
      <c r="Y17" s="113">
        <f>(Y13+Y15)/2</f>
        <v>2.30125</v>
      </c>
      <c r="Z17" s="73"/>
      <c r="AA17" s="114">
        <f>(AA13+AA15)/2</f>
        <v>2.4119999999999999</v>
      </c>
    </row>
    <row r="18" spans="4:27" ht="15">
      <c r="D18" s="75"/>
      <c r="E18" s="76"/>
      <c r="F18" s="65"/>
      <c r="G18" s="76"/>
      <c r="H18" s="65"/>
      <c r="I18" s="76"/>
      <c r="J18" s="65"/>
      <c r="K18" s="76"/>
      <c r="L18" s="65"/>
      <c r="M18" s="76"/>
      <c r="N18" s="65"/>
      <c r="O18" s="76"/>
      <c r="P18" s="65"/>
      <c r="Q18" s="76"/>
      <c r="R18" s="65"/>
      <c r="S18" s="76"/>
      <c r="T18" s="65"/>
      <c r="U18" s="76"/>
      <c r="V18" s="65"/>
      <c r="W18" s="76"/>
      <c r="X18" s="65"/>
      <c r="Y18" s="76"/>
      <c r="Z18" s="65"/>
      <c r="AA18" s="77"/>
    </row>
    <row r="19" spans="4:27" ht="15">
      <c r="D19" s="192" t="s">
        <v>35</v>
      </c>
      <c r="E19" s="192"/>
      <c r="F19" s="192" t="s">
        <v>36</v>
      </c>
      <c r="G19" s="192"/>
      <c r="H19" s="192" t="s">
        <v>37</v>
      </c>
      <c r="I19" s="192"/>
      <c r="J19" s="192" t="s">
        <v>38</v>
      </c>
      <c r="K19" s="192"/>
      <c r="L19" s="192" t="s">
        <v>39</v>
      </c>
      <c r="M19" s="192"/>
      <c r="N19" s="192" t="s">
        <v>40</v>
      </c>
      <c r="O19" s="192"/>
      <c r="P19" s="192" t="s">
        <v>41</v>
      </c>
      <c r="Q19" s="192"/>
      <c r="R19" s="192" t="s">
        <v>42</v>
      </c>
      <c r="S19" s="192"/>
      <c r="T19" s="192" t="s">
        <v>43</v>
      </c>
      <c r="U19" s="192"/>
      <c r="V19" s="192" t="s">
        <v>44</v>
      </c>
      <c r="W19" s="192"/>
      <c r="X19" s="192" t="s">
        <v>45</v>
      </c>
      <c r="Y19" s="192"/>
      <c r="Z19" s="192" t="s">
        <v>46</v>
      </c>
      <c r="AA19" s="192"/>
    </row>
    <row r="20" spans="4:27" ht="15">
      <c r="D20" s="192" t="str">
        <f>IF(E17&gt;D11,"Achieve","Not Achive")</f>
        <v>Achieve</v>
      </c>
      <c r="E20" s="192"/>
      <c r="F20" s="192" t="str">
        <f t="shared" si="1" ref="F20">IF(G17&gt;F11,"Achieve","Not Achive")</f>
        <v>Achieve</v>
      </c>
      <c r="G20" s="192"/>
      <c r="H20" s="192" t="str">
        <f t="shared" si="2" ref="H20">IF(I17&gt;H11,"Achieve","Not Achive")</f>
        <v>Achieve</v>
      </c>
      <c r="I20" s="192"/>
      <c r="J20" s="192" t="str">
        <f t="shared" si="3" ref="J20">IF(K17&gt;J11,"Achieve","Not Achive")</f>
        <v>Achieve</v>
      </c>
      <c r="K20" s="192"/>
      <c r="L20" s="192" t="str">
        <f t="shared" si="4" ref="L20">IF(M17&gt;L11,"Achieve","Not Achive")</f>
        <v>Achieve</v>
      </c>
      <c r="M20" s="192"/>
      <c r="N20" s="192" t="str">
        <f t="shared" si="5" ref="N20">IF(O17&gt;N11,"Achieve","Not Achive")</f>
        <v>Achieve</v>
      </c>
      <c r="O20" s="192"/>
      <c r="P20" s="192" t="str">
        <f t="shared" si="6" ref="P20">IF(Q17&gt;P11,"Achieve","Not Achive")</f>
        <v>Achieve</v>
      </c>
      <c r="Q20" s="192"/>
      <c r="R20" s="192" t="str">
        <f t="shared" si="7" ref="R20">IF(S17&gt;R11,"Achieve","Not Achive")</f>
        <v>Achieve</v>
      </c>
      <c r="S20" s="192"/>
      <c r="T20" s="192" t="str">
        <f t="shared" si="8" ref="T20">IF(U17&gt;T11,"Achieve","Not Achive")</f>
        <v>Achieve</v>
      </c>
      <c r="U20" s="192"/>
      <c r="V20" s="192" t="str">
        <f t="shared" si="9" ref="V20">IF(W17&gt;V11,"Achieve","Not Achive")</f>
        <v>Not Achive</v>
      </c>
      <c r="W20" s="192"/>
      <c r="X20" s="192" t="str">
        <f t="shared" si="10" ref="X20">IF(Y17&gt;X11,"Achieve","Not Achive")</f>
        <v>Achieve</v>
      </c>
      <c r="Y20" s="192"/>
      <c r="Z20" s="192" t="str">
        <f t="shared" si="11" ref="Z20">IF(AA17&gt;Z11,"Achieve","Not Achive")</f>
        <v>Achieve</v>
      </c>
      <c r="AA20" s="192"/>
    </row>
  </sheetData>
  <mergeCells count="40">
    <mergeCell ref="Z20:AA20"/>
    <mergeCell ref="V19:W19"/>
    <mergeCell ref="X19:Y19"/>
    <mergeCell ref="Z19:AA19"/>
    <mergeCell ref="L19:M19"/>
    <mergeCell ref="N19:O19"/>
    <mergeCell ref="P19:Q19"/>
    <mergeCell ref="R19:S19"/>
    <mergeCell ref="T19:U19"/>
    <mergeCell ref="P20:Q20"/>
    <mergeCell ref="T20:U20"/>
    <mergeCell ref="X20:Y20"/>
    <mergeCell ref="R20:S20"/>
    <mergeCell ref="V20:W20"/>
    <mergeCell ref="D20:E20"/>
    <mergeCell ref="H20:I20"/>
    <mergeCell ref="J20:K20"/>
    <mergeCell ref="N20:O20"/>
    <mergeCell ref="D4:E4"/>
    <mergeCell ref="F4:G4"/>
    <mergeCell ref="H4:I4"/>
    <mergeCell ref="J4:K4"/>
    <mergeCell ref="L4:M4"/>
    <mergeCell ref="D19:E19"/>
    <mergeCell ref="F20:G20"/>
    <mergeCell ref="L20:M20"/>
    <mergeCell ref="F19:G19"/>
    <mergeCell ref="H19:I19"/>
    <mergeCell ref="J19:K19"/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</mergeCells>
  <pageMargins left="0.7" right="0.7" top="0.75" bottom="0.75" header="0.3" footer="0.3"/>
  <pageSetup orientation="portrait" paperSize="1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d6aecf4-044f-4103-be8e-1364cb19ec10}">
  <sheetPr codeName="Sheet11">
    <pageSetUpPr fitToPage="1"/>
  </sheetPr>
  <dimension ref="A1:Z31"/>
  <sheetViews>
    <sheetView zoomScale="80" zoomScaleNormal="80" workbookViewId="0" topLeftCell="D1">
      <selection pane="topLeft" activeCell="F4" sqref="F4:Z4"/>
    </sheetView>
  </sheetViews>
  <sheetFormatPr defaultColWidth="8.854285714285714" defaultRowHeight="20.25"/>
  <cols>
    <col min="1" max="2" width="11.571428571428571" style="1" customWidth="1"/>
    <col min="3" max="3" width="48.714285714285715" style="1" bestFit="1" customWidth="1"/>
    <col min="4" max="8" width="11.571428571428571" style="1" customWidth="1"/>
    <col min="9" max="9" width="13.714285714285714" style="1" bestFit="1" customWidth="1"/>
    <col min="10" max="10" width="14.285714285714286" style="1" bestFit="1" customWidth="1"/>
    <col min="11" max="14" width="8.714285714285714" style="1" bestFit="1" customWidth="1"/>
    <col min="15" max="22" width="13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42" t="s">
        <v>98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20.25">
      <c r="A2" s="142" t="s">
        <v>91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21" thickBot="1">
      <c r="A3" s="142"/>
      <c r="B3" s="142"/>
      <c r="C3" s="142"/>
      <c r="D3" s="142"/>
      <c r="E3" s="142"/>
      <c r="F3" s="142" t="s">
        <v>139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thickBot="1">
      <c r="A4" s="143" t="s">
        <v>80</v>
      </c>
      <c r="B4" s="144"/>
      <c r="C4" s="123" t="str">
        <f>'CO (3)'!D7</f>
        <v>Abnormal Psychology</v>
      </c>
      <c r="D4" s="115" t="s">
        <v>85</v>
      </c>
      <c r="E4" s="116"/>
      <c r="F4" s="145" t="s">
        <v>110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21" customHeight="1">
      <c r="A5" s="147" t="s">
        <v>0</v>
      </c>
      <c r="B5" s="149" t="s">
        <v>1</v>
      </c>
      <c r="C5" s="151" t="s">
        <v>2</v>
      </c>
      <c r="D5" s="153" t="s">
        <v>96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 t="s">
        <v>81</v>
      </c>
      <c r="S5" s="154"/>
      <c r="T5" s="154"/>
      <c r="U5" s="154"/>
      <c r="V5" s="154"/>
      <c r="W5" s="37" t="s">
        <v>12</v>
      </c>
      <c r="X5" s="155" t="s">
        <v>11</v>
      </c>
      <c r="Y5" s="157" t="s">
        <v>111</v>
      </c>
      <c r="Z5" s="157" t="s">
        <v>79</v>
      </c>
    </row>
    <row r="6" spans="1:26" ht="20.25">
      <c r="A6" s="148"/>
      <c r="B6" s="150"/>
      <c r="C6" s="152"/>
      <c r="D6" s="159" t="s">
        <v>92</v>
      </c>
      <c r="E6" s="159"/>
      <c r="F6" s="159"/>
      <c r="G6" s="159"/>
      <c r="H6" s="159"/>
      <c r="I6" s="159"/>
      <c r="J6" s="159"/>
      <c r="K6" s="160" t="s">
        <v>93</v>
      </c>
      <c r="L6" s="160"/>
      <c r="M6" s="160"/>
      <c r="N6" s="160"/>
      <c r="O6" s="160"/>
      <c r="P6" s="160"/>
      <c r="Q6" s="160"/>
      <c r="R6" s="154"/>
      <c r="S6" s="154"/>
      <c r="T6" s="154"/>
      <c r="U6" s="154"/>
      <c r="V6" s="154"/>
      <c r="W6" s="37" t="s">
        <v>10</v>
      </c>
      <c r="X6" s="155"/>
      <c r="Y6" s="157"/>
      <c r="Z6" s="157"/>
    </row>
    <row r="7" spans="1:26" ht="21" thickBot="1">
      <c r="A7" s="148"/>
      <c r="B7" s="204"/>
      <c r="C7" s="205"/>
      <c r="D7" s="159" t="s">
        <v>86</v>
      </c>
      <c r="E7" s="159" t="s">
        <v>87</v>
      </c>
      <c r="F7" s="159" t="s">
        <v>88</v>
      </c>
      <c r="G7" s="159" t="s">
        <v>89</v>
      </c>
      <c r="H7" s="159" t="s">
        <v>90</v>
      </c>
      <c r="I7" s="159" t="s">
        <v>94</v>
      </c>
      <c r="J7" s="159" t="s">
        <v>82</v>
      </c>
      <c r="K7" s="160" t="s">
        <v>9</v>
      </c>
      <c r="L7" s="160" t="s">
        <v>87</v>
      </c>
      <c r="M7" s="160" t="s">
        <v>4</v>
      </c>
      <c r="N7" s="160" t="s">
        <v>89</v>
      </c>
      <c r="O7" s="160" t="s">
        <v>90</v>
      </c>
      <c r="P7" s="160" t="s">
        <v>95</v>
      </c>
      <c r="Q7" s="160" t="s">
        <v>83</v>
      </c>
      <c r="R7" s="206" t="s">
        <v>9</v>
      </c>
      <c r="S7" s="154" t="s">
        <v>3</v>
      </c>
      <c r="T7" s="154" t="s">
        <v>4</v>
      </c>
      <c r="U7" s="154" t="s">
        <v>5</v>
      </c>
      <c r="V7" s="154" t="s">
        <v>6</v>
      </c>
      <c r="W7" s="37" t="s">
        <v>97</v>
      </c>
      <c r="X7" s="155"/>
      <c r="Y7" s="157"/>
      <c r="Z7" s="157"/>
    </row>
    <row r="8" spans="1:26" ht="19.9" customHeight="1">
      <c r="A8" s="207">
        <v>1</v>
      </c>
      <c r="B8" s="137">
        <v>283076</v>
      </c>
      <c r="C8" s="138" t="s">
        <v>140</v>
      </c>
      <c r="D8" s="10">
        <v>1</v>
      </c>
      <c r="E8" s="10">
        <v>9</v>
      </c>
      <c r="F8" s="10">
        <v>7</v>
      </c>
      <c r="G8" s="10">
        <v>6</v>
      </c>
      <c r="H8" s="10">
        <v>7</v>
      </c>
      <c r="I8" s="10">
        <f t="shared" si="0" ref="I8:I18">SUM(D8:H8)</f>
        <v>30</v>
      </c>
      <c r="J8" s="10">
        <f>I8*0.15</f>
        <v>4.50</v>
      </c>
      <c r="K8" s="18">
        <v>1</v>
      </c>
      <c r="L8" s="18">
        <v>3</v>
      </c>
      <c r="M8" s="18">
        <v>4</v>
      </c>
      <c r="N8" s="18">
        <v>1.50</v>
      </c>
      <c r="O8" s="18">
        <v>3</v>
      </c>
      <c r="P8" s="18">
        <f>SUM(K8:O8)</f>
        <v>12.50</v>
      </c>
      <c r="Q8" s="117">
        <f>P8*0.05</f>
        <v>0.625</v>
      </c>
      <c r="R8" s="107">
        <f t="shared" si="1" ref="R8:R18">(D8*0.15+K8*0.05)</f>
        <v>0.20</v>
      </c>
      <c r="S8" s="107">
        <f t="shared" si="2" ref="S8:S18">(E8*0.15+L8*0.05)</f>
        <v>1.50</v>
      </c>
      <c r="T8" s="107">
        <f t="shared" si="3" ref="T8:T18">(F8*0.15+M8*0.05)</f>
        <v>1.25</v>
      </c>
      <c r="U8" s="107">
        <f t="shared" si="4" ref="U8:U18">(G8*0.15+N8*0.05)</f>
        <v>0.97499999999999987</v>
      </c>
      <c r="V8" s="107">
        <f t="shared" si="5" ref="V8:V18">(H8*0.15+O8*0.05)</f>
        <v>1.2000000000000002</v>
      </c>
      <c r="W8" s="118">
        <f t="shared" si="6" ref="W8:W18">I8+P8</f>
        <v>42.50</v>
      </c>
      <c r="X8" s="118">
        <f>(W8*0.2)</f>
        <v>8.50</v>
      </c>
      <c r="Y8" s="137">
        <v>28</v>
      </c>
      <c r="Z8" s="117">
        <f>Y8*0.8</f>
        <v>22.40</v>
      </c>
    </row>
    <row r="9" spans="1:26" ht="19.9" customHeight="1" thickBot="1">
      <c r="A9" s="208">
        <v>2</v>
      </c>
      <c r="B9" s="137">
        <v>283080</v>
      </c>
      <c r="C9" s="138" t="s">
        <v>141</v>
      </c>
      <c r="D9" s="10">
        <v>2.50</v>
      </c>
      <c r="E9" s="10">
        <v>8</v>
      </c>
      <c r="F9" s="10">
        <v>1</v>
      </c>
      <c r="G9" s="10">
        <v>5</v>
      </c>
      <c r="H9" s="10">
        <v>8</v>
      </c>
      <c r="I9" s="10">
        <f t="shared" si="0"/>
        <v>24.50</v>
      </c>
      <c r="J9" s="10">
        <f t="shared" si="7" ref="J9:J18">I9*0.15</f>
        <v>3.675</v>
      </c>
      <c r="K9" s="18">
        <v>3</v>
      </c>
      <c r="L9" s="18">
        <v>4</v>
      </c>
      <c r="M9" s="18">
        <v>0</v>
      </c>
      <c r="N9" s="18">
        <v>4</v>
      </c>
      <c r="O9" s="18">
        <v>1</v>
      </c>
      <c r="P9" s="18">
        <f t="shared" si="8" ref="P9:P18">SUM(K9:O9)</f>
        <v>12</v>
      </c>
      <c r="Q9" s="117">
        <f t="shared" si="9" ref="Q9:Q18">P9*0.05</f>
        <v>0.60000000000000009</v>
      </c>
      <c r="R9" s="107">
        <f t="shared" si="1"/>
        <v>0.525</v>
      </c>
      <c r="S9" s="107">
        <f t="shared" si="2"/>
        <v>1.40</v>
      </c>
      <c r="T9" s="107">
        <f t="shared" si="3"/>
        <v>0.15</v>
      </c>
      <c r="U9" s="107">
        <f t="shared" si="4"/>
        <v>0.95</v>
      </c>
      <c r="V9" s="107">
        <f t="shared" si="5"/>
        <v>1.25</v>
      </c>
      <c r="W9" s="118">
        <f t="shared" si="6"/>
        <v>36.50</v>
      </c>
      <c r="X9" s="118">
        <f t="shared" si="10" ref="X9:X18">(W9*0.2)</f>
        <v>7.3000000000000007</v>
      </c>
      <c r="Y9" s="137">
        <v>26</v>
      </c>
      <c r="Z9" s="117">
        <f t="shared" si="11" ref="Z9:Z18">Y9*0.8</f>
        <v>20.80</v>
      </c>
    </row>
    <row r="10" spans="1:26" ht="19.9" customHeight="1">
      <c r="A10" s="207">
        <v>3</v>
      </c>
      <c r="B10" s="137">
        <v>283085</v>
      </c>
      <c r="C10" s="138" t="s">
        <v>142</v>
      </c>
      <c r="D10" s="10">
        <v>3.50</v>
      </c>
      <c r="E10" s="10">
        <v>2.50</v>
      </c>
      <c r="F10" s="10">
        <v>7</v>
      </c>
      <c r="G10" s="10">
        <v>3.50</v>
      </c>
      <c r="H10" s="10">
        <v>6</v>
      </c>
      <c r="I10" s="10">
        <f t="shared" si="0"/>
        <v>22.50</v>
      </c>
      <c r="J10" s="10">
        <f t="shared" si="7"/>
        <v>3.375</v>
      </c>
      <c r="K10" s="18">
        <v>1.50</v>
      </c>
      <c r="L10" s="18">
        <v>3</v>
      </c>
      <c r="M10" s="18">
        <v>4</v>
      </c>
      <c r="N10" s="18">
        <v>2</v>
      </c>
      <c r="O10" s="18">
        <v>2.50</v>
      </c>
      <c r="P10" s="18">
        <f t="shared" si="8"/>
        <v>13</v>
      </c>
      <c r="Q10" s="117">
        <f t="shared" si="9"/>
        <v>0.65</v>
      </c>
      <c r="R10" s="107">
        <f t="shared" si="1"/>
        <v>0.60000000000000009</v>
      </c>
      <c r="S10" s="107">
        <f t="shared" si="2"/>
        <v>0.525</v>
      </c>
      <c r="T10" s="107">
        <f t="shared" si="3"/>
        <v>1.25</v>
      </c>
      <c r="U10" s="107">
        <f t="shared" si="4"/>
        <v>0.625</v>
      </c>
      <c r="V10" s="107">
        <f t="shared" si="5"/>
        <v>1.0249999999999999</v>
      </c>
      <c r="W10" s="118">
        <f t="shared" si="6"/>
        <v>35.50</v>
      </c>
      <c r="X10" s="118">
        <f t="shared" si="10"/>
        <v>7.10</v>
      </c>
      <c r="Y10" s="137">
        <v>24</v>
      </c>
      <c r="Z10" s="117">
        <f t="shared" si="11"/>
        <v>19.200000000000003</v>
      </c>
    </row>
    <row r="11" spans="1:26" ht="19.5" customHeight="1" thickBot="1">
      <c r="A11" s="208">
        <v>4</v>
      </c>
      <c r="B11" s="137">
        <v>283091</v>
      </c>
      <c r="C11" s="138" t="s">
        <v>143</v>
      </c>
      <c r="D11" s="10">
        <v>10</v>
      </c>
      <c r="E11" s="10">
        <v>5</v>
      </c>
      <c r="F11" s="10">
        <v>5</v>
      </c>
      <c r="G11" s="10">
        <v>7</v>
      </c>
      <c r="H11" s="10">
        <v>6</v>
      </c>
      <c r="I11" s="10">
        <f t="shared" si="0"/>
        <v>33</v>
      </c>
      <c r="J11" s="10">
        <f t="shared" si="7"/>
        <v>4.95</v>
      </c>
      <c r="K11" s="18">
        <v>4</v>
      </c>
      <c r="L11" s="18">
        <v>2</v>
      </c>
      <c r="M11" s="18">
        <v>4</v>
      </c>
      <c r="N11" s="18">
        <v>3</v>
      </c>
      <c r="O11" s="18">
        <v>5</v>
      </c>
      <c r="P11" s="18">
        <f t="shared" si="8"/>
        <v>18</v>
      </c>
      <c r="Q11" s="117">
        <f t="shared" si="9"/>
        <v>0.90</v>
      </c>
      <c r="R11" s="107">
        <f t="shared" si="1"/>
        <v>1.70</v>
      </c>
      <c r="S11" s="107">
        <f t="shared" si="2"/>
        <v>0.85</v>
      </c>
      <c r="T11" s="107">
        <f t="shared" si="3"/>
        <v>0.95</v>
      </c>
      <c r="U11" s="107">
        <f t="shared" si="4"/>
        <v>1.2000000000000002</v>
      </c>
      <c r="V11" s="107">
        <f t="shared" si="5"/>
        <v>1.1499999999999999</v>
      </c>
      <c r="W11" s="118">
        <f t="shared" si="6"/>
        <v>51</v>
      </c>
      <c r="X11" s="118">
        <f t="shared" si="10"/>
        <v>10.200000000000001</v>
      </c>
      <c r="Y11" s="137">
        <v>32</v>
      </c>
      <c r="Z11" s="117">
        <f t="shared" si="11"/>
        <v>25.60</v>
      </c>
    </row>
    <row r="12" spans="1:26" ht="24.75" customHeight="1">
      <c r="A12" s="207">
        <v>5</v>
      </c>
      <c r="B12" s="137">
        <v>283095</v>
      </c>
      <c r="C12" s="138" t="s">
        <v>144</v>
      </c>
      <c r="D12" s="10">
        <v>1</v>
      </c>
      <c r="E12" s="10">
        <v>8</v>
      </c>
      <c r="F12" s="10">
        <v>2.50</v>
      </c>
      <c r="G12" s="10">
        <v>2.50</v>
      </c>
      <c r="H12" s="10">
        <v>3</v>
      </c>
      <c r="I12" s="10">
        <f t="shared" si="0"/>
        <v>17</v>
      </c>
      <c r="J12" s="10">
        <f t="shared" si="7"/>
        <v>2.5499999999999998</v>
      </c>
      <c r="K12" s="18">
        <v>2.50</v>
      </c>
      <c r="L12" s="18">
        <v>1</v>
      </c>
      <c r="M12" s="18">
        <v>3</v>
      </c>
      <c r="N12" s="18">
        <v>2</v>
      </c>
      <c r="O12" s="18">
        <v>1.50</v>
      </c>
      <c r="P12" s="18">
        <f t="shared" si="8"/>
        <v>10</v>
      </c>
      <c r="Q12" s="117">
        <f t="shared" si="9"/>
        <v>0.50</v>
      </c>
      <c r="R12" s="107">
        <f t="shared" si="1"/>
        <v>0.27500000000000002</v>
      </c>
      <c r="S12" s="107">
        <f t="shared" si="2"/>
        <v>1.25</v>
      </c>
      <c r="T12" s="107">
        <f t="shared" si="3"/>
        <v>0.525</v>
      </c>
      <c r="U12" s="107">
        <f t="shared" si="4"/>
        <v>0.475</v>
      </c>
      <c r="V12" s="107">
        <f t="shared" si="5"/>
        <v>0.52499999999999991</v>
      </c>
      <c r="W12" s="118">
        <f t="shared" si="6"/>
        <v>27</v>
      </c>
      <c r="X12" s="118">
        <f t="shared" si="10"/>
        <v>5.40</v>
      </c>
      <c r="Y12" s="137">
        <v>15</v>
      </c>
      <c r="Z12" s="117">
        <f t="shared" si="11"/>
        <v>12</v>
      </c>
    </row>
    <row r="13" spans="1:26" ht="19.9" customHeight="1" thickBot="1">
      <c r="A13" s="208">
        <v>6</v>
      </c>
      <c r="B13" s="137">
        <v>283106</v>
      </c>
      <c r="C13" s="138" t="s">
        <v>145</v>
      </c>
      <c r="D13" s="10">
        <v>7</v>
      </c>
      <c r="E13" s="10">
        <v>9</v>
      </c>
      <c r="F13" s="10">
        <v>8</v>
      </c>
      <c r="G13" s="10">
        <v>9</v>
      </c>
      <c r="H13" s="10">
        <v>5</v>
      </c>
      <c r="I13" s="10">
        <f t="shared" si="0"/>
        <v>38</v>
      </c>
      <c r="J13" s="10">
        <f t="shared" si="7"/>
        <v>5.70</v>
      </c>
      <c r="K13" s="18">
        <v>5</v>
      </c>
      <c r="L13" s="18">
        <v>3</v>
      </c>
      <c r="M13" s="18">
        <v>4</v>
      </c>
      <c r="N13" s="18">
        <v>3</v>
      </c>
      <c r="O13" s="18">
        <v>4</v>
      </c>
      <c r="P13" s="18">
        <f t="shared" si="8"/>
        <v>19</v>
      </c>
      <c r="Q13" s="117">
        <f t="shared" si="9"/>
        <v>0.95</v>
      </c>
      <c r="R13" s="107">
        <f t="shared" si="1"/>
        <v>1.30</v>
      </c>
      <c r="S13" s="107">
        <f t="shared" si="2"/>
        <v>1.50</v>
      </c>
      <c r="T13" s="107">
        <f t="shared" si="3"/>
        <v>1.40</v>
      </c>
      <c r="U13" s="107">
        <f t="shared" si="4"/>
        <v>1.50</v>
      </c>
      <c r="V13" s="107">
        <f t="shared" si="5"/>
        <v>0.95</v>
      </c>
      <c r="W13" s="118">
        <f t="shared" si="6"/>
        <v>57</v>
      </c>
      <c r="X13" s="118">
        <f t="shared" si="10"/>
        <v>11.40</v>
      </c>
      <c r="Y13" s="137">
        <v>33</v>
      </c>
      <c r="Z13" s="117">
        <f t="shared" si="11"/>
        <v>26.40</v>
      </c>
    </row>
    <row r="14" spans="1:26" ht="19.9" customHeight="1">
      <c r="A14" s="207">
        <v>7</v>
      </c>
      <c r="B14" s="137">
        <v>283135</v>
      </c>
      <c r="C14" s="138" t="s">
        <v>146</v>
      </c>
      <c r="D14" s="10">
        <v>5</v>
      </c>
      <c r="E14" s="10">
        <v>3</v>
      </c>
      <c r="F14" s="10">
        <v>4</v>
      </c>
      <c r="G14" s="10">
        <v>5</v>
      </c>
      <c r="H14" s="10">
        <v>4</v>
      </c>
      <c r="I14" s="10">
        <f t="shared" si="0"/>
        <v>21</v>
      </c>
      <c r="J14" s="10">
        <f t="shared" si="7"/>
        <v>3.15</v>
      </c>
      <c r="K14" s="18">
        <v>2</v>
      </c>
      <c r="L14" s="18">
        <v>2</v>
      </c>
      <c r="M14" s="18">
        <v>3</v>
      </c>
      <c r="N14" s="18">
        <v>1</v>
      </c>
      <c r="O14" s="18">
        <v>3</v>
      </c>
      <c r="P14" s="18">
        <f t="shared" si="8"/>
        <v>11</v>
      </c>
      <c r="Q14" s="117">
        <f t="shared" si="9"/>
        <v>0.55000000000000004</v>
      </c>
      <c r="R14" s="107">
        <f t="shared" si="1"/>
        <v>0.85</v>
      </c>
      <c r="S14" s="107">
        <f t="shared" si="2"/>
        <v>0.54999999999999993</v>
      </c>
      <c r="T14" s="107">
        <f t="shared" si="3"/>
        <v>0.75</v>
      </c>
      <c r="U14" s="107">
        <f t="shared" si="4"/>
        <v>0.80</v>
      </c>
      <c r="V14" s="107">
        <f t="shared" si="5"/>
        <v>0.75</v>
      </c>
      <c r="W14" s="118">
        <f t="shared" si="6"/>
        <v>32</v>
      </c>
      <c r="X14" s="118">
        <f t="shared" si="10"/>
        <v>6.40</v>
      </c>
      <c r="Y14" s="137">
        <v>20</v>
      </c>
      <c r="Z14" s="117">
        <f t="shared" si="11"/>
        <v>16</v>
      </c>
    </row>
    <row r="15" spans="1:26" ht="19.9" customHeight="1" thickBot="1">
      <c r="A15" s="208">
        <v>8</v>
      </c>
      <c r="B15" s="137">
        <v>283154</v>
      </c>
      <c r="C15" s="138" t="s">
        <v>147</v>
      </c>
      <c r="D15" s="10">
        <v>1.50</v>
      </c>
      <c r="E15" s="10">
        <v>4.50</v>
      </c>
      <c r="F15" s="10">
        <v>6</v>
      </c>
      <c r="G15" s="10">
        <v>2.50</v>
      </c>
      <c r="H15" s="10">
        <v>3</v>
      </c>
      <c r="I15" s="10">
        <f t="shared" si="0"/>
        <v>17.50</v>
      </c>
      <c r="J15" s="10">
        <f t="shared" si="7"/>
        <v>2.625</v>
      </c>
      <c r="K15" s="18">
        <v>0</v>
      </c>
      <c r="L15" s="18">
        <v>3</v>
      </c>
      <c r="M15" s="18">
        <v>1</v>
      </c>
      <c r="N15" s="18">
        <v>4</v>
      </c>
      <c r="O15" s="18">
        <v>1.50</v>
      </c>
      <c r="P15" s="18">
        <f t="shared" si="8"/>
        <v>9.50</v>
      </c>
      <c r="Q15" s="117">
        <f t="shared" si="9"/>
        <v>0.475</v>
      </c>
      <c r="R15" s="107">
        <f t="shared" si="1"/>
        <v>0.22499999999999998</v>
      </c>
      <c r="S15" s="107">
        <f t="shared" si="2"/>
        <v>0.825</v>
      </c>
      <c r="T15" s="107">
        <f t="shared" si="3"/>
        <v>0.95</v>
      </c>
      <c r="U15" s="107">
        <f t="shared" si="4"/>
        <v>0.57499999999999996</v>
      </c>
      <c r="V15" s="107">
        <f t="shared" si="5"/>
        <v>0.52499999999999991</v>
      </c>
      <c r="W15" s="118">
        <f t="shared" si="6"/>
        <v>27</v>
      </c>
      <c r="X15" s="118">
        <f t="shared" si="10"/>
        <v>5.40</v>
      </c>
      <c r="Y15" s="137">
        <v>18</v>
      </c>
      <c r="Z15" s="117">
        <f t="shared" si="11"/>
        <v>14.40</v>
      </c>
    </row>
    <row r="16" spans="1:26" ht="19.9" customHeight="1">
      <c r="A16" s="207">
        <v>9</v>
      </c>
      <c r="B16" s="137">
        <v>283174</v>
      </c>
      <c r="C16" s="138" t="s">
        <v>148</v>
      </c>
      <c r="D16" s="10">
        <v>1</v>
      </c>
      <c r="E16" s="10">
        <v>3.50</v>
      </c>
      <c r="F16" s="10">
        <v>9</v>
      </c>
      <c r="G16" s="10">
        <v>2.50</v>
      </c>
      <c r="H16" s="10">
        <v>5</v>
      </c>
      <c r="I16" s="10">
        <f t="shared" si="0"/>
        <v>21</v>
      </c>
      <c r="J16" s="10">
        <f t="shared" si="7"/>
        <v>3.15</v>
      </c>
      <c r="K16" s="18">
        <v>3</v>
      </c>
      <c r="L16" s="18">
        <v>2.50</v>
      </c>
      <c r="M16" s="18">
        <v>2.50</v>
      </c>
      <c r="N16" s="18">
        <v>1.50</v>
      </c>
      <c r="O16" s="18">
        <v>1</v>
      </c>
      <c r="P16" s="18">
        <f t="shared" si="8"/>
        <v>10.50</v>
      </c>
      <c r="Q16" s="117">
        <f t="shared" si="9"/>
        <v>0.525</v>
      </c>
      <c r="R16" s="107">
        <f t="shared" si="1"/>
        <v>0.30000000000000004</v>
      </c>
      <c r="S16" s="107">
        <f t="shared" si="2"/>
        <v>0.65</v>
      </c>
      <c r="T16" s="107">
        <f t="shared" si="3"/>
        <v>1.475</v>
      </c>
      <c r="U16" s="107">
        <f t="shared" si="4"/>
        <v>0.45</v>
      </c>
      <c r="V16" s="107">
        <f t="shared" si="5"/>
        <v>0.80</v>
      </c>
      <c r="W16" s="118">
        <f t="shared" si="6"/>
        <v>31.50</v>
      </c>
      <c r="X16" s="118">
        <f t="shared" si="10"/>
        <v>6.3000000000000007</v>
      </c>
      <c r="Y16" s="137">
        <v>21</v>
      </c>
      <c r="Z16" s="117">
        <f t="shared" si="11"/>
        <v>16.80</v>
      </c>
    </row>
    <row r="17" spans="1:26" ht="19.9" customHeight="1" thickBot="1">
      <c r="A17" s="208">
        <v>10</v>
      </c>
      <c r="B17" s="137">
        <v>283181</v>
      </c>
      <c r="C17" s="138" t="s">
        <v>149</v>
      </c>
      <c r="D17" s="10">
        <v>10</v>
      </c>
      <c r="E17" s="10">
        <v>7</v>
      </c>
      <c r="F17" s="10">
        <v>6</v>
      </c>
      <c r="G17" s="10">
        <v>5</v>
      </c>
      <c r="H17" s="10">
        <v>6</v>
      </c>
      <c r="I17" s="10">
        <f t="shared" si="0"/>
        <v>34</v>
      </c>
      <c r="J17" s="10">
        <f t="shared" si="7"/>
        <v>5.0999999999999996</v>
      </c>
      <c r="K17" s="18">
        <v>4</v>
      </c>
      <c r="L17" s="18">
        <v>3</v>
      </c>
      <c r="M17" s="18">
        <v>3</v>
      </c>
      <c r="N17" s="18">
        <v>4</v>
      </c>
      <c r="O17" s="18">
        <v>5</v>
      </c>
      <c r="P17" s="18">
        <f t="shared" si="8"/>
        <v>19</v>
      </c>
      <c r="Q17" s="117">
        <f t="shared" si="9"/>
        <v>0.95</v>
      </c>
      <c r="R17" s="107">
        <f t="shared" si="1"/>
        <v>1.70</v>
      </c>
      <c r="S17" s="107">
        <f t="shared" si="2"/>
        <v>1.2000000000000002</v>
      </c>
      <c r="T17" s="107">
        <f t="shared" si="3"/>
        <v>1.0499999999999998</v>
      </c>
      <c r="U17" s="107">
        <f t="shared" si="4"/>
        <v>0.95</v>
      </c>
      <c r="V17" s="107">
        <f t="shared" si="5"/>
        <v>1.1499999999999999</v>
      </c>
      <c r="W17" s="118">
        <f t="shared" si="6"/>
        <v>53</v>
      </c>
      <c r="X17" s="118">
        <f t="shared" si="10"/>
        <v>10.60</v>
      </c>
      <c r="Y17" s="137">
        <v>36</v>
      </c>
      <c r="Z17" s="117">
        <f t="shared" si="11"/>
        <v>28.80</v>
      </c>
    </row>
    <row r="18" spans="1:26" ht="19.9" customHeight="1">
      <c r="A18" s="207">
        <v>11</v>
      </c>
      <c r="B18" s="137">
        <v>283184</v>
      </c>
      <c r="C18" s="138" t="s">
        <v>150</v>
      </c>
      <c r="D18" s="10">
        <v>3</v>
      </c>
      <c r="E18" s="10">
        <v>8.50</v>
      </c>
      <c r="F18" s="10">
        <v>4</v>
      </c>
      <c r="G18" s="10">
        <v>5.50</v>
      </c>
      <c r="H18" s="10">
        <v>9</v>
      </c>
      <c r="I18" s="10">
        <f t="shared" si="0"/>
        <v>30</v>
      </c>
      <c r="J18" s="10">
        <f t="shared" si="7"/>
        <v>4.50</v>
      </c>
      <c r="K18" s="18">
        <v>3.50</v>
      </c>
      <c r="L18" s="18">
        <v>4</v>
      </c>
      <c r="M18" s="18">
        <v>4</v>
      </c>
      <c r="N18" s="18">
        <v>3</v>
      </c>
      <c r="O18" s="18">
        <v>2</v>
      </c>
      <c r="P18" s="18">
        <f t="shared" si="8"/>
        <v>16.50</v>
      </c>
      <c r="Q18" s="117">
        <f t="shared" si="9"/>
        <v>0.825</v>
      </c>
      <c r="R18" s="107">
        <f t="shared" si="1"/>
        <v>0.625</v>
      </c>
      <c r="S18" s="107">
        <f t="shared" si="2"/>
        <v>1.475</v>
      </c>
      <c r="T18" s="107">
        <f t="shared" si="3"/>
        <v>0.80</v>
      </c>
      <c r="U18" s="107">
        <f t="shared" si="4"/>
        <v>0.975</v>
      </c>
      <c r="V18" s="107">
        <f t="shared" si="5"/>
        <v>1.45</v>
      </c>
      <c r="W18" s="118">
        <f t="shared" si="6"/>
        <v>46.50</v>
      </c>
      <c r="X18" s="118">
        <f t="shared" si="10"/>
        <v>9.3000000000000007</v>
      </c>
      <c r="Y18" s="137">
        <v>31</v>
      </c>
      <c r="Z18" s="117">
        <f t="shared" si="11"/>
        <v>24.80</v>
      </c>
    </row>
    <row r="19" spans="1:26" ht="19.9" customHeight="1">
      <c r="A19" s="210"/>
      <c r="B19" s="211"/>
      <c r="C19" s="212"/>
      <c r="D19" s="213"/>
      <c r="E19" s="213"/>
      <c r="F19" s="213"/>
      <c r="G19" s="213"/>
      <c r="H19" s="213"/>
      <c r="I19" s="213"/>
      <c r="J19" s="213"/>
      <c r="K19" s="214"/>
      <c r="L19" s="214"/>
      <c r="M19" s="214"/>
      <c r="N19" s="214"/>
      <c r="O19" s="214"/>
      <c r="P19" s="214"/>
      <c r="Q19" s="215"/>
      <c r="R19" s="216"/>
      <c r="S19" s="216"/>
      <c r="T19" s="216"/>
      <c r="U19" s="216"/>
      <c r="V19" s="216"/>
      <c r="W19" s="217"/>
      <c r="X19" s="217"/>
      <c r="Y19" s="218"/>
      <c r="Z19" s="215"/>
    </row>
    <row r="20" ht="21" thickBot="1"/>
    <row r="21" spans="1:26" ht="20.25">
      <c r="A21" s="139" t="s">
        <v>13</v>
      </c>
      <c r="B21" s="140"/>
      <c r="C21" s="141"/>
      <c r="D21" s="6">
        <f t="shared" si="12" ref="D21:Z21">COUNT(D8:D18)</f>
        <v>11</v>
      </c>
      <c r="E21" s="7">
        <f t="shared" si="12"/>
        <v>11</v>
      </c>
      <c r="F21" s="7">
        <f t="shared" si="12"/>
        <v>11</v>
      </c>
      <c r="G21" s="7">
        <f t="shared" si="12"/>
        <v>11</v>
      </c>
      <c r="H21" s="89">
        <f t="shared" si="12"/>
        <v>11</v>
      </c>
      <c r="I21" s="8">
        <f t="shared" si="12"/>
        <v>11</v>
      </c>
      <c r="J21" s="90">
        <f t="shared" si="12"/>
        <v>11</v>
      </c>
      <c r="K21" s="82">
        <f t="shared" si="12"/>
        <v>11</v>
      </c>
      <c r="L21" s="15">
        <f t="shared" si="12"/>
        <v>11</v>
      </c>
      <c r="M21" s="15">
        <f t="shared" si="12"/>
        <v>11</v>
      </c>
      <c r="N21" s="15">
        <f t="shared" si="12"/>
        <v>11</v>
      </c>
      <c r="O21" s="83">
        <f t="shared" si="12"/>
        <v>11</v>
      </c>
      <c r="P21" s="78">
        <f t="shared" si="12"/>
        <v>11</v>
      </c>
      <c r="Q21" s="96">
        <f t="shared" si="12"/>
        <v>11</v>
      </c>
      <c r="R21" s="99">
        <f t="shared" si="12"/>
        <v>11</v>
      </c>
      <c r="S21" s="22">
        <f t="shared" si="12"/>
        <v>11</v>
      </c>
      <c r="T21" s="22">
        <f t="shared" si="12"/>
        <v>11</v>
      </c>
      <c r="U21" s="22">
        <f t="shared" si="12"/>
        <v>11</v>
      </c>
      <c r="V21" s="23">
        <f t="shared" si="12"/>
        <v>11</v>
      </c>
      <c r="W21" s="108">
        <f t="shared" si="12"/>
        <v>11</v>
      </c>
      <c r="X21" s="102">
        <f t="shared" si="12"/>
        <v>11</v>
      </c>
      <c r="Y21" s="16">
        <f t="shared" si="12"/>
        <v>11</v>
      </c>
      <c r="Z21" s="106">
        <f t="shared" si="12"/>
        <v>11</v>
      </c>
    </row>
    <row r="22" spans="1:26" ht="21" customHeight="1">
      <c r="A22" s="167" t="s">
        <v>14</v>
      </c>
      <c r="B22" s="168"/>
      <c r="C22" s="169"/>
      <c r="D22" s="9">
        <v>10</v>
      </c>
      <c r="E22" s="10">
        <v>10</v>
      </c>
      <c r="F22" s="10">
        <v>10</v>
      </c>
      <c r="G22" s="10">
        <v>10</v>
      </c>
      <c r="H22" s="91">
        <v>10</v>
      </c>
      <c r="I22" s="11">
        <f>SUM(D22:H22)</f>
        <v>50</v>
      </c>
      <c r="J22" s="92">
        <f>I22*0.15</f>
        <v>7.50</v>
      </c>
      <c r="K22" s="84">
        <v>5</v>
      </c>
      <c r="L22" s="18">
        <v>5</v>
      </c>
      <c r="M22" s="18">
        <v>5</v>
      </c>
      <c r="N22" s="18">
        <v>5</v>
      </c>
      <c r="O22" s="85">
        <v>5</v>
      </c>
      <c r="P22" s="79">
        <f>SUM(K22:O22)</f>
        <v>25</v>
      </c>
      <c r="Q22" s="97">
        <f>P22*0.05</f>
        <v>1.25</v>
      </c>
      <c r="R22" s="100">
        <f>(D22*0.15+K22*0.05)</f>
        <v>1.75</v>
      </c>
      <c r="S22" s="24">
        <f>((E22*0.15+L22*0.05))</f>
        <v>1.75</v>
      </c>
      <c r="T22" s="24">
        <f t="shared" si="13" ref="T22:U22">((F22*0.15+M22*0.05))</f>
        <v>1.75</v>
      </c>
      <c r="U22" s="24">
        <f t="shared" si="13"/>
        <v>1.75</v>
      </c>
      <c r="V22" s="25">
        <f>((H22*0.15+O22*0.05))</f>
        <v>1.75</v>
      </c>
      <c r="W22" s="109">
        <v>75</v>
      </c>
      <c r="X22" s="103">
        <f>W22*0.2</f>
        <v>15</v>
      </c>
      <c r="Y22" s="19">
        <v>50</v>
      </c>
      <c r="Z22" s="86">
        <f>Y22*0.8</f>
        <v>40</v>
      </c>
    </row>
    <row r="23" spans="1:26" ht="20.25">
      <c r="A23" s="167" t="s">
        <v>75</v>
      </c>
      <c r="B23" s="168"/>
      <c r="C23" s="169"/>
      <c r="D23" s="9">
        <f>D22*0.4</f>
        <v>4</v>
      </c>
      <c r="E23" s="10">
        <f>E22*0.4</f>
        <v>4</v>
      </c>
      <c r="F23" s="10">
        <f t="shared" si="14" ref="F23:J23">F22*0.4</f>
        <v>4</v>
      </c>
      <c r="G23" s="10">
        <f t="shared" si="14"/>
        <v>4</v>
      </c>
      <c r="H23" s="91">
        <f t="shared" si="14"/>
        <v>4</v>
      </c>
      <c r="I23" s="11">
        <f t="shared" si="14"/>
        <v>20</v>
      </c>
      <c r="J23" s="92">
        <f t="shared" si="14"/>
        <v>3</v>
      </c>
      <c r="K23" s="84">
        <f>K22*0.4</f>
        <v>2</v>
      </c>
      <c r="L23" s="18">
        <f>L22*0.4</f>
        <v>2</v>
      </c>
      <c r="M23" s="18">
        <f t="shared" si="15" ref="M23:Z23">M22*0.4</f>
        <v>2</v>
      </c>
      <c r="N23" s="18">
        <f t="shared" si="15"/>
        <v>2</v>
      </c>
      <c r="O23" s="85">
        <f t="shared" si="15"/>
        <v>2</v>
      </c>
      <c r="P23" s="79">
        <f t="shared" si="15"/>
        <v>10</v>
      </c>
      <c r="Q23" s="97">
        <f t="shared" si="15"/>
        <v>0.50</v>
      </c>
      <c r="R23" s="100">
        <f t="shared" si="15"/>
        <v>0.70</v>
      </c>
      <c r="S23" s="24">
        <f t="shared" si="15"/>
        <v>0.70</v>
      </c>
      <c r="T23" s="24">
        <f t="shared" si="15"/>
        <v>0.70</v>
      </c>
      <c r="U23" s="24">
        <f t="shared" si="15"/>
        <v>0.70</v>
      </c>
      <c r="V23" s="25">
        <f t="shared" si="15"/>
        <v>0.70</v>
      </c>
      <c r="W23" s="109">
        <f t="shared" si="15"/>
        <v>30</v>
      </c>
      <c r="X23" s="103">
        <f t="shared" si="15"/>
        <v>6</v>
      </c>
      <c r="Y23" s="19">
        <f t="shared" si="15"/>
        <v>20</v>
      </c>
      <c r="Z23" s="86">
        <f t="shared" si="15"/>
        <v>16</v>
      </c>
    </row>
    <row r="24" spans="1:26" ht="21" customHeight="1">
      <c r="A24" s="167" t="s">
        <v>15</v>
      </c>
      <c r="B24" s="168"/>
      <c r="C24" s="169"/>
      <c r="D24" s="9">
        <f>COUNTIF(D8:D18,"&gt;=4")</f>
        <v>4</v>
      </c>
      <c r="E24" s="9">
        <f>COUNTIF(E8:E18,"&gt;=4")</f>
        <v>8</v>
      </c>
      <c r="F24" s="9">
        <f>COUNTIF(F8:F18,"&gt;=4")</f>
        <v>9</v>
      </c>
      <c r="G24" s="9">
        <f>COUNTIF(G8:G18,"&gt;=4")</f>
        <v>7</v>
      </c>
      <c r="H24" s="9">
        <f>COUNTIF(H8:H18,"&gt;=4")</f>
        <v>9</v>
      </c>
      <c r="I24" s="11">
        <f>COUNTIF(I8:I18,"&gt;=20")</f>
        <v>9</v>
      </c>
      <c r="J24" s="92">
        <f>COUNTIF(J8:J18,"&gt;=3")</f>
        <v>9</v>
      </c>
      <c r="K24" s="84">
        <f>COUNTIF(K8:K18,"&gt;=2")</f>
        <v>8</v>
      </c>
      <c r="L24" s="84">
        <f>COUNTIF(L8:L18,"&gt;=2")</f>
        <v>10</v>
      </c>
      <c r="M24" s="84">
        <f>COUNTIF(M8:M18,"&gt;=2")</f>
        <v>9</v>
      </c>
      <c r="N24" s="84">
        <f>COUNTIF(N8:N18,"&gt;=2")</f>
        <v>8</v>
      </c>
      <c r="O24" s="84">
        <f>COUNTIF(O8:O18,"&gt;=2")</f>
        <v>7</v>
      </c>
      <c r="P24" s="79">
        <f>COUNTIF(P8:P18,"&gt;=10")</f>
        <v>10</v>
      </c>
      <c r="Q24" s="97">
        <f>COUNTIF(Q8:Q18,"&gt;=0.5")</f>
        <v>10</v>
      </c>
      <c r="R24" s="100">
        <f>COUNTIF(R8:R18,"&gt;=.7")</f>
        <v>4</v>
      </c>
      <c r="S24" s="100">
        <f>COUNTIF(S8:S18,"&gt;=.7")</f>
        <v>8</v>
      </c>
      <c r="T24" s="100">
        <f>COUNTIF(T8:T18,"&gt;=.7")</f>
        <v>9</v>
      </c>
      <c r="U24" s="100">
        <f>COUNTIF(U8:U18,"&gt;=.7")</f>
        <v>7</v>
      </c>
      <c r="V24" s="100">
        <f>COUNTIF(V8:V18,"&gt;=.7")</f>
        <v>9</v>
      </c>
      <c r="W24" s="109">
        <f>COUNTIF(W8:W18,"&gt;=30")</f>
        <v>9</v>
      </c>
      <c r="X24" s="103">
        <f>COUNTIF(X8:X18,"&gt;=6")</f>
        <v>9</v>
      </c>
      <c r="Y24" s="19">
        <f>COUNTIF(Y8:Y18,"&gt;=20")</f>
        <v>9</v>
      </c>
      <c r="Z24" s="86">
        <f>COUNTIF(Z8:Z18,"&gt;=16")</f>
        <v>9</v>
      </c>
    </row>
    <row r="25" spans="1:26" ht="20.25">
      <c r="A25" s="167" t="s">
        <v>16</v>
      </c>
      <c r="B25" s="168"/>
      <c r="C25" s="169"/>
      <c r="D25" s="93" t="str">
        <f t="shared" si="16" ref="D25:Z25">IF(((D24/COUNT(D8:D18))*100)&gt;=60,"3",IF(AND(((D24/COUNT(D8:D18))*100)&lt;60,((D24/COUNT(D8:D18))*100)&gt;=50),"2",IF(AND(((D24/COUNT(D8:D18))*100)&lt;50,((D24/COUNT(D8:D18))*100)&gt;=40),"1","0")))</f>
        <v>0</v>
      </c>
      <c r="E25" s="10" t="str">
        <f t="shared" si="16"/>
        <v>3</v>
      </c>
      <c r="F25" s="10" t="str">
        <f t="shared" si="16"/>
        <v>3</v>
      </c>
      <c r="G25" s="10" t="str">
        <f t="shared" si="16"/>
        <v>3</v>
      </c>
      <c r="H25" s="91" t="str">
        <f t="shared" si="16"/>
        <v>3</v>
      </c>
      <c r="I25" s="11" t="str">
        <f t="shared" si="16"/>
        <v>3</v>
      </c>
      <c r="J25" s="92" t="str">
        <f t="shared" si="16"/>
        <v>3</v>
      </c>
      <c r="K25" s="84" t="str">
        <f t="shared" si="16"/>
        <v>3</v>
      </c>
      <c r="L25" s="17" t="str">
        <f t="shared" si="16"/>
        <v>3</v>
      </c>
      <c r="M25" s="17" t="str">
        <f t="shared" si="16"/>
        <v>3</v>
      </c>
      <c r="N25" s="17" t="str">
        <f t="shared" si="16"/>
        <v>3</v>
      </c>
      <c r="O25" s="86" t="str">
        <f t="shared" si="16"/>
        <v>3</v>
      </c>
      <c r="P25" s="79" t="str">
        <f t="shared" si="16"/>
        <v>3</v>
      </c>
      <c r="Q25" s="97" t="str">
        <f t="shared" si="16"/>
        <v>3</v>
      </c>
      <c r="R25" s="100" t="str">
        <f t="shared" si="16"/>
        <v>0</v>
      </c>
      <c r="S25" s="24" t="str">
        <f t="shared" si="16"/>
        <v>3</v>
      </c>
      <c r="T25" s="24" t="str">
        <f t="shared" si="16"/>
        <v>3</v>
      </c>
      <c r="U25" s="24" t="str">
        <f t="shared" si="16"/>
        <v>3</v>
      </c>
      <c r="V25" s="25" t="str">
        <f t="shared" si="16"/>
        <v>3</v>
      </c>
      <c r="W25" s="103" t="str">
        <f t="shared" si="16"/>
        <v>3</v>
      </c>
      <c r="X25" s="104" t="str">
        <f t="shared" si="16"/>
        <v>3</v>
      </c>
      <c r="Y25" s="97" t="str">
        <f t="shared" si="16"/>
        <v>3</v>
      </c>
      <c r="Z25" s="19" t="str">
        <f t="shared" si="16"/>
        <v>3</v>
      </c>
    </row>
    <row r="26" spans="1:26" ht="21" thickBot="1">
      <c r="A26" s="170" t="s">
        <v>17</v>
      </c>
      <c r="B26" s="171"/>
      <c r="C26" s="172"/>
      <c r="D26" s="12">
        <f t="shared" si="17" ref="D26:Z26">((D24/COUNT(D8:D18))*D25)</f>
        <v>0</v>
      </c>
      <c r="E26" s="13">
        <f t="shared" si="17"/>
        <v>2.1818181818181817</v>
      </c>
      <c r="F26" s="13">
        <f t="shared" si="17"/>
        <v>2.4545454545454546</v>
      </c>
      <c r="G26" s="13">
        <f t="shared" si="17"/>
        <v>1.9090909090909092</v>
      </c>
      <c r="H26" s="94">
        <f t="shared" si="17"/>
        <v>2.4545454545454546</v>
      </c>
      <c r="I26" s="14">
        <f t="shared" si="17"/>
        <v>2.4545454545454546</v>
      </c>
      <c r="J26" s="95">
        <f t="shared" si="17"/>
        <v>2.4545454545454546</v>
      </c>
      <c r="K26" s="87">
        <f t="shared" si="17"/>
        <v>2.1818181818181817</v>
      </c>
      <c r="L26" s="20">
        <f t="shared" si="17"/>
        <v>2.7272727272727271</v>
      </c>
      <c r="M26" s="20">
        <f t="shared" si="17"/>
        <v>2.4545454545454546</v>
      </c>
      <c r="N26" s="20">
        <f t="shared" si="17"/>
        <v>2.1818181818181817</v>
      </c>
      <c r="O26" s="88">
        <f t="shared" si="17"/>
        <v>1.9090909090909092</v>
      </c>
      <c r="P26" s="80">
        <f t="shared" si="17"/>
        <v>2.7272727272727271</v>
      </c>
      <c r="Q26" s="98">
        <f t="shared" si="17"/>
        <v>2.7272727272727271</v>
      </c>
      <c r="R26" s="101">
        <f t="shared" si="17"/>
        <v>0</v>
      </c>
      <c r="S26" s="26">
        <f t="shared" si="17"/>
        <v>2.1818181818181817</v>
      </c>
      <c r="T26" s="26">
        <f t="shared" si="17"/>
        <v>2.4545454545454546</v>
      </c>
      <c r="U26" s="26">
        <f t="shared" si="17"/>
        <v>1.9090909090909092</v>
      </c>
      <c r="V26" s="27">
        <f t="shared" si="17"/>
        <v>2.4545454545454546</v>
      </c>
      <c r="W26" s="110">
        <f t="shared" si="17"/>
        <v>2.4545454545454546</v>
      </c>
      <c r="X26" s="105">
        <f t="shared" si="17"/>
        <v>2.4545454545454546</v>
      </c>
      <c r="Y26" s="98">
        <f t="shared" si="17"/>
        <v>2.4545454545454546</v>
      </c>
      <c r="Z26" s="21">
        <f t="shared" si="17"/>
        <v>2.4545454545454546</v>
      </c>
    </row>
    <row r="27" spans="1:4" ht="21" thickBot="1">
      <c r="A27" s="2"/>
      <c r="B27" s="2"/>
      <c r="C27" s="2"/>
      <c r="D27" s="2"/>
    </row>
    <row r="28" spans="1:19" ht="20.25">
      <c r="A28" s="173" t="s">
        <v>18</v>
      </c>
      <c r="B28" s="174"/>
      <c r="C28" s="175"/>
      <c r="D28" s="2"/>
      <c r="E28" s="161" t="s">
        <v>19</v>
      </c>
      <c r="F28" s="162"/>
      <c r="G28" s="162"/>
      <c r="H28" s="162"/>
      <c r="I28" s="162"/>
      <c r="J28" s="162"/>
      <c r="K28" s="162"/>
      <c r="L28" s="162"/>
      <c r="M28" s="162"/>
      <c r="N28" s="163"/>
      <c r="O28" s="81" t="s">
        <v>9</v>
      </c>
      <c r="P28" s="28" t="s">
        <v>3</v>
      </c>
      <c r="Q28" s="28" t="s">
        <v>4</v>
      </c>
      <c r="R28" s="28" t="s">
        <v>5</v>
      </c>
      <c r="S28" s="29" t="s">
        <v>6</v>
      </c>
    </row>
    <row r="29" spans="1:19" ht="21" thickBot="1">
      <c r="A29" s="30" t="s">
        <v>76</v>
      </c>
      <c r="B29" s="3"/>
      <c r="C29" s="31"/>
      <c r="D29" s="2"/>
      <c r="E29" s="164"/>
      <c r="F29" s="165"/>
      <c r="G29" s="165"/>
      <c r="H29" s="165"/>
      <c r="I29" s="165"/>
      <c r="J29" s="165"/>
      <c r="K29" s="165"/>
      <c r="L29" s="165"/>
      <c r="M29" s="165"/>
      <c r="N29" s="166"/>
      <c r="O29" s="4">
        <f>(R26*0.2+Z26*0.8)</f>
        <v>1.9636363636363638</v>
      </c>
      <c r="P29" s="4">
        <f>(S26*0.2+Z26*0.8)</f>
        <v>2.4000000000000004</v>
      </c>
      <c r="Q29" s="4">
        <f>(T26*0.2+Z26*0.8)</f>
        <v>2.454545454545455</v>
      </c>
      <c r="R29" s="4">
        <f>(U26*0.2+Z26*0.8)</f>
        <v>2.3454545454545457</v>
      </c>
      <c r="S29" s="5">
        <f>(V26*0.2+Z26*0.8)</f>
        <v>2.454545454545455</v>
      </c>
    </row>
    <row r="30" spans="1:4" ht="20.25">
      <c r="A30" s="30" t="s">
        <v>77</v>
      </c>
      <c r="B30" s="3"/>
      <c r="C30" s="31"/>
      <c r="D30" s="2"/>
    </row>
    <row r="31" spans="1:4" ht="21" thickBot="1">
      <c r="A31" s="32" t="s">
        <v>78</v>
      </c>
      <c r="B31" s="33"/>
      <c r="C31" s="34"/>
      <c r="D31" s="2"/>
    </row>
  </sheetData>
  <mergeCells count="23">
    <mergeCell ref="A21:C21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28:N29"/>
    <mergeCell ref="A22:C22"/>
    <mergeCell ref="A23:C23"/>
    <mergeCell ref="A24:C24"/>
    <mergeCell ref="A25:C25"/>
    <mergeCell ref="A26:C26"/>
    <mergeCell ref="A28:C28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f56c3fa-9cfd-4cdc-91ca-50882d05130f}">
  <sheetPr codeName="Sheet12">
    <pageSetUpPr fitToPage="1"/>
  </sheetPr>
  <dimension ref="A1:Z31"/>
  <sheetViews>
    <sheetView zoomScale="80" zoomScaleNormal="80" workbookViewId="0" topLeftCell="D1">
      <selection pane="topLeft" activeCell="P8" sqref="P8"/>
    </sheetView>
  </sheetViews>
  <sheetFormatPr defaultColWidth="8.854285714285714" defaultRowHeight="20.25"/>
  <cols>
    <col min="1" max="2" width="11.571428571428571" style="1" customWidth="1"/>
    <col min="3" max="3" width="63.714285714285715" style="1" bestFit="1" customWidth="1"/>
    <col min="4" max="8" width="11.571428571428571" style="1" customWidth="1"/>
    <col min="9" max="9" width="13.714285714285714" style="1" bestFit="1" customWidth="1"/>
    <col min="10" max="10" width="14.285714285714286" style="1" bestFit="1" customWidth="1"/>
    <col min="11" max="14" width="8.714285714285714" style="1" bestFit="1" customWidth="1"/>
    <col min="15" max="22" width="13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42" t="str">
        <f>'1 (3)'!A1:Z1</f>
        <v xml:space="preserve">ST. WILFRED'S PG COLLEGE 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20.25">
      <c r="A2" s="142" t="s">
        <v>91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21" thickBot="1">
      <c r="A3" s="142"/>
      <c r="B3" s="142"/>
      <c r="C3" s="142"/>
      <c r="D3" s="142"/>
      <c r="E3" s="142"/>
      <c r="F3" s="142" t="str">
        <f>'1 (3)'!F3:T3</f>
        <v>BSC II  YEAR(PSYCHOLOGY)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thickBot="1">
      <c r="A4" s="143" t="s">
        <v>80</v>
      </c>
      <c r="B4" s="144"/>
      <c r="C4" s="124" t="str">
        <f>'CO (3)'!D8</f>
        <v xml:space="preserve"> Psychological Statistics</v>
      </c>
      <c r="D4" s="115" t="s">
        <v>85</v>
      </c>
      <c r="E4" s="116"/>
      <c r="F4" s="145" t="s">
        <v>110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21" customHeight="1">
      <c r="A5" s="147" t="s">
        <v>0</v>
      </c>
      <c r="B5" s="149" t="s">
        <v>1</v>
      </c>
      <c r="C5" s="151" t="s">
        <v>2</v>
      </c>
      <c r="D5" s="153" t="s">
        <v>96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 t="s">
        <v>81</v>
      </c>
      <c r="S5" s="154"/>
      <c r="T5" s="154"/>
      <c r="U5" s="154"/>
      <c r="V5" s="154"/>
      <c r="W5" s="37" t="s">
        <v>12</v>
      </c>
      <c r="X5" s="155" t="s">
        <v>11</v>
      </c>
      <c r="Y5" s="157" t="s">
        <v>111</v>
      </c>
      <c r="Z5" s="157" t="s">
        <v>79</v>
      </c>
    </row>
    <row r="6" spans="1:26" ht="20.25">
      <c r="A6" s="148"/>
      <c r="B6" s="150"/>
      <c r="C6" s="152"/>
      <c r="D6" s="159" t="s">
        <v>92</v>
      </c>
      <c r="E6" s="159"/>
      <c r="F6" s="159"/>
      <c r="G6" s="159"/>
      <c r="H6" s="159"/>
      <c r="I6" s="159"/>
      <c r="J6" s="159"/>
      <c r="K6" s="160" t="s">
        <v>93</v>
      </c>
      <c r="L6" s="160"/>
      <c r="M6" s="160"/>
      <c r="N6" s="160"/>
      <c r="O6" s="160"/>
      <c r="P6" s="160"/>
      <c r="Q6" s="160"/>
      <c r="R6" s="154"/>
      <c r="S6" s="154"/>
      <c r="T6" s="154"/>
      <c r="U6" s="154"/>
      <c r="V6" s="154"/>
      <c r="W6" s="37" t="s">
        <v>10</v>
      </c>
      <c r="X6" s="155"/>
      <c r="Y6" s="157"/>
      <c r="Z6" s="157"/>
    </row>
    <row r="7" spans="1:26" ht="21" thickBot="1">
      <c r="A7" s="148"/>
      <c r="B7" s="204"/>
      <c r="C7" s="205"/>
      <c r="D7" s="159" t="s">
        <v>86</v>
      </c>
      <c r="E7" s="159" t="s">
        <v>87</v>
      </c>
      <c r="F7" s="159" t="s">
        <v>88</v>
      </c>
      <c r="G7" s="159" t="s">
        <v>89</v>
      </c>
      <c r="H7" s="159" t="s">
        <v>90</v>
      </c>
      <c r="I7" s="159" t="s">
        <v>94</v>
      </c>
      <c r="J7" s="159" t="s">
        <v>82</v>
      </c>
      <c r="K7" s="160" t="s">
        <v>9</v>
      </c>
      <c r="L7" s="160" t="s">
        <v>87</v>
      </c>
      <c r="M7" s="160" t="s">
        <v>4</v>
      </c>
      <c r="N7" s="160" t="s">
        <v>89</v>
      </c>
      <c r="O7" s="160" t="s">
        <v>90</v>
      </c>
      <c r="P7" s="160" t="s">
        <v>95</v>
      </c>
      <c r="Q7" s="160" t="s">
        <v>83</v>
      </c>
      <c r="R7" s="206" t="s">
        <v>9</v>
      </c>
      <c r="S7" s="154" t="s">
        <v>3</v>
      </c>
      <c r="T7" s="154" t="s">
        <v>4</v>
      </c>
      <c r="U7" s="154" t="s">
        <v>5</v>
      </c>
      <c r="V7" s="154" t="s">
        <v>6</v>
      </c>
      <c r="W7" s="37" t="s">
        <v>97</v>
      </c>
      <c r="X7" s="155"/>
      <c r="Y7" s="157"/>
      <c r="Z7" s="157"/>
    </row>
    <row r="8" spans="1:26" ht="19.9" customHeight="1">
      <c r="A8" s="207">
        <v>1</v>
      </c>
      <c r="B8" s="137">
        <v>283076</v>
      </c>
      <c r="C8" s="138" t="s">
        <v>140</v>
      </c>
      <c r="D8" s="10">
        <v>1</v>
      </c>
      <c r="E8" s="10">
        <v>6</v>
      </c>
      <c r="F8" s="10">
        <v>8</v>
      </c>
      <c r="G8" s="10">
        <v>5</v>
      </c>
      <c r="H8" s="10">
        <v>4</v>
      </c>
      <c r="I8" s="10">
        <f>SUM(D8:H8)</f>
        <v>24</v>
      </c>
      <c r="J8" s="10">
        <f>I8*0.15</f>
        <v>3.5999999999999996</v>
      </c>
      <c r="K8" s="18">
        <v>1</v>
      </c>
      <c r="L8" s="18">
        <v>4</v>
      </c>
      <c r="M8" s="18">
        <v>3</v>
      </c>
      <c r="N8" s="18">
        <v>4</v>
      </c>
      <c r="O8" s="18">
        <v>1.50</v>
      </c>
      <c r="P8" s="18">
        <f>SUM(K8:O8)</f>
        <v>13.50</v>
      </c>
      <c r="Q8" s="117">
        <f>P8*0.05</f>
        <v>0.675</v>
      </c>
      <c r="R8" s="107">
        <f>(D8*0.15+K8*0.05)</f>
        <v>0.20</v>
      </c>
      <c r="S8" s="107">
        <f t="shared" si="0" ref="S8:V18">(E8*0.15+L8*0.05)</f>
        <v>1.0999999999999999</v>
      </c>
      <c r="T8" s="107">
        <f t="shared" si="0"/>
        <v>1.35</v>
      </c>
      <c r="U8" s="107">
        <f t="shared" si="0"/>
        <v>0.95</v>
      </c>
      <c r="V8" s="107">
        <f t="shared" si="0"/>
        <v>0.675</v>
      </c>
      <c r="W8" s="118">
        <f t="shared" si="1" ref="W8:W18">I8+P8</f>
        <v>37.50</v>
      </c>
      <c r="X8" s="118">
        <f>(W8*0.2)</f>
        <v>7.50</v>
      </c>
      <c r="Y8" s="137">
        <v>23</v>
      </c>
      <c r="Z8" s="117">
        <f>Y8*0.8</f>
        <v>18.400000000000002</v>
      </c>
    </row>
    <row r="9" spans="1:26" ht="19.9" customHeight="1" thickBot="1">
      <c r="A9" s="208">
        <v>2</v>
      </c>
      <c r="B9" s="137">
        <v>283080</v>
      </c>
      <c r="C9" s="138" t="s">
        <v>141</v>
      </c>
      <c r="D9" s="10">
        <v>7</v>
      </c>
      <c r="E9" s="10">
        <v>4</v>
      </c>
      <c r="F9" s="10">
        <v>9</v>
      </c>
      <c r="G9" s="10">
        <v>8</v>
      </c>
      <c r="H9" s="10">
        <v>5</v>
      </c>
      <c r="I9" s="10">
        <f t="shared" si="2" ref="I9:I18">SUM(D9:H9)</f>
        <v>33</v>
      </c>
      <c r="J9" s="10">
        <f t="shared" si="3" ref="J9:J18">I9*0.15</f>
        <v>4.95</v>
      </c>
      <c r="K9" s="18">
        <v>3</v>
      </c>
      <c r="L9" s="18">
        <v>5</v>
      </c>
      <c r="M9" s="18">
        <v>3</v>
      </c>
      <c r="N9" s="18">
        <v>2</v>
      </c>
      <c r="O9" s="18">
        <v>4</v>
      </c>
      <c r="P9" s="18">
        <f t="shared" si="4" ref="P9:P18">SUM(K9:O9)</f>
        <v>17</v>
      </c>
      <c r="Q9" s="117">
        <f t="shared" si="5" ref="Q9:Q18">P9*0.05</f>
        <v>0.85000000000000009</v>
      </c>
      <c r="R9" s="107">
        <f t="shared" si="6" ref="R9:R18">(D9*0.15+K9*0.05)</f>
        <v>1.2000000000000002</v>
      </c>
      <c r="S9" s="107">
        <f t="shared" si="0"/>
        <v>0.85</v>
      </c>
      <c r="T9" s="107">
        <f t="shared" si="0"/>
        <v>1.50</v>
      </c>
      <c r="U9" s="107">
        <f t="shared" si="0"/>
        <v>1.30</v>
      </c>
      <c r="V9" s="107">
        <f t="shared" si="0"/>
        <v>0.95</v>
      </c>
      <c r="W9" s="118">
        <f t="shared" si="1"/>
        <v>50</v>
      </c>
      <c r="X9" s="118">
        <f t="shared" si="7" ref="X9:X18">(W9*0.2)</f>
        <v>10</v>
      </c>
      <c r="Y9" s="137">
        <v>30</v>
      </c>
      <c r="Z9" s="117">
        <f t="shared" si="8" ref="Z9:Z18">Y9*0.8</f>
        <v>24</v>
      </c>
    </row>
    <row r="10" spans="1:26" ht="19.9" customHeight="1">
      <c r="A10" s="207">
        <v>3</v>
      </c>
      <c r="B10" s="137">
        <v>283085</v>
      </c>
      <c r="C10" s="138" t="s">
        <v>142</v>
      </c>
      <c r="D10" s="10">
        <v>9</v>
      </c>
      <c r="E10" s="10">
        <v>8</v>
      </c>
      <c r="F10" s="10">
        <v>4</v>
      </c>
      <c r="G10" s="10">
        <v>6</v>
      </c>
      <c r="H10" s="10">
        <v>8</v>
      </c>
      <c r="I10" s="10">
        <f t="shared" si="2"/>
        <v>35</v>
      </c>
      <c r="J10" s="10">
        <f t="shared" si="3"/>
        <v>5.25</v>
      </c>
      <c r="K10" s="18">
        <v>1.50</v>
      </c>
      <c r="L10" s="18">
        <v>4</v>
      </c>
      <c r="M10" s="18">
        <v>2</v>
      </c>
      <c r="N10" s="18">
        <v>3.50</v>
      </c>
      <c r="O10" s="18">
        <v>5</v>
      </c>
      <c r="P10" s="18">
        <f t="shared" si="4"/>
        <v>16</v>
      </c>
      <c r="Q10" s="117">
        <f t="shared" si="5"/>
        <v>0.80</v>
      </c>
      <c r="R10" s="107">
        <f t="shared" si="6"/>
        <v>1.4249999999999998</v>
      </c>
      <c r="S10" s="107">
        <f t="shared" si="0"/>
        <v>1.40</v>
      </c>
      <c r="T10" s="107">
        <f t="shared" si="0"/>
        <v>0.70</v>
      </c>
      <c r="U10" s="107">
        <f t="shared" si="0"/>
        <v>1.075</v>
      </c>
      <c r="V10" s="107">
        <f t="shared" si="0"/>
        <v>1.45</v>
      </c>
      <c r="W10" s="118">
        <f t="shared" si="1"/>
        <v>51</v>
      </c>
      <c r="X10" s="118">
        <f t="shared" si="7"/>
        <v>10.200000000000001</v>
      </c>
      <c r="Y10" s="137">
        <v>34</v>
      </c>
      <c r="Z10" s="117">
        <f t="shared" si="8"/>
        <v>27.200000000000003</v>
      </c>
    </row>
    <row r="11" spans="1:26" ht="19.9" customHeight="1" thickBot="1">
      <c r="A11" s="208">
        <v>4</v>
      </c>
      <c r="B11" s="137">
        <v>283091</v>
      </c>
      <c r="C11" s="138" t="s">
        <v>143</v>
      </c>
      <c r="D11" s="10">
        <v>8</v>
      </c>
      <c r="E11" s="10">
        <v>7</v>
      </c>
      <c r="F11" s="10">
        <v>5</v>
      </c>
      <c r="G11" s="10">
        <v>7</v>
      </c>
      <c r="H11" s="10">
        <v>8</v>
      </c>
      <c r="I11" s="10">
        <f t="shared" si="2"/>
        <v>35</v>
      </c>
      <c r="J11" s="10">
        <f t="shared" si="3"/>
        <v>5.25</v>
      </c>
      <c r="K11" s="18">
        <v>3</v>
      </c>
      <c r="L11" s="18">
        <v>4</v>
      </c>
      <c r="M11" s="18">
        <v>2.50</v>
      </c>
      <c r="N11" s="18">
        <v>2</v>
      </c>
      <c r="O11" s="18">
        <v>3</v>
      </c>
      <c r="P11" s="18">
        <f t="shared" si="4"/>
        <v>14.50</v>
      </c>
      <c r="Q11" s="117">
        <f t="shared" si="5"/>
        <v>0.72500000000000009</v>
      </c>
      <c r="R11" s="107">
        <f t="shared" si="6"/>
        <v>1.35</v>
      </c>
      <c r="S11" s="107">
        <f t="shared" si="0"/>
        <v>1.25</v>
      </c>
      <c r="T11" s="107">
        <f t="shared" si="0"/>
        <v>0.875</v>
      </c>
      <c r="U11" s="107">
        <f t="shared" si="0"/>
        <v>1.1500000000000001</v>
      </c>
      <c r="V11" s="107">
        <f t="shared" si="0"/>
        <v>1.35</v>
      </c>
      <c r="W11" s="118">
        <f t="shared" si="1"/>
        <v>49.50</v>
      </c>
      <c r="X11" s="118">
        <f t="shared" si="7"/>
        <v>9.90</v>
      </c>
      <c r="Y11" s="137">
        <v>33</v>
      </c>
      <c r="Z11" s="117">
        <f t="shared" si="8"/>
        <v>26.40</v>
      </c>
    </row>
    <row r="12" spans="1:26" ht="18" customHeight="1">
      <c r="A12" s="207">
        <v>5</v>
      </c>
      <c r="B12" s="137">
        <v>283095</v>
      </c>
      <c r="C12" s="138" t="s">
        <v>144</v>
      </c>
      <c r="D12" s="10">
        <v>2.50</v>
      </c>
      <c r="E12" s="10">
        <v>3</v>
      </c>
      <c r="F12" s="10">
        <v>5</v>
      </c>
      <c r="G12" s="10">
        <v>2.50</v>
      </c>
      <c r="H12" s="10">
        <v>7</v>
      </c>
      <c r="I12" s="10">
        <f t="shared" si="2"/>
        <v>20</v>
      </c>
      <c r="J12" s="10">
        <f t="shared" si="3"/>
        <v>3</v>
      </c>
      <c r="K12" s="18">
        <v>1</v>
      </c>
      <c r="L12" s="18">
        <v>2</v>
      </c>
      <c r="M12" s="18">
        <v>3</v>
      </c>
      <c r="N12" s="18">
        <v>4</v>
      </c>
      <c r="O12" s="18">
        <v>2.50</v>
      </c>
      <c r="P12" s="18">
        <f t="shared" si="4"/>
        <v>12.50</v>
      </c>
      <c r="Q12" s="117">
        <f t="shared" si="5"/>
        <v>0.625</v>
      </c>
      <c r="R12" s="107">
        <f t="shared" si="6"/>
        <v>0.425</v>
      </c>
      <c r="S12" s="107">
        <f t="shared" si="0"/>
        <v>0.54999999999999993</v>
      </c>
      <c r="T12" s="107">
        <f t="shared" si="0"/>
        <v>0.90</v>
      </c>
      <c r="U12" s="107">
        <f t="shared" si="0"/>
        <v>0.57499999999999996</v>
      </c>
      <c r="V12" s="107">
        <f t="shared" si="0"/>
        <v>1.175</v>
      </c>
      <c r="W12" s="118">
        <f t="shared" si="1"/>
        <v>32.50</v>
      </c>
      <c r="X12" s="118">
        <f t="shared" si="7"/>
        <v>6.50</v>
      </c>
      <c r="Y12" s="137">
        <v>17</v>
      </c>
      <c r="Z12" s="117">
        <f t="shared" si="8"/>
        <v>13.60</v>
      </c>
    </row>
    <row r="13" spans="1:26" ht="19.9" customHeight="1" thickBot="1">
      <c r="A13" s="208">
        <v>6</v>
      </c>
      <c r="B13" s="137">
        <v>283106</v>
      </c>
      <c r="C13" s="138" t="s">
        <v>145</v>
      </c>
      <c r="D13" s="10">
        <v>1.50</v>
      </c>
      <c r="E13" s="10">
        <v>9</v>
      </c>
      <c r="F13" s="10">
        <v>1</v>
      </c>
      <c r="G13" s="10">
        <v>6</v>
      </c>
      <c r="H13" s="10">
        <v>5</v>
      </c>
      <c r="I13" s="10">
        <f t="shared" si="2"/>
        <v>22.50</v>
      </c>
      <c r="J13" s="10">
        <f t="shared" si="3"/>
        <v>3.375</v>
      </c>
      <c r="K13" s="18">
        <v>2.50</v>
      </c>
      <c r="L13" s="18">
        <v>3</v>
      </c>
      <c r="M13" s="18">
        <v>2</v>
      </c>
      <c r="N13" s="18">
        <v>2</v>
      </c>
      <c r="O13" s="18">
        <v>2.50</v>
      </c>
      <c r="P13" s="18">
        <f t="shared" si="4"/>
        <v>12</v>
      </c>
      <c r="Q13" s="117">
        <f t="shared" si="5"/>
        <v>0.60000000000000009</v>
      </c>
      <c r="R13" s="107">
        <f t="shared" si="6"/>
        <v>0.35</v>
      </c>
      <c r="S13" s="107">
        <f t="shared" si="0"/>
        <v>1.50</v>
      </c>
      <c r="T13" s="107">
        <f t="shared" si="0"/>
        <v>0.25</v>
      </c>
      <c r="U13" s="107">
        <f t="shared" si="0"/>
        <v>0.99999999999999989</v>
      </c>
      <c r="V13" s="107">
        <f t="shared" si="0"/>
        <v>0.875</v>
      </c>
      <c r="W13" s="118">
        <f t="shared" si="1"/>
        <v>34.50</v>
      </c>
      <c r="X13" s="118">
        <f t="shared" si="7"/>
        <v>6.90</v>
      </c>
      <c r="Y13" s="137">
        <v>20</v>
      </c>
      <c r="Z13" s="117">
        <f t="shared" si="8"/>
        <v>16</v>
      </c>
    </row>
    <row r="14" spans="1:26" ht="19.9" customHeight="1">
      <c r="A14" s="207">
        <v>7</v>
      </c>
      <c r="B14" s="137">
        <v>283135</v>
      </c>
      <c r="C14" s="138" t="s">
        <v>146</v>
      </c>
      <c r="D14" s="10">
        <v>3</v>
      </c>
      <c r="E14" s="10">
        <v>3.50</v>
      </c>
      <c r="F14" s="10">
        <v>1</v>
      </c>
      <c r="G14" s="10">
        <v>4</v>
      </c>
      <c r="H14" s="10">
        <v>4</v>
      </c>
      <c r="I14" s="10">
        <f t="shared" si="2"/>
        <v>15.50</v>
      </c>
      <c r="J14" s="10">
        <f t="shared" si="3"/>
        <v>2.3249999999999997</v>
      </c>
      <c r="K14" s="18">
        <v>1</v>
      </c>
      <c r="L14" s="18">
        <v>1.50</v>
      </c>
      <c r="M14" s="18">
        <v>2.50</v>
      </c>
      <c r="N14" s="18">
        <v>3</v>
      </c>
      <c r="O14" s="18">
        <v>1</v>
      </c>
      <c r="P14" s="18">
        <f t="shared" si="4"/>
        <v>9</v>
      </c>
      <c r="Q14" s="117">
        <f t="shared" si="5"/>
        <v>0.45</v>
      </c>
      <c r="R14" s="107">
        <f t="shared" si="6"/>
        <v>0.49999999999999994</v>
      </c>
      <c r="S14" s="107">
        <f t="shared" si="0"/>
        <v>0.60000000000000009</v>
      </c>
      <c r="T14" s="107">
        <f t="shared" si="0"/>
        <v>0.27500000000000002</v>
      </c>
      <c r="U14" s="107">
        <f t="shared" si="0"/>
        <v>0.75</v>
      </c>
      <c r="V14" s="107">
        <f t="shared" si="0"/>
        <v>0.65</v>
      </c>
      <c r="W14" s="118">
        <f t="shared" si="1"/>
        <v>24.50</v>
      </c>
      <c r="X14" s="118">
        <f t="shared" si="7"/>
        <v>4.9000000000000004</v>
      </c>
      <c r="Y14" s="137">
        <v>17</v>
      </c>
      <c r="Z14" s="117">
        <f t="shared" si="8"/>
        <v>13.60</v>
      </c>
    </row>
    <row r="15" spans="1:26" ht="19.9" customHeight="1" thickBot="1">
      <c r="A15" s="208">
        <v>8</v>
      </c>
      <c r="B15" s="137">
        <v>283154</v>
      </c>
      <c r="C15" s="138" t="s">
        <v>147</v>
      </c>
      <c r="D15" s="10">
        <v>3</v>
      </c>
      <c r="E15" s="10">
        <v>7</v>
      </c>
      <c r="F15" s="10">
        <v>3.50</v>
      </c>
      <c r="G15" s="10">
        <v>6</v>
      </c>
      <c r="H15" s="10">
        <v>5</v>
      </c>
      <c r="I15" s="10">
        <f t="shared" si="2"/>
        <v>24.50</v>
      </c>
      <c r="J15" s="10">
        <f t="shared" si="3"/>
        <v>3.675</v>
      </c>
      <c r="K15" s="18">
        <v>3.50</v>
      </c>
      <c r="L15" s="18">
        <v>3</v>
      </c>
      <c r="M15" s="18">
        <v>2</v>
      </c>
      <c r="N15" s="18">
        <v>2.50</v>
      </c>
      <c r="O15" s="18">
        <v>3</v>
      </c>
      <c r="P15" s="18">
        <f t="shared" si="4"/>
        <v>14</v>
      </c>
      <c r="Q15" s="117">
        <f t="shared" si="5"/>
        <v>0.70</v>
      </c>
      <c r="R15" s="107">
        <f t="shared" si="6"/>
        <v>0.625</v>
      </c>
      <c r="S15" s="107">
        <f t="shared" si="0"/>
        <v>1.2000000000000002</v>
      </c>
      <c r="T15" s="107">
        <f t="shared" si="0"/>
        <v>0.625</v>
      </c>
      <c r="U15" s="107">
        <f t="shared" si="0"/>
        <v>1.0249999999999999</v>
      </c>
      <c r="V15" s="107">
        <f t="shared" si="0"/>
        <v>0.90</v>
      </c>
      <c r="W15" s="118">
        <f t="shared" si="1"/>
        <v>38.50</v>
      </c>
      <c r="X15" s="118">
        <f t="shared" si="7"/>
        <v>7.70</v>
      </c>
      <c r="Y15" s="137">
        <v>22</v>
      </c>
      <c r="Z15" s="117">
        <f t="shared" si="8"/>
        <v>17.60</v>
      </c>
    </row>
    <row r="16" spans="1:26" ht="19.9" customHeight="1">
      <c r="A16" s="207">
        <v>9</v>
      </c>
      <c r="B16" s="137">
        <v>283174</v>
      </c>
      <c r="C16" s="138" t="s">
        <v>148</v>
      </c>
      <c r="D16" s="10">
        <v>1.50</v>
      </c>
      <c r="E16" s="10">
        <v>6</v>
      </c>
      <c r="F16" s="10">
        <v>2</v>
      </c>
      <c r="G16" s="10">
        <v>5</v>
      </c>
      <c r="H16" s="10">
        <v>3</v>
      </c>
      <c r="I16" s="10">
        <f t="shared" si="2"/>
        <v>17.50</v>
      </c>
      <c r="J16" s="10">
        <f t="shared" si="3"/>
        <v>2.625</v>
      </c>
      <c r="K16" s="18">
        <v>1</v>
      </c>
      <c r="L16" s="18">
        <v>2</v>
      </c>
      <c r="M16" s="18">
        <v>3</v>
      </c>
      <c r="N16" s="18">
        <v>2.50</v>
      </c>
      <c r="O16" s="18">
        <v>1.50</v>
      </c>
      <c r="P16" s="18">
        <f t="shared" si="4"/>
        <v>10</v>
      </c>
      <c r="Q16" s="117">
        <f t="shared" si="5"/>
        <v>0.50</v>
      </c>
      <c r="R16" s="107">
        <f t="shared" si="6"/>
        <v>0.27499999999999997</v>
      </c>
      <c r="S16" s="107">
        <f t="shared" si="0"/>
        <v>0.99999999999999989</v>
      </c>
      <c r="T16" s="107">
        <f t="shared" si="0"/>
        <v>0.45</v>
      </c>
      <c r="U16" s="107">
        <f t="shared" si="0"/>
        <v>0.875</v>
      </c>
      <c r="V16" s="107">
        <f t="shared" si="0"/>
        <v>0.52499999999999991</v>
      </c>
      <c r="W16" s="118">
        <f t="shared" si="1"/>
        <v>27.50</v>
      </c>
      <c r="X16" s="118">
        <f t="shared" si="7"/>
        <v>5.50</v>
      </c>
      <c r="Y16" s="137">
        <v>16</v>
      </c>
      <c r="Z16" s="117">
        <f t="shared" si="8"/>
        <v>12.80</v>
      </c>
    </row>
    <row r="17" spans="1:26" ht="19.9" customHeight="1" thickBot="1">
      <c r="A17" s="208">
        <v>10</v>
      </c>
      <c r="B17" s="137">
        <v>283181</v>
      </c>
      <c r="C17" s="138" t="s">
        <v>149</v>
      </c>
      <c r="D17" s="10">
        <v>6</v>
      </c>
      <c r="E17" s="10">
        <v>10</v>
      </c>
      <c r="F17" s="10">
        <v>5</v>
      </c>
      <c r="G17" s="10">
        <v>6</v>
      </c>
      <c r="H17" s="10">
        <v>7</v>
      </c>
      <c r="I17" s="10">
        <f t="shared" si="2"/>
        <v>34</v>
      </c>
      <c r="J17" s="10">
        <f t="shared" si="3"/>
        <v>5.0999999999999996</v>
      </c>
      <c r="K17" s="18">
        <v>5</v>
      </c>
      <c r="L17" s="18">
        <v>4</v>
      </c>
      <c r="M17" s="18">
        <v>2.50</v>
      </c>
      <c r="N17" s="18">
        <v>3.50</v>
      </c>
      <c r="O17" s="18">
        <v>3</v>
      </c>
      <c r="P17" s="18">
        <f t="shared" si="4"/>
        <v>18</v>
      </c>
      <c r="Q17" s="117">
        <f t="shared" si="5"/>
        <v>0.90</v>
      </c>
      <c r="R17" s="107">
        <f t="shared" si="6"/>
        <v>1.1499999999999999</v>
      </c>
      <c r="S17" s="107">
        <f t="shared" si="0"/>
        <v>1.70</v>
      </c>
      <c r="T17" s="107">
        <f t="shared" si="0"/>
        <v>0.875</v>
      </c>
      <c r="U17" s="107">
        <f t="shared" si="0"/>
        <v>1.075</v>
      </c>
      <c r="V17" s="107">
        <f t="shared" si="0"/>
        <v>1.2000000000000002</v>
      </c>
      <c r="W17" s="118">
        <f t="shared" si="1"/>
        <v>52</v>
      </c>
      <c r="X17" s="118">
        <f t="shared" si="7"/>
        <v>10.40</v>
      </c>
      <c r="Y17" s="137">
        <v>36</v>
      </c>
      <c r="Z17" s="117">
        <f t="shared" si="8"/>
        <v>28.80</v>
      </c>
    </row>
    <row r="18" spans="1:26" ht="19.9" customHeight="1">
      <c r="A18" s="207">
        <v>11</v>
      </c>
      <c r="B18" s="137">
        <v>283184</v>
      </c>
      <c r="C18" s="138" t="s">
        <v>150</v>
      </c>
      <c r="D18" s="10">
        <v>8</v>
      </c>
      <c r="E18" s="10">
        <v>8.50</v>
      </c>
      <c r="F18" s="10">
        <v>6</v>
      </c>
      <c r="G18" s="10">
        <v>2.50</v>
      </c>
      <c r="H18" s="10">
        <v>3.50</v>
      </c>
      <c r="I18" s="10">
        <f t="shared" si="2"/>
        <v>28.50</v>
      </c>
      <c r="J18" s="10">
        <f t="shared" si="3"/>
        <v>4.2749999999999995</v>
      </c>
      <c r="K18" s="18">
        <v>4</v>
      </c>
      <c r="L18" s="18">
        <v>3</v>
      </c>
      <c r="M18" s="18">
        <v>2</v>
      </c>
      <c r="N18" s="18">
        <v>1.50</v>
      </c>
      <c r="O18" s="18">
        <v>3</v>
      </c>
      <c r="P18" s="18">
        <f t="shared" si="4"/>
        <v>13.50</v>
      </c>
      <c r="Q18" s="117">
        <f t="shared" si="5"/>
        <v>0.675</v>
      </c>
      <c r="R18" s="107">
        <f t="shared" si="6"/>
        <v>1.40</v>
      </c>
      <c r="S18" s="107">
        <f t="shared" si="0"/>
        <v>1.4249999999999998</v>
      </c>
      <c r="T18" s="107">
        <f t="shared" si="0"/>
        <v>0.99999999999999989</v>
      </c>
      <c r="U18" s="107">
        <f t="shared" si="0"/>
        <v>0.45</v>
      </c>
      <c r="V18" s="107">
        <f t="shared" si="0"/>
        <v>0.675</v>
      </c>
      <c r="W18" s="118">
        <f t="shared" si="1"/>
        <v>42</v>
      </c>
      <c r="X18" s="118">
        <f t="shared" si="7"/>
        <v>8.40</v>
      </c>
      <c r="Y18" s="137">
        <v>25</v>
      </c>
      <c r="Z18" s="117">
        <f t="shared" si="8"/>
        <v>20</v>
      </c>
    </row>
    <row r="19" spans="1:26" ht="19.9" customHeight="1">
      <c r="A19" s="210"/>
      <c r="B19" s="211"/>
      <c r="C19" s="212"/>
      <c r="D19" s="213"/>
      <c r="E19" s="213"/>
      <c r="F19" s="213"/>
      <c r="G19" s="213"/>
      <c r="H19" s="213"/>
      <c r="I19" s="213"/>
      <c r="J19" s="213"/>
      <c r="K19" s="214"/>
      <c r="L19" s="214"/>
      <c r="M19" s="214"/>
      <c r="N19" s="214"/>
      <c r="O19" s="214"/>
      <c r="P19" s="214"/>
      <c r="Q19" s="215"/>
      <c r="R19" s="216"/>
      <c r="S19" s="216"/>
      <c r="T19" s="216"/>
      <c r="U19" s="216"/>
      <c r="V19" s="216"/>
      <c r="W19" s="217"/>
      <c r="X19" s="217"/>
      <c r="Y19" s="218"/>
      <c r="Z19" s="215"/>
    </row>
    <row r="20" ht="21" thickBot="1"/>
    <row r="21" spans="1:26" ht="20.25">
      <c r="A21" s="139" t="s">
        <v>13</v>
      </c>
      <c r="B21" s="140"/>
      <c r="C21" s="141"/>
      <c r="D21" s="6">
        <f t="shared" si="9" ref="D21:Z21">COUNT(D8:D18)</f>
        <v>11</v>
      </c>
      <c r="E21" s="7">
        <f t="shared" si="9"/>
        <v>11</v>
      </c>
      <c r="F21" s="7">
        <f t="shared" si="9"/>
        <v>11</v>
      </c>
      <c r="G21" s="7">
        <f t="shared" si="9"/>
        <v>11</v>
      </c>
      <c r="H21" s="89">
        <f t="shared" si="9"/>
        <v>11</v>
      </c>
      <c r="I21" s="8">
        <f t="shared" si="9"/>
        <v>11</v>
      </c>
      <c r="J21" s="90">
        <f t="shared" si="9"/>
        <v>11</v>
      </c>
      <c r="K21" s="82">
        <f t="shared" si="9"/>
        <v>11</v>
      </c>
      <c r="L21" s="15">
        <f t="shared" si="9"/>
        <v>11</v>
      </c>
      <c r="M21" s="15">
        <f t="shared" si="9"/>
        <v>11</v>
      </c>
      <c r="N21" s="15">
        <f t="shared" si="9"/>
        <v>11</v>
      </c>
      <c r="O21" s="83">
        <f t="shared" si="9"/>
        <v>11</v>
      </c>
      <c r="P21" s="78">
        <f t="shared" si="9"/>
        <v>11</v>
      </c>
      <c r="Q21" s="96">
        <f t="shared" si="9"/>
        <v>11</v>
      </c>
      <c r="R21" s="99">
        <f t="shared" si="9"/>
        <v>11</v>
      </c>
      <c r="S21" s="22">
        <f t="shared" si="9"/>
        <v>11</v>
      </c>
      <c r="T21" s="22">
        <f t="shared" si="9"/>
        <v>11</v>
      </c>
      <c r="U21" s="22">
        <f t="shared" si="9"/>
        <v>11</v>
      </c>
      <c r="V21" s="23">
        <f t="shared" si="9"/>
        <v>11</v>
      </c>
      <c r="W21" s="108">
        <f t="shared" si="9"/>
        <v>11</v>
      </c>
      <c r="X21" s="102">
        <f t="shared" si="9"/>
        <v>11</v>
      </c>
      <c r="Y21" s="16">
        <f t="shared" si="9"/>
        <v>11</v>
      </c>
      <c r="Z21" s="106">
        <f t="shared" si="9"/>
        <v>11</v>
      </c>
    </row>
    <row r="22" spans="1:26" ht="21" customHeight="1">
      <c r="A22" s="167" t="s">
        <v>14</v>
      </c>
      <c r="B22" s="168"/>
      <c r="C22" s="169"/>
      <c r="D22" s="9">
        <v>10</v>
      </c>
      <c r="E22" s="10">
        <v>10</v>
      </c>
      <c r="F22" s="10">
        <v>10</v>
      </c>
      <c r="G22" s="10">
        <v>10</v>
      </c>
      <c r="H22" s="91">
        <v>10</v>
      </c>
      <c r="I22" s="11">
        <f>SUM(D22:H22)</f>
        <v>50</v>
      </c>
      <c r="J22" s="92">
        <f>I22*0.15</f>
        <v>7.50</v>
      </c>
      <c r="K22" s="84">
        <v>5</v>
      </c>
      <c r="L22" s="18">
        <v>5</v>
      </c>
      <c r="M22" s="18">
        <v>5</v>
      </c>
      <c r="N22" s="18">
        <v>5</v>
      </c>
      <c r="O22" s="85">
        <v>5</v>
      </c>
      <c r="P22" s="79">
        <f>SUM(K22:O22)</f>
        <v>25</v>
      </c>
      <c r="Q22" s="97">
        <f>P22*0.05</f>
        <v>1.25</v>
      </c>
      <c r="R22" s="100">
        <f>(D22*0.15+K22*0.05)</f>
        <v>1.75</v>
      </c>
      <c r="S22" s="24">
        <f>((E22*0.15+L22*0.05))</f>
        <v>1.75</v>
      </c>
      <c r="T22" s="24">
        <f t="shared" si="10" ref="T22:U22">((F22*0.15+M22*0.05))</f>
        <v>1.75</v>
      </c>
      <c r="U22" s="24">
        <f t="shared" si="10"/>
        <v>1.75</v>
      </c>
      <c r="V22" s="25">
        <f>((H22*0.15+O22*0.05))</f>
        <v>1.75</v>
      </c>
      <c r="W22" s="109">
        <v>75</v>
      </c>
      <c r="X22" s="103">
        <f>W22*0.2</f>
        <v>15</v>
      </c>
      <c r="Y22" s="19">
        <v>50</v>
      </c>
      <c r="Z22" s="86">
        <f>Y22*0.8</f>
        <v>40</v>
      </c>
    </row>
    <row r="23" spans="1:26" ht="20.25">
      <c r="A23" s="167" t="s">
        <v>75</v>
      </c>
      <c r="B23" s="168"/>
      <c r="C23" s="169"/>
      <c r="D23" s="9">
        <f>D22*0.4</f>
        <v>4</v>
      </c>
      <c r="E23" s="10">
        <f>E22*0.4</f>
        <v>4</v>
      </c>
      <c r="F23" s="10">
        <f t="shared" si="11" ref="F23:J23">F22*0.4</f>
        <v>4</v>
      </c>
      <c r="G23" s="10">
        <f t="shared" si="11"/>
        <v>4</v>
      </c>
      <c r="H23" s="91">
        <f t="shared" si="11"/>
        <v>4</v>
      </c>
      <c r="I23" s="11">
        <f t="shared" si="11"/>
        <v>20</v>
      </c>
      <c r="J23" s="92">
        <f t="shared" si="11"/>
        <v>3</v>
      </c>
      <c r="K23" s="84">
        <f>K22*0.4</f>
        <v>2</v>
      </c>
      <c r="L23" s="18">
        <f>L22*0.4</f>
        <v>2</v>
      </c>
      <c r="M23" s="18">
        <f t="shared" si="12" ref="M23:Z23">M22*0.4</f>
        <v>2</v>
      </c>
      <c r="N23" s="18">
        <f t="shared" si="12"/>
        <v>2</v>
      </c>
      <c r="O23" s="85">
        <f t="shared" si="12"/>
        <v>2</v>
      </c>
      <c r="P23" s="79">
        <f t="shared" si="12"/>
        <v>10</v>
      </c>
      <c r="Q23" s="97">
        <f t="shared" si="12"/>
        <v>0.50</v>
      </c>
      <c r="R23" s="100">
        <f t="shared" si="12"/>
        <v>0.70</v>
      </c>
      <c r="S23" s="24">
        <f t="shared" si="12"/>
        <v>0.70</v>
      </c>
      <c r="T23" s="24">
        <f t="shared" si="12"/>
        <v>0.70</v>
      </c>
      <c r="U23" s="24">
        <f t="shared" si="12"/>
        <v>0.70</v>
      </c>
      <c r="V23" s="25">
        <f t="shared" si="12"/>
        <v>0.70</v>
      </c>
      <c r="W23" s="109">
        <f t="shared" si="12"/>
        <v>30</v>
      </c>
      <c r="X23" s="103">
        <f t="shared" si="12"/>
        <v>6</v>
      </c>
      <c r="Y23" s="19">
        <f t="shared" si="12"/>
        <v>20</v>
      </c>
      <c r="Z23" s="86">
        <f t="shared" si="12"/>
        <v>16</v>
      </c>
    </row>
    <row r="24" spans="1:26" ht="21" customHeight="1">
      <c r="A24" s="167" t="s">
        <v>15</v>
      </c>
      <c r="B24" s="168"/>
      <c r="C24" s="169"/>
      <c r="D24" s="9">
        <f>COUNTIF(D8:D18,"&gt;=4")</f>
        <v>5</v>
      </c>
      <c r="E24" s="9">
        <f>COUNTIF(E8:E18,"&gt;=4")</f>
        <v>9</v>
      </c>
      <c r="F24" s="9">
        <f>COUNTIF(F8:F18,"&gt;=4")</f>
        <v>7</v>
      </c>
      <c r="G24" s="9">
        <f>COUNTIF(G8:G18,"&gt;=4")</f>
        <v>9</v>
      </c>
      <c r="H24" s="9">
        <f>COUNTIF(H8:H18,"&gt;=4")</f>
        <v>9</v>
      </c>
      <c r="I24" s="11">
        <f>COUNTIF(I8:I18,"&gt;=20")</f>
        <v>9</v>
      </c>
      <c r="J24" s="92">
        <f>COUNTIF(J8:J18,"&gt;=3")</f>
        <v>9</v>
      </c>
      <c r="K24" s="84">
        <f>COUNTIF(K8:K18,"&gt;=2")</f>
        <v>6</v>
      </c>
      <c r="L24" s="84">
        <f>COUNTIF(L8:L18,"&gt;=2")</f>
        <v>10</v>
      </c>
      <c r="M24" s="84">
        <f>COUNTIF(M8:M18,"&gt;=2")</f>
        <v>11</v>
      </c>
      <c r="N24" s="84">
        <f>COUNTIF(N8:N18,"&gt;=2")</f>
        <v>10</v>
      </c>
      <c r="O24" s="84">
        <f>COUNTIF(O8:O18,"&gt;=2")</f>
        <v>8</v>
      </c>
      <c r="P24" s="79">
        <f>COUNTIF(P8:P18,"&gt;=10")</f>
        <v>10</v>
      </c>
      <c r="Q24" s="97">
        <f>COUNTIF(Q8:Q18,"&gt;=0.5")</f>
        <v>10</v>
      </c>
      <c r="R24" s="100">
        <f>COUNTIF(R8:R18,"&gt;=0.7")</f>
        <v>5</v>
      </c>
      <c r="S24" s="100">
        <f>COUNTIF(S8:S18,"&gt;=0.7")</f>
        <v>9</v>
      </c>
      <c r="T24" s="100">
        <f>COUNTIF(T8:T18,"&gt;=0.7")</f>
        <v>7</v>
      </c>
      <c r="U24" s="100">
        <f>COUNTIF(U8:U18,"&gt;=0.7")</f>
        <v>9</v>
      </c>
      <c r="V24" s="100">
        <f>COUNTIF(V8:V18,"&gt;=0.7")</f>
        <v>7</v>
      </c>
      <c r="W24" s="109">
        <f>COUNTIF(W8:W18,"&gt;=30")</f>
        <v>9</v>
      </c>
      <c r="X24" s="103">
        <f>COUNTIF(X8:X18,"&gt;=6")</f>
        <v>9</v>
      </c>
      <c r="Y24" s="19">
        <f>COUNTIF(Y8:Y18,"&gt;=20")</f>
        <v>8</v>
      </c>
      <c r="Z24" s="86">
        <f>COUNTIF(Z8:Z18,"&gt;=16")</f>
        <v>8</v>
      </c>
    </row>
    <row r="25" spans="1:26" ht="20.25">
      <c r="A25" s="167" t="s">
        <v>16</v>
      </c>
      <c r="B25" s="168"/>
      <c r="C25" s="169"/>
      <c r="D25" s="93" t="str">
        <f t="shared" si="13" ref="D25:Z25">IF(((D24/COUNT(D8:D18))*100)&gt;=60,"3",IF(AND(((D24/COUNT(D8:D18))*100)&lt;60,((D24/COUNT(D8:D18))*100)&gt;=50),"2",IF(AND(((D24/COUNT(D8:D18))*100)&lt;50,((D24/COUNT(D8:D18))*100)&gt;=40),"1","0")))</f>
        <v>1</v>
      </c>
      <c r="E25" s="10" t="str">
        <f t="shared" si="13"/>
        <v>3</v>
      </c>
      <c r="F25" s="10" t="str">
        <f t="shared" si="13"/>
        <v>3</v>
      </c>
      <c r="G25" s="10" t="str">
        <f t="shared" si="13"/>
        <v>3</v>
      </c>
      <c r="H25" s="91" t="str">
        <f t="shared" si="13"/>
        <v>3</v>
      </c>
      <c r="I25" s="11" t="str">
        <f t="shared" si="13"/>
        <v>3</v>
      </c>
      <c r="J25" s="92" t="str">
        <f t="shared" si="13"/>
        <v>3</v>
      </c>
      <c r="K25" s="84" t="str">
        <f t="shared" si="13"/>
        <v>2</v>
      </c>
      <c r="L25" s="17" t="str">
        <f t="shared" si="13"/>
        <v>3</v>
      </c>
      <c r="M25" s="17" t="str">
        <f t="shared" si="13"/>
        <v>3</v>
      </c>
      <c r="N25" s="17" t="str">
        <f t="shared" si="13"/>
        <v>3</v>
      </c>
      <c r="O25" s="86" t="str">
        <f t="shared" si="13"/>
        <v>3</v>
      </c>
      <c r="P25" s="79" t="str">
        <f t="shared" si="13"/>
        <v>3</v>
      </c>
      <c r="Q25" s="97" t="str">
        <f t="shared" si="13"/>
        <v>3</v>
      </c>
      <c r="R25" s="100" t="str">
        <f t="shared" si="13"/>
        <v>1</v>
      </c>
      <c r="S25" s="24" t="str">
        <f t="shared" si="13"/>
        <v>3</v>
      </c>
      <c r="T25" s="24" t="str">
        <f t="shared" si="13"/>
        <v>3</v>
      </c>
      <c r="U25" s="24" t="str">
        <f t="shared" si="13"/>
        <v>3</v>
      </c>
      <c r="V25" s="25" t="str">
        <f t="shared" si="13"/>
        <v>3</v>
      </c>
      <c r="W25" s="103" t="str">
        <f t="shared" si="13"/>
        <v>3</v>
      </c>
      <c r="X25" s="104" t="str">
        <f t="shared" si="13"/>
        <v>3</v>
      </c>
      <c r="Y25" s="97" t="str">
        <f t="shared" si="13"/>
        <v>3</v>
      </c>
      <c r="Z25" s="19" t="str">
        <f t="shared" si="13"/>
        <v>3</v>
      </c>
    </row>
    <row r="26" spans="1:26" ht="21" thickBot="1">
      <c r="A26" s="170" t="s">
        <v>17</v>
      </c>
      <c r="B26" s="171"/>
      <c r="C26" s="172"/>
      <c r="D26" s="12">
        <f t="shared" si="14" ref="D26:Z26">((D24/COUNT(D8:D18))*D25)</f>
        <v>0.45454545454545453</v>
      </c>
      <c r="E26" s="13">
        <f t="shared" si="14"/>
        <v>2.4545454545454546</v>
      </c>
      <c r="F26" s="13">
        <f t="shared" si="14"/>
        <v>1.9090909090909092</v>
      </c>
      <c r="G26" s="13">
        <f t="shared" si="14"/>
        <v>2.4545454545454546</v>
      </c>
      <c r="H26" s="94">
        <f t="shared" si="14"/>
        <v>2.4545454545454546</v>
      </c>
      <c r="I26" s="14">
        <f t="shared" si="14"/>
        <v>2.4545454545454546</v>
      </c>
      <c r="J26" s="95">
        <f t="shared" si="14"/>
        <v>2.4545454545454546</v>
      </c>
      <c r="K26" s="87">
        <f t="shared" si="14"/>
        <v>1.0909090909090908</v>
      </c>
      <c r="L26" s="20">
        <f t="shared" si="14"/>
        <v>2.7272727272727271</v>
      </c>
      <c r="M26" s="20">
        <f t="shared" si="14"/>
        <v>3</v>
      </c>
      <c r="N26" s="20">
        <f t="shared" si="14"/>
        <v>2.7272727272727271</v>
      </c>
      <c r="O26" s="88">
        <f t="shared" si="14"/>
        <v>2.1818181818181817</v>
      </c>
      <c r="P26" s="80">
        <f t="shared" si="14"/>
        <v>2.7272727272727271</v>
      </c>
      <c r="Q26" s="98">
        <f t="shared" si="14"/>
        <v>2.7272727272727271</v>
      </c>
      <c r="R26" s="101">
        <f t="shared" si="14"/>
        <v>0.45454545454545453</v>
      </c>
      <c r="S26" s="26">
        <f t="shared" si="14"/>
        <v>2.4545454545454546</v>
      </c>
      <c r="T26" s="26">
        <f t="shared" si="14"/>
        <v>1.9090909090909092</v>
      </c>
      <c r="U26" s="26">
        <f t="shared" si="14"/>
        <v>2.4545454545454546</v>
      </c>
      <c r="V26" s="27">
        <f t="shared" si="14"/>
        <v>1.9090909090909092</v>
      </c>
      <c r="W26" s="110">
        <f t="shared" si="14"/>
        <v>2.4545454545454546</v>
      </c>
      <c r="X26" s="105">
        <f t="shared" si="14"/>
        <v>2.4545454545454546</v>
      </c>
      <c r="Y26" s="98">
        <f t="shared" si="14"/>
        <v>2.1818181818181817</v>
      </c>
      <c r="Z26" s="21">
        <f t="shared" si="14"/>
        <v>2.1818181818181817</v>
      </c>
    </row>
    <row r="27" spans="1:4" ht="21" thickBot="1">
      <c r="A27" s="2"/>
      <c r="B27" s="2"/>
      <c r="C27" s="2"/>
      <c r="D27" s="2"/>
    </row>
    <row r="28" spans="1:19" ht="20.25">
      <c r="A28" s="173" t="s">
        <v>18</v>
      </c>
      <c r="B28" s="174"/>
      <c r="C28" s="175"/>
      <c r="D28" s="2"/>
      <c r="E28" s="161" t="s">
        <v>19</v>
      </c>
      <c r="F28" s="162"/>
      <c r="G28" s="162"/>
      <c r="H28" s="162"/>
      <c r="I28" s="162"/>
      <c r="J28" s="162"/>
      <c r="K28" s="162"/>
      <c r="L28" s="162"/>
      <c r="M28" s="162"/>
      <c r="N28" s="163"/>
      <c r="O28" s="81" t="s">
        <v>9</v>
      </c>
      <c r="P28" s="28" t="s">
        <v>3</v>
      </c>
      <c r="Q28" s="28" t="s">
        <v>4</v>
      </c>
      <c r="R28" s="28" t="s">
        <v>5</v>
      </c>
      <c r="S28" s="29" t="s">
        <v>6</v>
      </c>
    </row>
    <row r="29" spans="1:19" ht="21" thickBot="1">
      <c r="A29" s="30" t="s">
        <v>76</v>
      </c>
      <c r="B29" s="3"/>
      <c r="C29" s="31"/>
      <c r="D29" s="2"/>
      <c r="E29" s="164"/>
      <c r="F29" s="165"/>
      <c r="G29" s="165"/>
      <c r="H29" s="165"/>
      <c r="I29" s="165"/>
      <c r="J29" s="165"/>
      <c r="K29" s="165"/>
      <c r="L29" s="165"/>
      <c r="M29" s="165"/>
      <c r="N29" s="166"/>
      <c r="O29" s="4">
        <f>(R26*0.2+Z26*0.8)</f>
        <v>1.8363636363636362</v>
      </c>
      <c r="P29" s="4">
        <f>(S26*0.2+Z26*0.8)</f>
        <v>2.2363636363636363</v>
      </c>
      <c r="Q29" s="4">
        <f>(T26*0.2+Z26*0.8)</f>
        <v>2.127272727272727</v>
      </c>
      <c r="R29" s="4">
        <f>(U26*0.2+Z26*0.8)</f>
        <v>2.2363636363636363</v>
      </c>
      <c r="S29" s="5">
        <f>(V26*0.2+Z26*0.8)</f>
        <v>2.127272727272727</v>
      </c>
    </row>
    <row r="30" spans="1:4" ht="20.25">
      <c r="A30" s="30" t="s">
        <v>77</v>
      </c>
      <c r="B30" s="3"/>
      <c r="C30" s="31"/>
      <c r="D30" s="2"/>
    </row>
    <row r="31" spans="1:4" ht="21" thickBot="1">
      <c r="A31" s="32" t="s">
        <v>78</v>
      </c>
      <c r="B31" s="33"/>
      <c r="C31" s="34"/>
      <c r="D31" s="2"/>
    </row>
  </sheetData>
  <mergeCells count="23">
    <mergeCell ref="A21:C21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28:N29"/>
    <mergeCell ref="A22:C22"/>
    <mergeCell ref="A23:C23"/>
    <mergeCell ref="A24:C24"/>
    <mergeCell ref="A25:C25"/>
    <mergeCell ref="A26:C26"/>
    <mergeCell ref="A28:C28"/>
  </mergeCells>
  <pageMargins left="0.7" right="0.7" top="0.75" bottom="0.75" header="0.3" footer="0.3"/>
  <pageSetup orientation="landscape" paperSize="9" scale="45" r:id="rId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1ef42f6-2efa-450f-bc4a-9bc091d76cbd}">
  <sheetPr codeName="Sheet13"/>
  <dimension ref="A1:J17"/>
  <sheetViews>
    <sheetView workbookViewId="0" topLeftCell="A1">
      <selection pane="topLeft" activeCell="D8" sqref="D8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178" t="str">
        <f>'1 (3)'!A1:Z1</f>
        <v xml:space="preserve">ST. WILFRED'S PG COLLEGE 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15.75">
      <c r="A2" s="178" t="s">
        <v>91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ht="15.75">
      <c r="A3" s="178" t="s">
        <v>103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0" ht="15.75">
      <c r="A4" s="177"/>
      <c r="B4" s="177"/>
      <c r="C4" s="177"/>
      <c r="D4" s="177"/>
      <c r="E4" s="177"/>
      <c r="F4" s="177"/>
      <c r="G4" s="177"/>
      <c r="H4" s="177"/>
      <c r="I4" s="177"/>
      <c r="J4" s="177"/>
    </row>
    <row r="5" spans="1:10" ht="15.75">
      <c r="A5" s="177"/>
      <c r="B5" s="177"/>
      <c r="C5" s="177"/>
      <c r="D5" s="177"/>
      <c r="E5" s="177"/>
      <c r="F5" s="177"/>
      <c r="G5" s="177"/>
      <c r="H5" s="177"/>
      <c r="I5" s="177"/>
      <c r="J5" s="177"/>
    </row>
    <row r="6" spans="1:10" ht="15.75">
      <c r="A6" s="37" t="s">
        <v>20</v>
      </c>
      <c r="B6" s="37" t="s">
        <v>21</v>
      </c>
      <c r="C6" s="37" t="s">
        <v>22</v>
      </c>
      <c r="D6" s="37" t="s">
        <v>23</v>
      </c>
      <c r="E6" s="37" t="s">
        <v>24</v>
      </c>
      <c r="F6" s="37" t="s">
        <v>25</v>
      </c>
      <c r="G6" s="37" t="s">
        <v>26</v>
      </c>
      <c r="H6" s="37" t="s">
        <v>27</v>
      </c>
      <c r="I6" s="37" t="s">
        <v>28</v>
      </c>
      <c r="J6" s="38" t="s">
        <v>29</v>
      </c>
    </row>
    <row r="7" spans="1:10" ht="15.75">
      <c r="A7" s="35">
        <v>1</v>
      </c>
      <c r="B7" s="120" t="s">
        <v>151</v>
      </c>
      <c r="C7" s="36"/>
      <c r="D7" s="124" t="s">
        <v>152</v>
      </c>
      <c r="E7" s="35">
        <f>'1 (3)'!O29</f>
        <v>1.9636363636363638</v>
      </c>
      <c r="F7" s="35">
        <f>'1 (3)'!P29</f>
        <v>2.4000000000000004</v>
      </c>
      <c r="G7" s="35">
        <f>'1 (3)'!Q29</f>
        <v>2.454545454545455</v>
      </c>
      <c r="H7" s="35">
        <f>'1 (3)'!R29</f>
        <v>2.3454545454545457</v>
      </c>
      <c r="I7" s="35">
        <f>'1 (3)'!S29</f>
        <v>2.454545454545455</v>
      </c>
      <c r="J7" s="39">
        <f>AVERAGE(E7:I7)</f>
        <v>2.3236363636363637</v>
      </c>
    </row>
    <row r="8" spans="1:10" ht="15.75">
      <c r="A8" s="35">
        <v>2</v>
      </c>
      <c r="B8" s="120" t="s">
        <v>151</v>
      </c>
      <c r="C8" s="36"/>
      <c r="D8" s="124" t="s">
        <v>153</v>
      </c>
      <c r="E8" s="35">
        <f>'2 (3)'!O29</f>
        <v>1.8363636363636362</v>
      </c>
      <c r="F8" s="35">
        <f>'2 (3)'!P29</f>
        <v>2.2363636363636363</v>
      </c>
      <c r="G8" s="35">
        <f>'2 (3)'!Q29</f>
        <v>2.127272727272727</v>
      </c>
      <c r="H8" s="35">
        <f>'2 (3)'!R29</f>
        <v>2.2363636363636363</v>
      </c>
      <c r="I8" s="35">
        <f>'2 (3)'!S29</f>
        <v>2.127272727272727</v>
      </c>
      <c r="J8" s="39">
        <f t="shared" si="0" ref="J8">AVERAGE(E8:I8)</f>
        <v>2.1127272727272723</v>
      </c>
    </row>
    <row r="9" spans="1:10" ht="30.6" customHeight="1">
      <c r="A9" s="176" t="s">
        <v>29</v>
      </c>
      <c r="B9" s="176"/>
      <c r="C9" s="176"/>
      <c r="D9" s="176"/>
      <c r="E9" s="39">
        <f>AVERAGE(E7:E8)</f>
        <v>1.90</v>
      </c>
      <c r="F9" s="39">
        <f>AVERAGE(F7:F8)</f>
        <v>2.3181818181818183</v>
      </c>
      <c r="G9" s="39">
        <f>AVERAGE(G7:G8)</f>
        <v>2.290909090909091</v>
      </c>
      <c r="H9" s="39">
        <f>AVERAGE(H7:H8)</f>
        <v>2.290909090909091</v>
      </c>
      <c r="I9" s="39">
        <f>AVERAGE(I7:I8)</f>
        <v>2.290909090909091</v>
      </c>
      <c r="J9" s="39">
        <f>AVERAGE(E9:I9)</f>
        <v>2.2181818181818183</v>
      </c>
    </row>
    <row r="12" spans="5:9" ht="20.25">
      <c r="E12" s="1"/>
      <c r="F12" s="1"/>
      <c r="G12" s="1"/>
      <c r="H12" s="1"/>
      <c r="I12" s="1"/>
    </row>
    <row r="13" spans="5:9" ht="20.25">
      <c r="E13" s="1"/>
      <c r="F13" s="1"/>
      <c r="G13" s="1"/>
      <c r="H13" s="1"/>
      <c r="I13" s="1"/>
    </row>
    <row r="15" spans="5:9" ht="20.25">
      <c r="E15" s="1"/>
      <c r="F15" s="1"/>
      <c r="G15" s="1"/>
      <c r="H15" s="1"/>
      <c r="I15" s="1"/>
    </row>
    <row r="17" spans="5:9" ht="20.25">
      <c r="E17" s="1"/>
      <c r="F17" s="1"/>
      <c r="G17" s="1"/>
      <c r="H17" s="1"/>
      <c r="I17" s="1"/>
    </row>
  </sheetData>
  <mergeCells count="6">
    <mergeCell ref="A9:D9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b57b575-70fb-4074-a727-6033439cefe8}">
  <sheetPr codeName="Sheet14"/>
  <dimension ref="A1:R34"/>
  <sheetViews>
    <sheetView zoomScale="79" zoomScaleNormal="79" workbookViewId="0" topLeftCell="A10">
      <selection pane="topLeft" activeCell="C27" sqref="C27:N31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2"/>
      <c r="B1" s="41"/>
      <c r="C1" s="41"/>
      <c r="D1" s="185">
        <f>'1 (3)'!A1:Z1</f>
        <v>0</v>
      </c>
      <c r="E1" s="185"/>
      <c r="F1" s="185"/>
      <c r="G1" s="185"/>
      <c r="H1" s="185"/>
      <c r="I1" s="185"/>
      <c r="J1" s="185"/>
      <c r="K1" s="185"/>
      <c r="L1" s="41"/>
      <c r="M1" s="41"/>
      <c r="N1" s="41"/>
    </row>
    <row r="2" spans="1:18" ht="18" customHeight="1">
      <c r="A2" s="42"/>
      <c r="B2" s="41"/>
      <c r="C2" s="41"/>
      <c r="D2" s="185" t="s">
        <v>91</v>
      </c>
      <c r="E2" s="185"/>
      <c r="F2" s="185"/>
      <c r="G2" s="185"/>
      <c r="H2" s="185"/>
      <c r="I2" s="185"/>
      <c r="J2" s="185"/>
      <c r="K2" s="185"/>
      <c r="L2" s="41"/>
      <c r="M2" s="41"/>
      <c r="N2" s="41"/>
      <c r="P2" s="51" t="s">
        <v>20</v>
      </c>
      <c r="Q2" s="52" t="s">
        <v>30</v>
      </c>
      <c r="R2" s="52" t="s">
        <v>31</v>
      </c>
    </row>
    <row r="3" spans="1:18" ht="12.75" customHeight="1">
      <c r="A3" s="42"/>
      <c r="B3" s="41"/>
      <c r="C3" s="41"/>
      <c r="D3" s="186" t="s">
        <v>103</v>
      </c>
      <c r="E3" s="186"/>
      <c r="F3" s="186"/>
      <c r="G3" s="186"/>
      <c r="H3" s="186"/>
      <c r="I3" s="186"/>
      <c r="J3" s="186"/>
      <c r="K3" s="186"/>
      <c r="L3" s="41"/>
      <c r="M3" s="41"/>
      <c r="N3" s="41"/>
      <c r="P3" s="51"/>
      <c r="Q3" s="52"/>
      <c r="R3" s="52"/>
    </row>
    <row r="4" spans="1:18" ht="15.75">
      <c r="A4" s="42"/>
      <c r="B4" s="40"/>
      <c r="C4" s="41"/>
      <c r="D4" s="191" t="s">
        <v>55</v>
      </c>
      <c r="E4" s="191"/>
      <c r="F4" s="191"/>
      <c r="G4" s="191"/>
      <c r="H4" s="191"/>
      <c r="I4" s="191"/>
      <c r="J4" s="191"/>
      <c r="K4" s="191"/>
      <c r="L4" s="41"/>
      <c r="M4" s="41"/>
      <c r="N4" s="41"/>
      <c r="P4" s="178">
        <v>1</v>
      </c>
      <c r="Q4" s="49" t="s">
        <v>9</v>
      </c>
      <c r="R4" s="53">
        <f>'CO (3)'!E9</f>
        <v>1.90</v>
      </c>
    </row>
    <row r="5" spans="1:18" ht="15.75">
      <c r="A5" s="42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P5" s="178">
        <v>2</v>
      </c>
      <c r="Q5" s="49" t="s">
        <v>3</v>
      </c>
      <c r="R5" s="53">
        <f>'CO (3)'!F9</f>
        <v>2.3181818181818183</v>
      </c>
    </row>
    <row r="6" spans="1:18" ht="15.75">
      <c r="A6" s="42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P6" s="178">
        <v>3</v>
      </c>
      <c r="Q6" s="49" t="s">
        <v>4</v>
      </c>
      <c r="R6" s="53">
        <f>'CO (3)'!G9</f>
        <v>2.290909090909091</v>
      </c>
    </row>
    <row r="7" spans="2:18" ht="15.75">
      <c r="B7" s="47" t="s">
        <v>84</v>
      </c>
      <c r="C7" s="47"/>
      <c r="D7" s="219" t="str">
        <f>'CO (3)'!D7</f>
        <v>Abnormal Psychology</v>
      </c>
      <c r="E7" s="220"/>
      <c r="F7" s="47"/>
      <c r="G7" s="47"/>
      <c r="H7" s="47"/>
      <c r="I7" s="47"/>
      <c r="J7" s="47"/>
      <c r="K7" s="41"/>
      <c r="L7" s="41"/>
      <c r="M7" s="41"/>
      <c r="N7" s="41"/>
      <c r="P7" s="178">
        <v>4</v>
      </c>
      <c r="Q7" s="49" t="s">
        <v>5</v>
      </c>
      <c r="R7" s="53">
        <f>'CO (3)'!H9</f>
        <v>2.290909090909091</v>
      </c>
    </row>
    <row r="8" spans="1:18" ht="16.5" thickBot="1">
      <c r="A8" s="42"/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P8" s="178">
        <v>5</v>
      </c>
      <c r="Q8" s="49" t="s">
        <v>6</v>
      </c>
      <c r="R8" s="53">
        <f>'CO (3)'!I9</f>
        <v>2.290909090909091</v>
      </c>
    </row>
    <row r="9" spans="1:14" ht="16.5" thickBot="1">
      <c r="A9" s="42"/>
      <c r="B9" s="187" t="s">
        <v>32</v>
      </c>
      <c r="C9" s="180"/>
      <c r="D9" s="179" t="s">
        <v>33</v>
      </c>
      <c r="E9" s="190"/>
      <c r="F9" s="190"/>
      <c r="G9" s="190"/>
      <c r="H9" s="190"/>
      <c r="I9" s="190"/>
      <c r="J9" s="190"/>
      <c r="K9" s="190"/>
      <c r="L9" s="190"/>
      <c r="M9" s="179" t="s">
        <v>34</v>
      </c>
      <c r="N9" s="180"/>
    </row>
    <row r="10" spans="1:14" ht="15.75">
      <c r="A10" s="42"/>
      <c r="B10" s="188"/>
      <c r="C10" s="181" t="s">
        <v>35</v>
      </c>
      <c r="D10" s="183" t="s">
        <v>36</v>
      </c>
      <c r="E10" s="183" t="s">
        <v>37</v>
      </c>
      <c r="F10" s="183" t="s">
        <v>38</v>
      </c>
      <c r="G10" s="183" t="s">
        <v>39</v>
      </c>
      <c r="H10" s="183" t="s">
        <v>40</v>
      </c>
      <c r="I10" s="183" t="s">
        <v>41</v>
      </c>
      <c r="J10" s="183" t="s">
        <v>42</v>
      </c>
      <c r="K10" s="183" t="s">
        <v>43</v>
      </c>
      <c r="L10" s="183" t="s">
        <v>44</v>
      </c>
      <c r="M10" s="44"/>
      <c r="N10" s="44"/>
    </row>
    <row r="11" spans="1:14" ht="16.5" thickBot="1">
      <c r="A11" s="42"/>
      <c r="B11" s="189"/>
      <c r="C11" s="182"/>
      <c r="D11" s="184"/>
      <c r="E11" s="184"/>
      <c r="F11" s="184"/>
      <c r="G11" s="184"/>
      <c r="H11" s="184"/>
      <c r="I11" s="184"/>
      <c r="J11" s="184"/>
      <c r="K11" s="184"/>
      <c r="L11" s="184"/>
      <c r="M11" s="46" t="s">
        <v>45</v>
      </c>
      <c r="N11" s="46" t="s">
        <v>46</v>
      </c>
    </row>
    <row r="12" spans="1:14" ht="17.25" customHeight="1" thickBot="1">
      <c r="A12" s="42"/>
      <c r="B12" s="184" t="s">
        <v>47</v>
      </c>
      <c r="C12" s="125">
        <v>3</v>
      </c>
      <c r="D12" s="126"/>
      <c r="E12" s="126"/>
      <c r="F12" s="126">
        <v>1</v>
      </c>
      <c r="G12" s="126"/>
      <c r="H12" s="126">
        <v>1</v>
      </c>
      <c r="I12" s="126"/>
      <c r="J12" s="126"/>
      <c r="K12" s="126">
        <v>1</v>
      </c>
      <c r="L12" s="126"/>
      <c r="M12" s="126">
        <v>2</v>
      </c>
      <c r="N12" s="126">
        <v>2</v>
      </c>
    </row>
    <row r="13" spans="1:14" ht="17.25" customHeight="1" thickBot="1">
      <c r="A13" s="42"/>
      <c r="B13" s="184" t="s">
        <v>48</v>
      </c>
      <c r="C13" s="127">
        <v>1</v>
      </c>
      <c r="D13" s="128">
        <v>2</v>
      </c>
      <c r="E13" s="128">
        <v>2</v>
      </c>
      <c r="F13" s="128"/>
      <c r="G13" s="128"/>
      <c r="H13" s="128">
        <v>2</v>
      </c>
      <c r="I13" s="128">
        <v>1</v>
      </c>
      <c r="J13" s="128">
        <v>2</v>
      </c>
      <c r="K13" s="128">
        <v>1</v>
      </c>
      <c r="L13" s="128">
        <v>3</v>
      </c>
      <c r="M13" s="128">
        <v>2</v>
      </c>
      <c r="N13" s="128">
        <v>3</v>
      </c>
    </row>
    <row r="14" spans="1:14" ht="17.25" customHeight="1" thickBot="1">
      <c r="A14" s="42"/>
      <c r="B14" s="184" t="s">
        <v>49</v>
      </c>
      <c r="C14" s="127">
        <v>1</v>
      </c>
      <c r="D14" s="128">
        <v>1</v>
      </c>
      <c r="E14" s="128">
        <v>1</v>
      </c>
      <c r="F14" s="128"/>
      <c r="G14" s="128"/>
      <c r="H14" s="128">
        <v>1</v>
      </c>
      <c r="I14" s="128">
        <v>2</v>
      </c>
      <c r="J14" s="128"/>
      <c r="K14" s="128">
        <v>1</v>
      </c>
      <c r="L14" s="128">
        <v>2</v>
      </c>
      <c r="M14" s="128">
        <v>2</v>
      </c>
      <c r="N14" s="128">
        <v>1</v>
      </c>
    </row>
    <row r="15" spans="1:14" ht="17.25" customHeight="1" thickBot="1">
      <c r="A15" s="42"/>
      <c r="B15" s="184" t="s">
        <v>50</v>
      </c>
      <c r="C15" s="127"/>
      <c r="D15" s="128">
        <v>1</v>
      </c>
      <c r="E15" s="128">
        <v>2</v>
      </c>
      <c r="F15" s="128"/>
      <c r="G15" s="128"/>
      <c r="H15" s="128">
        <v>1</v>
      </c>
      <c r="I15" s="128"/>
      <c r="J15" s="128"/>
      <c r="K15" s="128">
        <v>2</v>
      </c>
      <c r="L15" s="128"/>
      <c r="M15" s="128">
        <v>3</v>
      </c>
      <c r="N15" s="128">
        <v>2</v>
      </c>
    </row>
    <row r="16" spans="1:14" ht="17.25" customHeight="1" thickBot="1">
      <c r="A16" s="42"/>
      <c r="B16" s="184" t="s">
        <v>51</v>
      </c>
      <c r="C16" s="127"/>
      <c r="D16" s="128">
        <v>3</v>
      </c>
      <c r="E16" s="128"/>
      <c r="F16" s="128">
        <v>1</v>
      </c>
      <c r="G16" s="128"/>
      <c r="H16" s="128">
        <v>2</v>
      </c>
      <c r="I16" s="128">
        <v>1</v>
      </c>
      <c r="J16" s="128">
        <v>2</v>
      </c>
      <c r="K16" s="128">
        <v>2</v>
      </c>
      <c r="L16" s="128">
        <v>2</v>
      </c>
      <c r="M16" s="128">
        <v>2</v>
      </c>
      <c r="N16" s="128">
        <v>2</v>
      </c>
    </row>
    <row r="17" spans="1:14" ht="17.25" customHeight="1" thickBot="1">
      <c r="A17" s="42"/>
      <c r="B17" s="184" t="s">
        <v>52</v>
      </c>
      <c r="C17" s="50">
        <f t="shared" si="0" ref="C17:N17">($R$4*C12+$R$5*C13+$R$6*C14+$R$7*C15+$R$8*C16)/(C12+C13+C14+C15+C16)</f>
        <v>2.0618181818181816</v>
      </c>
      <c r="D17" s="50">
        <f t="shared" si="0"/>
        <v>2.2987012987012991</v>
      </c>
      <c r="E17" s="50">
        <f t="shared" si="0"/>
        <v>2.3018181818181818</v>
      </c>
      <c r="F17" s="50">
        <f t="shared" si="0"/>
        <v>2.0954545454545457</v>
      </c>
      <c r="G17" s="50"/>
      <c r="H17" s="50">
        <f t="shared" si="0"/>
        <v>2.2428571428571429</v>
      </c>
      <c r="I17" s="50">
        <f t="shared" si="0"/>
        <v>2.2977272727272728</v>
      </c>
      <c r="J17" s="50">
        <f t="shared" si="0"/>
        <v>2.3045454545454547</v>
      </c>
      <c r="K17" s="50">
        <f t="shared" si="0"/>
        <v>2.238961038961039</v>
      </c>
      <c r="L17" s="50">
        <f t="shared" si="0"/>
        <v>2.3025974025974025</v>
      </c>
      <c r="M17" s="50">
        <f t="shared" si="0"/>
        <v>2.2247933884297519</v>
      </c>
      <c r="N17" s="50">
        <f t="shared" si="0"/>
        <v>2.2209090909090907</v>
      </c>
    </row>
    <row r="18" spans="1:14" ht="15.75">
      <c r="A18" s="42"/>
      <c r="B18" s="47" t="s">
        <v>53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5.75">
      <c r="A19" s="42"/>
      <c r="B19" s="47" t="s">
        <v>54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1" spans="4:5" ht="15.75">
      <c r="D21" s="220" t="str">
        <f>'CO (3)'!D8</f>
        <v xml:space="preserve"> Psychological Statistics</v>
      </c>
      <c r="E21" s="220"/>
    </row>
    <row r="22" spans="2:14" ht="15.75">
      <c r="B22" s="47" t="s">
        <v>84</v>
      </c>
      <c r="C22" s="47"/>
      <c r="D22" s="220"/>
      <c r="E22" s="220"/>
      <c r="F22" s="47"/>
      <c r="G22" s="47"/>
      <c r="H22" s="47"/>
      <c r="I22" s="47"/>
      <c r="J22" s="47"/>
      <c r="K22" s="41"/>
      <c r="L22" s="41"/>
      <c r="M22" s="41"/>
      <c r="N22" s="41"/>
    </row>
    <row r="23" spans="2:14" ht="16.5" thickBot="1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6.5" thickBot="1">
      <c r="B24" s="187" t="s">
        <v>32</v>
      </c>
      <c r="C24" s="180"/>
      <c r="D24" s="179" t="s">
        <v>33</v>
      </c>
      <c r="E24" s="190"/>
      <c r="F24" s="190"/>
      <c r="G24" s="190"/>
      <c r="H24" s="190"/>
      <c r="I24" s="190"/>
      <c r="J24" s="190"/>
      <c r="K24" s="190"/>
      <c r="L24" s="190"/>
      <c r="M24" s="179" t="s">
        <v>34</v>
      </c>
      <c r="N24" s="180"/>
    </row>
    <row r="25" spans="2:14" ht="15.75">
      <c r="B25" s="188"/>
      <c r="C25" s="181" t="s">
        <v>35</v>
      </c>
      <c r="D25" s="183" t="s">
        <v>36</v>
      </c>
      <c r="E25" s="183" t="s">
        <v>37</v>
      </c>
      <c r="F25" s="183" t="s">
        <v>38</v>
      </c>
      <c r="G25" s="183" t="s">
        <v>39</v>
      </c>
      <c r="H25" s="183" t="s">
        <v>40</v>
      </c>
      <c r="I25" s="183" t="s">
        <v>41</v>
      </c>
      <c r="J25" s="183" t="s">
        <v>42</v>
      </c>
      <c r="K25" s="183" t="s">
        <v>43</v>
      </c>
      <c r="L25" s="183" t="s">
        <v>44</v>
      </c>
      <c r="M25" s="44"/>
      <c r="N25" s="44"/>
    </row>
    <row r="26" spans="2:14" ht="16.5" thickBot="1">
      <c r="B26" s="189"/>
      <c r="C26" s="182"/>
      <c r="D26" s="184"/>
      <c r="E26" s="184"/>
      <c r="F26" s="184"/>
      <c r="G26" s="184"/>
      <c r="H26" s="184"/>
      <c r="I26" s="184"/>
      <c r="J26" s="184"/>
      <c r="K26" s="184"/>
      <c r="L26" s="184"/>
      <c r="M26" s="46" t="s">
        <v>45</v>
      </c>
      <c r="N26" s="46" t="s">
        <v>46</v>
      </c>
    </row>
    <row r="27" spans="2:14" ht="16.5" thickBot="1">
      <c r="B27" s="184" t="s">
        <v>47</v>
      </c>
      <c r="C27" s="125">
        <v>3</v>
      </c>
      <c r="D27" s="126">
        <v>1</v>
      </c>
      <c r="E27" s="126"/>
      <c r="F27" s="126">
        <v>3</v>
      </c>
      <c r="G27" s="126"/>
      <c r="H27" s="126"/>
      <c r="I27" s="126">
        <v>1</v>
      </c>
      <c r="J27" s="126"/>
      <c r="K27" s="126">
        <v>1</v>
      </c>
      <c r="L27" s="126">
        <v>1</v>
      </c>
      <c r="M27" s="126">
        <v>3</v>
      </c>
      <c r="N27" s="126">
        <v>2</v>
      </c>
    </row>
    <row r="28" spans="2:14" ht="16.5" thickBot="1">
      <c r="B28" s="184" t="s">
        <v>48</v>
      </c>
      <c r="C28" s="127"/>
      <c r="D28" s="128">
        <v>2</v>
      </c>
      <c r="E28" s="128">
        <v>2</v>
      </c>
      <c r="F28" s="128"/>
      <c r="G28" s="128"/>
      <c r="H28" s="128"/>
      <c r="I28" s="128"/>
      <c r="J28" s="128">
        <v>1</v>
      </c>
      <c r="K28" s="128"/>
      <c r="L28" s="128"/>
      <c r="M28" s="128"/>
      <c r="N28" s="128"/>
    </row>
    <row r="29" spans="2:14" ht="16.5" thickBot="1">
      <c r="B29" s="184" t="s">
        <v>49</v>
      </c>
      <c r="C29" s="127">
        <v>1</v>
      </c>
      <c r="D29" s="128"/>
      <c r="E29" s="128"/>
      <c r="F29" s="128">
        <v>2</v>
      </c>
      <c r="G29" s="128"/>
      <c r="H29" s="128">
        <v>3</v>
      </c>
      <c r="I29" s="128">
        <v>2</v>
      </c>
      <c r="J29" s="128">
        <v>1</v>
      </c>
      <c r="K29" s="128">
        <v>2</v>
      </c>
      <c r="L29" s="128"/>
      <c r="M29" s="128"/>
      <c r="N29" s="128"/>
    </row>
    <row r="30" spans="2:14" ht="16.5" thickBot="1">
      <c r="B30" s="184" t="s">
        <v>50</v>
      </c>
      <c r="C30" s="127"/>
      <c r="D30" s="128">
        <v>2</v>
      </c>
      <c r="E30" s="128">
        <v>2</v>
      </c>
      <c r="F30" s="128">
        <v>2</v>
      </c>
      <c r="G30" s="128">
        <v>2</v>
      </c>
      <c r="H30" s="128">
        <v>2</v>
      </c>
      <c r="I30" s="128">
        <v>2</v>
      </c>
      <c r="J30" s="128"/>
      <c r="K30" s="128"/>
      <c r="L30" s="128"/>
      <c r="M30" s="128">
        <v>1</v>
      </c>
      <c r="N30" s="128"/>
    </row>
    <row r="31" spans="2:14" ht="16.5" thickBot="1">
      <c r="B31" s="184" t="s">
        <v>51</v>
      </c>
      <c r="C31" s="127">
        <v>1</v>
      </c>
      <c r="D31" s="128"/>
      <c r="E31" s="128"/>
      <c r="F31" s="128"/>
      <c r="G31" s="128"/>
      <c r="H31" s="128">
        <v>2</v>
      </c>
      <c r="I31" s="128"/>
      <c r="J31" s="128"/>
      <c r="K31" s="128"/>
      <c r="L31" s="128">
        <v>1</v>
      </c>
      <c r="M31" s="128"/>
      <c r="N31" s="128">
        <v>1</v>
      </c>
    </row>
    <row r="32" spans="2:14" ht="16.5" thickBot="1">
      <c r="B32" s="184" t="s">
        <v>52</v>
      </c>
      <c r="C32" s="50">
        <f t="shared" si="1" ref="C32:N32">($R$4*C27+$R$5*C28+$R$6*C29+$R$7*C30+$R$8*C31)/(C27+C28+C29+C30+C31)</f>
        <v>2.0563636363636362</v>
      </c>
      <c r="D32" s="50">
        <f t="shared" si="1"/>
        <v>2.2236363636363636</v>
      </c>
      <c r="E32" s="50">
        <f t="shared" si="1"/>
        <v>2.3045454545454547</v>
      </c>
      <c r="F32" s="50">
        <f t="shared" si="1"/>
        <v>2.1233766233766231</v>
      </c>
      <c r="G32" s="50">
        <f t="shared" si="1"/>
        <v>2.290909090909091</v>
      </c>
      <c r="H32" s="50">
        <f t="shared" si="1"/>
        <v>2.2909090909090915</v>
      </c>
      <c r="I32" s="50">
        <f t="shared" si="1"/>
        <v>2.2127272727272729</v>
      </c>
      <c r="J32" s="50">
        <f t="shared" si="1"/>
        <v>2.3045454545454547</v>
      </c>
      <c r="K32" s="50">
        <f t="shared" si="1"/>
        <v>2.1606060606060606</v>
      </c>
      <c r="L32" s="50">
        <f t="shared" si="1"/>
        <v>2.0954545454545457</v>
      </c>
      <c r="M32" s="50">
        <f t="shared" si="1"/>
        <v>1.9977272727272726</v>
      </c>
      <c r="N32" s="50">
        <f t="shared" si="1"/>
        <v>2.0303030303030303</v>
      </c>
    </row>
    <row r="33" spans="2:14" ht="15.75">
      <c r="B33" s="47" t="s">
        <v>53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2:14" ht="15.75">
      <c r="B34" s="47" t="s">
        <v>54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9" ht="16.5" customHeight="1"/>
  </sheetData>
  <mergeCells count="32"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</mergeCells>
  <pageMargins left="0.7" right="0.7" top="0.75" bottom="0.75" header="0.3" footer="0.3"/>
  <pageSetup orientation="portrait" paperSize="1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8122918-2e62-49b1-9b1f-3afdd2f00794}">
  <sheetPr codeName="Sheet15"/>
  <dimension ref="A1:AB20"/>
  <sheetViews>
    <sheetView zoomScale="90" zoomScaleNormal="90" workbookViewId="0" topLeftCell="A1">
      <selection pane="topLeft" activeCell="A8" sqref="A8"/>
    </sheetView>
  </sheetViews>
  <sheetFormatPr defaultColWidth="8.854285714285714" defaultRowHeight="15"/>
  <cols>
    <col min="1" max="1" width="6.285714285714286" style="54" bestFit="1" customWidth="1"/>
    <col min="2" max="2" width="11.285714285714286" style="54" bestFit="1" customWidth="1"/>
    <col min="3" max="3" width="25" style="54" bestFit="1" customWidth="1"/>
    <col min="4" max="4" width="7.714285714285714" style="54" bestFit="1" customWidth="1"/>
    <col min="5" max="5" width="8.714285714285714" style="54" bestFit="1" customWidth="1"/>
    <col min="6" max="6" width="7.714285714285714" style="54" bestFit="1" customWidth="1"/>
    <col min="7" max="7" width="8.714285714285714" style="54" bestFit="1" customWidth="1"/>
    <col min="8" max="8" width="7.714285714285714" style="54" bestFit="1" customWidth="1"/>
    <col min="9" max="9" width="8.714285714285714" style="54" bestFit="1" customWidth="1"/>
    <col min="10" max="10" width="7.714285714285714" style="54" bestFit="1" customWidth="1"/>
    <col min="11" max="11" width="8.714285714285714" style="54" bestFit="1" customWidth="1"/>
    <col min="12" max="12" width="7.714285714285714" style="54" bestFit="1" customWidth="1"/>
    <col min="13" max="13" width="8.714285714285714" style="54" bestFit="1" customWidth="1"/>
    <col min="14" max="14" width="7.714285714285714" style="54" bestFit="1" customWidth="1"/>
    <col min="15" max="15" width="8.714285714285714" style="54" bestFit="1" customWidth="1"/>
    <col min="16" max="16" width="7.714285714285714" style="54" bestFit="1" customWidth="1"/>
    <col min="17" max="17" width="8.714285714285714" style="54" bestFit="1" customWidth="1"/>
    <col min="18" max="18" width="7.714285714285714" style="54" bestFit="1" customWidth="1"/>
    <col min="19" max="19" width="8.714285714285714" style="54" bestFit="1" customWidth="1"/>
    <col min="20" max="20" width="7.714285714285714" style="54" bestFit="1" customWidth="1"/>
    <col min="21" max="21" width="8.714285714285714" style="54" bestFit="1" customWidth="1"/>
    <col min="22" max="22" width="7.714285714285714" style="54" bestFit="1" customWidth="1"/>
    <col min="23" max="23" width="8.714285714285714" style="54" bestFit="1" customWidth="1"/>
    <col min="24" max="24" width="7.714285714285714" style="54" bestFit="1" customWidth="1"/>
    <col min="25" max="25" width="8.714285714285714" style="54" bestFit="1" customWidth="1"/>
    <col min="26" max="26" width="7.714285714285714" style="54" bestFit="1" customWidth="1"/>
    <col min="27" max="27" width="8.714285714285714" style="54" bestFit="1" customWidth="1"/>
    <col min="28" max="16384" width="8.857142857142858" style="54"/>
  </cols>
  <sheetData>
    <row r="1" spans="2:27" ht="22.5">
      <c r="B1" s="194" t="s">
        <v>138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</row>
    <row r="2" spans="2:27" ht="22.5">
      <c r="B2" s="194" t="s">
        <v>91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</row>
    <row r="3" spans="2:27" ht="22.5">
      <c r="B3" s="195" t="s">
        <v>103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</row>
    <row r="4" spans="1:27" ht="15">
      <c r="A4" s="196" t="s">
        <v>66</v>
      </c>
      <c r="B4" s="197"/>
      <c r="C4" s="198"/>
      <c r="D4" s="193" t="s">
        <v>35</v>
      </c>
      <c r="E4" s="193"/>
      <c r="F4" s="193" t="s">
        <v>36</v>
      </c>
      <c r="G4" s="193"/>
      <c r="H4" s="193" t="s">
        <v>37</v>
      </c>
      <c r="I4" s="193"/>
      <c r="J4" s="193" t="s">
        <v>38</v>
      </c>
      <c r="K4" s="193"/>
      <c r="L4" s="193" t="s">
        <v>39</v>
      </c>
      <c r="M4" s="193"/>
      <c r="N4" s="193" t="s">
        <v>40</v>
      </c>
      <c r="O4" s="193"/>
      <c r="P4" s="193" t="s">
        <v>41</v>
      </c>
      <c r="Q4" s="193"/>
      <c r="R4" s="193" t="s">
        <v>42</v>
      </c>
      <c r="S4" s="193"/>
      <c r="T4" s="193" t="s">
        <v>43</v>
      </c>
      <c r="U4" s="193"/>
      <c r="V4" s="193" t="s">
        <v>44</v>
      </c>
      <c r="W4" s="193"/>
      <c r="X4" s="193" t="s">
        <v>45</v>
      </c>
      <c r="Y4" s="193"/>
      <c r="Z4" s="193" t="s">
        <v>46</v>
      </c>
      <c r="AA4" s="193"/>
    </row>
    <row r="5" spans="1:27" ht="42.75">
      <c r="A5" s="199"/>
      <c r="B5" s="200"/>
      <c r="C5" s="201"/>
      <c r="D5" s="56" t="s">
        <v>67</v>
      </c>
      <c r="E5" s="56" t="s">
        <v>68</v>
      </c>
      <c r="F5" s="56" t="s">
        <v>67</v>
      </c>
      <c r="G5" s="56" t="s">
        <v>68</v>
      </c>
      <c r="H5" s="56" t="s">
        <v>67</v>
      </c>
      <c r="I5" s="56" t="s">
        <v>68</v>
      </c>
      <c r="J5" s="56" t="s">
        <v>67</v>
      </c>
      <c r="K5" s="56" t="s">
        <v>68</v>
      </c>
      <c r="L5" s="56" t="s">
        <v>67</v>
      </c>
      <c r="M5" s="56" t="s">
        <v>68</v>
      </c>
      <c r="N5" s="56" t="s">
        <v>67</v>
      </c>
      <c r="O5" s="56" t="s">
        <v>68</v>
      </c>
      <c r="P5" s="56" t="s">
        <v>67</v>
      </c>
      <c r="Q5" s="56" t="s">
        <v>68</v>
      </c>
      <c r="R5" s="56" t="s">
        <v>67</v>
      </c>
      <c r="S5" s="56" t="s">
        <v>68</v>
      </c>
      <c r="T5" s="56" t="s">
        <v>67</v>
      </c>
      <c r="U5" s="56" t="s">
        <v>68</v>
      </c>
      <c r="V5" s="56" t="s">
        <v>67</v>
      </c>
      <c r="W5" s="56" t="s">
        <v>68</v>
      </c>
      <c r="X5" s="56" t="s">
        <v>67</v>
      </c>
      <c r="Y5" s="56" t="s">
        <v>68</v>
      </c>
      <c r="Z5" s="56" t="s">
        <v>67</v>
      </c>
      <c r="AA5" s="56" t="s">
        <v>68</v>
      </c>
    </row>
    <row r="6" spans="1:28" ht="15">
      <c r="A6" s="66" t="s">
        <v>20</v>
      </c>
      <c r="B6" s="66" t="s">
        <v>22</v>
      </c>
      <c r="C6" s="66" t="s">
        <v>8</v>
      </c>
      <c r="D6" s="66"/>
      <c r="E6" s="67" t="s">
        <v>56</v>
      </c>
      <c r="F6" s="66"/>
      <c r="G6" s="129" t="s">
        <v>57</v>
      </c>
      <c r="H6" s="66"/>
      <c r="I6" s="129" t="s">
        <v>58</v>
      </c>
      <c r="J6" s="66"/>
      <c r="K6" s="129" t="s">
        <v>59</v>
      </c>
      <c r="L6" s="66"/>
      <c r="M6" s="129" t="s">
        <v>60</v>
      </c>
      <c r="N6" s="66"/>
      <c r="O6" s="129" t="s">
        <v>61</v>
      </c>
      <c r="P6" s="66"/>
      <c r="Q6" s="129" t="s">
        <v>62</v>
      </c>
      <c r="R6" s="66"/>
      <c r="S6" s="129" t="s">
        <v>63</v>
      </c>
      <c r="T6" s="66"/>
      <c r="U6" s="129" t="s">
        <v>64</v>
      </c>
      <c r="V6" s="66"/>
      <c r="W6" s="129" t="s">
        <v>65</v>
      </c>
      <c r="X6" s="66"/>
      <c r="Y6" s="130" t="s">
        <v>69</v>
      </c>
      <c r="Z6" s="66"/>
      <c r="AA6" s="130" t="s">
        <v>70</v>
      </c>
      <c r="AB6" s="68"/>
    </row>
    <row r="7" spans="1:28" ht="29.25" customHeight="1">
      <c r="A7" s="55">
        <v>1</v>
      </c>
      <c r="B7" s="69"/>
      <c r="C7" s="119" t="str">
        <f>'CO (3)'!D7</f>
        <v>Abnormal Psychology</v>
      </c>
      <c r="D7" s="69">
        <v>1.50</v>
      </c>
      <c r="E7" s="131">
        <f>'CO-PO Mapping (3)'!C17</f>
        <v>2.0618181818181816</v>
      </c>
      <c r="F7" s="69">
        <v>2.50</v>
      </c>
      <c r="G7" s="131">
        <f>'CO-PO Mapping (3)'!D17</f>
        <v>2.2987012987012991</v>
      </c>
      <c r="H7" s="69">
        <v>2.2000000000000002</v>
      </c>
      <c r="I7" s="131">
        <f>'CO-PO Mapping (3)'!E17</f>
        <v>2.3018181818181818</v>
      </c>
      <c r="J7" s="69">
        <v>2</v>
      </c>
      <c r="K7" s="131">
        <f>'CO-PO Mapping (3)'!F17</f>
        <v>2.0954545454545457</v>
      </c>
      <c r="L7" s="69">
        <v>2</v>
      </c>
      <c r="M7" s="131">
        <f>'CO-PO Mapping (3)'!G17</f>
        <v>0</v>
      </c>
      <c r="N7" s="69">
        <v>2.10</v>
      </c>
      <c r="O7" s="131">
        <f>'CO-PO Mapping (3)'!H17</f>
        <v>2.2428571428571429</v>
      </c>
      <c r="P7" s="69">
        <v>2.2000000000000002</v>
      </c>
      <c r="Q7" s="131">
        <f>'CO-PO Mapping (3)'!I17</f>
        <v>2.2977272727272728</v>
      </c>
      <c r="R7" s="69">
        <v>2.10</v>
      </c>
      <c r="S7" s="131">
        <f>'CO-PO Mapping (3)'!J17</f>
        <v>2.3045454545454547</v>
      </c>
      <c r="T7" s="69">
        <v>2.2000000000000002</v>
      </c>
      <c r="U7" s="131">
        <f>'CO-PO Mapping (3)'!K17</f>
        <v>2.238961038961039</v>
      </c>
      <c r="V7" s="69">
        <v>1.50</v>
      </c>
      <c r="W7" s="131">
        <f>'CO-PO Mapping (3)'!L17</f>
        <v>2.3025974025974025</v>
      </c>
      <c r="X7" s="69">
        <v>2</v>
      </c>
      <c r="Y7" s="131">
        <f>'CO-PO Mapping (3)'!M17</f>
        <v>2.2247933884297519</v>
      </c>
      <c r="Z7" s="69">
        <v>2</v>
      </c>
      <c r="AA7" s="131">
        <f>'CO-PO Mapping (3)'!N17</f>
        <v>2.2209090909090907</v>
      </c>
      <c r="AB7" s="70"/>
    </row>
    <row r="8" spans="1:28" ht="24">
      <c r="A8" s="55">
        <v>2</v>
      </c>
      <c r="B8" s="69"/>
      <c r="C8" s="119" t="str">
        <f>'CO (3)'!D8</f>
        <v xml:space="preserve"> Psychological Statistics</v>
      </c>
      <c r="D8" s="69">
        <v>1.30</v>
      </c>
      <c r="E8" s="131">
        <f>'CO-PO Mapping (3)'!C32</f>
        <v>2.0563636363636362</v>
      </c>
      <c r="F8" s="69">
        <v>2</v>
      </c>
      <c r="G8" s="131">
        <f>'CO-PO Mapping (3)'!D32</f>
        <v>2.2236363636363636</v>
      </c>
      <c r="H8" s="69">
        <v>2.2999999999999998</v>
      </c>
      <c r="I8" s="131">
        <f>'CO-PO Mapping (3)'!E32</f>
        <v>2.3045454545454547</v>
      </c>
      <c r="J8" s="69">
        <v>2</v>
      </c>
      <c r="K8" s="131">
        <f>'CO-PO Mapping (3)'!F32</f>
        <v>2.1233766233766231</v>
      </c>
      <c r="L8" s="69">
        <v>2.10</v>
      </c>
      <c r="M8" s="131">
        <f>'CO-PO Mapping (3)'!G32</f>
        <v>2.290909090909091</v>
      </c>
      <c r="N8" s="69">
        <v>2.2000000000000002</v>
      </c>
      <c r="O8" s="131">
        <f>'CO-PO Mapping (3)'!H32</f>
        <v>2.2909090909090915</v>
      </c>
      <c r="P8" s="69">
        <v>2</v>
      </c>
      <c r="Q8" s="131">
        <f>'CO-PO Mapping (3)'!I32</f>
        <v>2.2127272727272729</v>
      </c>
      <c r="R8" s="69">
        <v>2.2999999999999998</v>
      </c>
      <c r="S8" s="131">
        <f>'CO-PO Mapping (3)'!J32</f>
        <v>2.3045454545454547</v>
      </c>
      <c r="T8" s="69"/>
      <c r="U8" s="131"/>
      <c r="V8" s="69">
        <v>1.30</v>
      </c>
      <c r="W8" s="131">
        <f>'CO-PO Mapping (3)'!L32</f>
        <v>2.0954545454545457</v>
      </c>
      <c r="X8" s="69">
        <v>2.10</v>
      </c>
      <c r="Y8" s="131">
        <f>'CO-PO Mapping (3)'!M32</f>
        <v>1.9977272727272726</v>
      </c>
      <c r="Z8" s="69">
        <v>2</v>
      </c>
      <c r="AA8" s="131">
        <f>'CO-PO Mapping (3)'!N32</f>
        <v>2.0303030303030303</v>
      </c>
      <c r="AB8" s="70"/>
    </row>
    <row r="9" spans="1:27" ht="15">
      <c r="A9" s="70"/>
      <c r="B9" s="71"/>
      <c r="C9" s="72"/>
      <c r="D9" s="57"/>
      <c r="E9" s="70"/>
      <c r="F9" s="57"/>
      <c r="G9" s="70"/>
      <c r="H9" s="57"/>
      <c r="I9" s="70"/>
      <c r="J9" s="57"/>
      <c r="K9" s="70"/>
      <c r="L9" s="57"/>
      <c r="M9" s="70"/>
      <c r="N9" s="57"/>
      <c r="O9" s="70"/>
      <c r="P9" s="57"/>
      <c r="Q9" s="70"/>
      <c r="R9" s="57"/>
      <c r="S9" s="70"/>
      <c r="T9" s="57"/>
      <c r="U9" s="70"/>
      <c r="V9" s="57"/>
      <c r="W9" s="70"/>
      <c r="X9" s="57"/>
      <c r="Y9" s="70"/>
      <c r="Z9" s="57"/>
      <c r="AA9" s="70"/>
    </row>
    <row r="11" spans="3:27" ht="15">
      <c r="C11" s="54" t="s">
        <v>71</v>
      </c>
      <c r="D11" s="58">
        <f>AVERAGE(D7:D8)</f>
        <v>1.40</v>
      </c>
      <c r="E11" s="59"/>
      <c r="F11" s="60">
        <f>AVERAGE(F7:F8)</f>
        <v>2.25</v>
      </c>
      <c r="G11" s="59"/>
      <c r="H11" s="60">
        <f>AVERAGE(H7:H8)</f>
        <v>2.25</v>
      </c>
      <c r="I11" s="59"/>
      <c r="J11" s="60">
        <f>AVERAGE(J7:J8)</f>
        <v>2</v>
      </c>
      <c r="K11" s="59"/>
      <c r="L11" s="60">
        <f>AVERAGE(L7:L8)</f>
        <v>2.0499999999999998</v>
      </c>
      <c r="M11" s="59"/>
      <c r="N11" s="60">
        <f>AVERAGE(N7:N8)</f>
        <v>2.1500000000000004</v>
      </c>
      <c r="O11" s="59"/>
      <c r="P11" s="60">
        <f>AVERAGE(P7:P8)</f>
        <v>2.10</v>
      </c>
      <c r="Q11" s="59"/>
      <c r="R11" s="60">
        <f>AVERAGE(R7:R8)</f>
        <v>2.2000000000000002</v>
      </c>
      <c r="S11" s="59"/>
      <c r="T11" s="60">
        <f>AVERAGE(T7:T8)</f>
        <v>2.2000000000000002</v>
      </c>
      <c r="U11" s="59"/>
      <c r="V11" s="60">
        <f>AVERAGE(V7:V8)</f>
        <v>1.40</v>
      </c>
      <c r="W11" s="59"/>
      <c r="X11" s="60">
        <f>AVERAGE(X7:X8)</f>
        <v>2.0499999999999998</v>
      </c>
      <c r="Y11" s="59"/>
      <c r="Z11" s="60">
        <f>AVERAGE(Z7:Z8)</f>
        <v>2</v>
      </c>
      <c r="AA11" s="61"/>
    </row>
    <row r="12" spans="4:27" ht="15">
      <c r="D12" s="6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63"/>
    </row>
    <row r="13" spans="3:27" ht="15">
      <c r="C13" s="54" t="s">
        <v>72</v>
      </c>
      <c r="D13" s="62">
        <f t="shared" si="0" ref="D13:AA13">AVERAGE(D7:D8)</f>
        <v>1.40</v>
      </c>
      <c r="E13" s="62">
        <f t="shared" si="0"/>
        <v>2.0590909090909086</v>
      </c>
      <c r="F13" s="62">
        <f t="shared" si="0"/>
        <v>2.25</v>
      </c>
      <c r="G13" s="62">
        <f t="shared" si="0"/>
        <v>2.2611688311688312</v>
      </c>
      <c r="H13" s="62">
        <f t="shared" si="0"/>
        <v>2.25</v>
      </c>
      <c r="I13" s="62">
        <f t="shared" si="0"/>
        <v>2.3031818181818182</v>
      </c>
      <c r="J13" s="62">
        <f t="shared" si="0"/>
        <v>2</v>
      </c>
      <c r="K13" s="62">
        <f t="shared" si="0"/>
        <v>2.1094155844155846</v>
      </c>
      <c r="L13" s="62">
        <f t="shared" si="0"/>
        <v>2.0499999999999998</v>
      </c>
      <c r="M13" s="62">
        <f t="shared" si="0"/>
        <v>1.1454545454545455</v>
      </c>
      <c r="N13" s="62">
        <f t="shared" si="0"/>
        <v>2.1500000000000004</v>
      </c>
      <c r="O13" s="62">
        <f t="shared" si="0"/>
        <v>2.2668831168831174</v>
      </c>
      <c r="P13" s="62">
        <f t="shared" si="0"/>
        <v>2.10</v>
      </c>
      <c r="Q13" s="62">
        <f t="shared" si="0"/>
        <v>2.2552272727272729</v>
      </c>
      <c r="R13" s="62">
        <f t="shared" si="0"/>
        <v>2.2000000000000002</v>
      </c>
      <c r="S13" s="62">
        <f t="shared" si="0"/>
        <v>2.3045454545454547</v>
      </c>
      <c r="T13" s="62">
        <f t="shared" si="0"/>
        <v>2.2000000000000002</v>
      </c>
      <c r="U13" s="62">
        <f t="shared" si="0"/>
        <v>2.238961038961039</v>
      </c>
      <c r="V13" s="62">
        <f t="shared" si="0"/>
        <v>1.40</v>
      </c>
      <c r="W13" s="62">
        <f t="shared" si="0"/>
        <v>2.1990259740259743</v>
      </c>
      <c r="X13" s="62">
        <f t="shared" si="0"/>
        <v>2.0499999999999998</v>
      </c>
      <c r="Y13" s="62">
        <f t="shared" si="0"/>
        <v>2.1112603305785123</v>
      </c>
      <c r="Z13" s="62">
        <f t="shared" si="0"/>
        <v>2</v>
      </c>
      <c r="AA13" s="62">
        <f t="shared" si="0"/>
        <v>2.1256060606060605</v>
      </c>
    </row>
    <row r="14" spans="4:27" ht="15">
      <c r="D14" s="62"/>
      <c r="E14" s="74"/>
      <c r="F14" s="73"/>
      <c r="G14" s="74"/>
      <c r="H14" s="73"/>
      <c r="I14" s="74"/>
      <c r="J14" s="73"/>
      <c r="K14" s="74"/>
      <c r="L14" s="73"/>
      <c r="M14" s="74"/>
      <c r="N14" s="73"/>
      <c r="O14" s="74"/>
      <c r="P14" s="73"/>
      <c r="Q14" s="74"/>
      <c r="R14" s="73"/>
      <c r="S14" s="74"/>
      <c r="T14" s="73"/>
      <c r="U14" s="74"/>
      <c r="V14" s="73"/>
      <c r="W14" s="74"/>
      <c r="X14" s="73"/>
      <c r="Y14" s="74"/>
      <c r="Z14" s="73"/>
      <c r="AA14" s="64"/>
    </row>
    <row r="15" spans="3:27" ht="15">
      <c r="C15" s="54" t="s">
        <v>73</v>
      </c>
      <c r="D15" s="62"/>
      <c r="E15" s="111">
        <v>2</v>
      </c>
      <c r="F15" s="73"/>
      <c r="G15" s="111">
        <v>2.50</v>
      </c>
      <c r="H15" s="73"/>
      <c r="I15" s="111">
        <v>2</v>
      </c>
      <c r="J15" s="73"/>
      <c r="K15" s="111">
        <v>2</v>
      </c>
      <c r="L15" s="73"/>
      <c r="M15" s="111">
        <v>2.40</v>
      </c>
      <c r="N15" s="73"/>
      <c r="O15" s="111">
        <v>2.2999999999999998</v>
      </c>
      <c r="P15" s="73"/>
      <c r="Q15" s="111">
        <v>2.2000000000000002</v>
      </c>
      <c r="R15" s="73"/>
      <c r="S15" s="111">
        <v>2.50</v>
      </c>
      <c r="T15" s="73"/>
      <c r="U15" s="111">
        <v>2.40</v>
      </c>
      <c r="V15" s="73"/>
      <c r="W15" s="111">
        <v>2</v>
      </c>
      <c r="X15" s="73"/>
      <c r="Y15" s="111">
        <v>2</v>
      </c>
      <c r="Z15" s="73"/>
      <c r="AA15" s="112">
        <v>2</v>
      </c>
    </row>
    <row r="16" spans="4:27" ht="15">
      <c r="D16" s="62"/>
      <c r="E16" s="74"/>
      <c r="F16" s="73"/>
      <c r="G16" s="74"/>
      <c r="H16" s="73"/>
      <c r="I16" s="74"/>
      <c r="J16" s="73"/>
      <c r="K16" s="74"/>
      <c r="L16" s="73"/>
      <c r="M16" s="74"/>
      <c r="N16" s="73"/>
      <c r="O16" s="74"/>
      <c r="P16" s="73"/>
      <c r="Q16" s="74"/>
      <c r="R16" s="73"/>
      <c r="S16" s="74"/>
      <c r="T16" s="73"/>
      <c r="U16" s="74"/>
      <c r="V16" s="73"/>
      <c r="W16" s="74"/>
      <c r="X16" s="73"/>
      <c r="Y16" s="74"/>
      <c r="Z16" s="73"/>
      <c r="AA16" s="64"/>
    </row>
    <row r="17" spans="3:27" ht="15">
      <c r="C17" s="54" t="s">
        <v>74</v>
      </c>
      <c r="D17" s="62"/>
      <c r="E17" s="113">
        <f>(E13+E15)/2</f>
        <v>2.0295454545454543</v>
      </c>
      <c r="F17" s="73"/>
      <c r="G17" s="113">
        <f>(G13+G15)/2</f>
        <v>2.3805844155844156</v>
      </c>
      <c r="H17" s="73"/>
      <c r="I17" s="113">
        <f>(I13+I15)/2</f>
        <v>2.1515909090909089</v>
      </c>
      <c r="J17" s="73"/>
      <c r="K17" s="113">
        <f>(K13+K15)/2</f>
        <v>2.0547077922077923</v>
      </c>
      <c r="L17" s="73"/>
      <c r="M17" s="113">
        <f>(M13+M15)/2</f>
        <v>1.7727272727272727</v>
      </c>
      <c r="N17" s="73"/>
      <c r="O17" s="113">
        <f>(O13+O15)/2</f>
        <v>2.2834415584415586</v>
      </c>
      <c r="P17" s="73"/>
      <c r="Q17" s="113">
        <f>(Q13+Q15)/2</f>
        <v>2.2276136363636363</v>
      </c>
      <c r="R17" s="73"/>
      <c r="S17" s="113">
        <f>(S13+S15)/2</f>
        <v>2.4022727272727273</v>
      </c>
      <c r="T17" s="73"/>
      <c r="U17" s="113">
        <f>(U13+U15)/2</f>
        <v>2.3194805194805195</v>
      </c>
      <c r="V17" s="73"/>
      <c r="W17" s="113">
        <f>(W13+W15)/2</f>
        <v>2.0995129870129872</v>
      </c>
      <c r="X17" s="73"/>
      <c r="Y17" s="113">
        <f>(Y13+Y15)/2</f>
        <v>2.0556301652892559</v>
      </c>
      <c r="Z17" s="73"/>
      <c r="AA17" s="114">
        <f>(AA13+AA15)/2</f>
        <v>2.06280303030303</v>
      </c>
    </row>
    <row r="18" spans="4:27" ht="15">
      <c r="D18" s="75"/>
      <c r="E18" s="76"/>
      <c r="F18" s="65"/>
      <c r="G18" s="76"/>
      <c r="H18" s="65"/>
      <c r="I18" s="76"/>
      <c r="J18" s="65"/>
      <c r="K18" s="76"/>
      <c r="L18" s="65"/>
      <c r="M18" s="76"/>
      <c r="N18" s="65"/>
      <c r="O18" s="76"/>
      <c r="P18" s="65"/>
      <c r="Q18" s="76"/>
      <c r="R18" s="65"/>
      <c r="S18" s="76"/>
      <c r="T18" s="65"/>
      <c r="U18" s="76"/>
      <c r="V18" s="65"/>
      <c r="W18" s="76"/>
      <c r="X18" s="65"/>
      <c r="Y18" s="76"/>
      <c r="Z18" s="65"/>
      <c r="AA18" s="77"/>
    </row>
    <row r="19" spans="4:27" ht="15">
      <c r="D19" s="192" t="s">
        <v>35</v>
      </c>
      <c r="E19" s="192"/>
      <c r="F19" s="192" t="s">
        <v>36</v>
      </c>
      <c r="G19" s="192"/>
      <c r="H19" s="192" t="s">
        <v>37</v>
      </c>
      <c r="I19" s="192"/>
      <c r="J19" s="192" t="s">
        <v>38</v>
      </c>
      <c r="K19" s="192"/>
      <c r="L19" s="192" t="s">
        <v>39</v>
      </c>
      <c r="M19" s="192"/>
      <c r="N19" s="192" t="s">
        <v>40</v>
      </c>
      <c r="O19" s="192"/>
      <c r="P19" s="192" t="s">
        <v>41</v>
      </c>
      <c r="Q19" s="192"/>
      <c r="R19" s="192" t="s">
        <v>42</v>
      </c>
      <c r="S19" s="192"/>
      <c r="T19" s="192" t="s">
        <v>43</v>
      </c>
      <c r="U19" s="192"/>
      <c r="V19" s="192" t="s">
        <v>44</v>
      </c>
      <c r="W19" s="192"/>
      <c r="X19" s="192" t="s">
        <v>45</v>
      </c>
      <c r="Y19" s="192"/>
      <c r="Z19" s="192" t="s">
        <v>46</v>
      </c>
      <c r="AA19" s="192"/>
    </row>
    <row r="20" spans="4:27" ht="15">
      <c r="D20" s="192" t="str">
        <f>IF(E17&gt;D11,"Achieve","Not Achive")</f>
        <v>Achieve</v>
      </c>
      <c r="E20" s="192"/>
      <c r="F20" s="192" t="str">
        <f t="shared" si="1" ref="F20">IF(G17&gt;F11,"Achieve","Not Achive")</f>
        <v>Achieve</v>
      </c>
      <c r="G20" s="192"/>
      <c r="H20" s="192" t="str">
        <f t="shared" si="2" ref="H20">IF(I17&gt;H11,"Achieve","Not Achive")</f>
        <v>Not Achive</v>
      </c>
      <c r="I20" s="192"/>
      <c r="J20" s="192" t="str">
        <f t="shared" si="3" ref="J20">IF(K17&gt;J11,"Achieve","Not Achive")</f>
        <v>Achieve</v>
      </c>
      <c r="K20" s="192"/>
      <c r="L20" s="192" t="str">
        <f t="shared" si="4" ref="L20">IF(M17&gt;L11,"Achieve","Not Achive")</f>
        <v>Not Achive</v>
      </c>
      <c r="M20" s="192"/>
      <c r="N20" s="192" t="str">
        <f t="shared" si="5" ref="N20">IF(O17&gt;N11,"Achieve","Not Achive")</f>
        <v>Achieve</v>
      </c>
      <c r="O20" s="192"/>
      <c r="P20" s="192" t="str">
        <f t="shared" si="6" ref="P20">IF(Q17&gt;P11,"Achieve","Not Achive")</f>
        <v>Achieve</v>
      </c>
      <c r="Q20" s="192"/>
      <c r="R20" s="192" t="str">
        <f t="shared" si="7" ref="R20">IF(S17&gt;R11,"Achieve","Not Achive")</f>
        <v>Achieve</v>
      </c>
      <c r="S20" s="192"/>
      <c r="T20" s="192" t="str">
        <f t="shared" si="8" ref="T20">IF(U17&gt;T11,"Achieve","Not Achive")</f>
        <v>Achieve</v>
      </c>
      <c r="U20" s="192"/>
      <c r="V20" s="192" t="str">
        <f t="shared" si="9" ref="V20">IF(W17&gt;V11,"Achieve","Not Achive")</f>
        <v>Achieve</v>
      </c>
      <c r="W20" s="192"/>
      <c r="X20" s="192" t="str">
        <f t="shared" si="10" ref="X20">IF(Y17&gt;X11,"Achieve","Not Achive")</f>
        <v>Achieve</v>
      </c>
      <c r="Y20" s="192"/>
      <c r="Z20" s="192" t="str">
        <f t="shared" si="11" ref="Z20">IF(AA17&gt;Z11,"Achieve","Not Achive")</f>
        <v>Achieve</v>
      </c>
      <c r="AA20" s="192"/>
    </row>
  </sheetData>
  <mergeCells count="40">
    <mergeCell ref="Z20:AA20"/>
    <mergeCell ref="V19:W19"/>
    <mergeCell ref="X19:Y19"/>
    <mergeCell ref="Z19:AA19"/>
    <mergeCell ref="L19:M19"/>
    <mergeCell ref="N19:O19"/>
    <mergeCell ref="P19:Q19"/>
    <mergeCell ref="R19:S19"/>
    <mergeCell ref="T19:U19"/>
    <mergeCell ref="P20:Q20"/>
    <mergeCell ref="T20:U20"/>
    <mergeCell ref="X20:Y20"/>
    <mergeCell ref="R20:S20"/>
    <mergeCell ref="V20:W20"/>
    <mergeCell ref="D20:E20"/>
    <mergeCell ref="H20:I20"/>
    <mergeCell ref="J20:K20"/>
    <mergeCell ref="N20:O20"/>
    <mergeCell ref="D4:E4"/>
    <mergeCell ref="F4:G4"/>
    <mergeCell ref="H4:I4"/>
    <mergeCell ref="J4:K4"/>
    <mergeCell ref="L4:M4"/>
    <mergeCell ref="D19:E19"/>
    <mergeCell ref="F20:G20"/>
    <mergeCell ref="L20:M20"/>
    <mergeCell ref="F19:G19"/>
    <mergeCell ref="H19:I19"/>
    <mergeCell ref="J19:K19"/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</mergeCells>
  <pageMargins left="0.7" right="0.7" top="0.75" bottom="0.75" header="0.3" footer="0.3"/>
  <pageSetup orientation="portrait" paperSize="1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faac23b-2fc9-4d68-8eb6-c752bd948b09}">
  <sheetPr codeName="Sheet16">
    <pageSetUpPr fitToPage="1"/>
  </sheetPr>
  <dimension ref="A1:Z24"/>
  <sheetViews>
    <sheetView zoomScale="80" zoomScaleNormal="80" workbookViewId="0" topLeftCell="A1">
      <selection pane="topLeft" activeCell="A1" sqref="A1:Z1"/>
    </sheetView>
  </sheetViews>
  <sheetFormatPr defaultColWidth="8.854285714285714" defaultRowHeight="20.25"/>
  <cols>
    <col min="1" max="2" width="11.571428571428571" style="1" customWidth="1"/>
    <col min="3" max="3" width="48.714285714285715" style="1" bestFit="1" customWidth="1"/>
    <col min="4" max="8" width="11.571428571428571" style="1" customWidth="1"/>
    <col min="9" max="9" width="10.714285714285714" style="1" bestFit="1" customWidth="1"/>
    <col min="10" max="10" width="14.285714285714286" style="1" bestFit="1" customWidth="1"/>
    <col min="11" max="15" width="8.714285714285714" style="1" bestFit="1" customWidth="1"/>
    <col min="16" max="17" width="10.714285714285714" style="1" bestFit="1" customWidth="1"/>
    <col min="18" max="22" width="5.857142857142857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42" t="s">
        <v>98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20.25">
      <c r="A2" s="142" t="s">
        <v>91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21" thickBot="1">
      <c r="A3" s="142"/>
      <c r="B3" s="142"/>
      <c r="C3" s="142"/>
      <c r="D3" s="142"/>
      <c r="E3" s="142"/>
      <c r="F3" s="142" t="s">
        <v>154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thickBot="1">
      <c r="A4" s="143" t="s">
        <v>80</v>
      </c>
      <c r="B4" s="144"/>
      <c r="C4" s="123" t="s">
        <v>155</v>
      </c>
      <c r="D4" s="115" t="s">
        <v>85</v>
      </c>
      <c r="E4" s="116">
        <v>1011</v>
      </c>
      <c r="F4" s="145" t="s">
        <v>7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21" customHeight="1">
      <c r="A5" s="147" t="s">
        <v>0</v>
      </c>
      <c r="B5" s="149" t="s">
        <v>1</v>
      </c>
      <c r="C5" s="151" t="s">
        <v>2</v>
      </c>
      <c r="D5" s="153" t="s">
        <v>96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 t="s">
        <v>81</v>
      </c>
      <c r="S5" s="154"/>
      <c r="T5" s="154"/>
      <c r="U5" s="154"/>
      <c r="V5" s="154"/>
      <c r="W5" s="37" t="s">
        <v>12</v>
      </c>
      <c r="X5" s="155" t="s">
        <v>11</v>
      </c>
      <c r="Y5" s="157" t="s">
        <v>111</v>
      </c>
      <c r="Z5" s="157" t="s">
        <v>79</v>
      </c>
    </row>
    <row r="6" spans="1:26" ht="20.25">
      <c r="A6" s="148"/>
      <c r="B6" s="150"/>
      <c r="C6" s="152"/>
      <c r="D6" s="159" t="s">
        <v>92</v>
      </c>
      <c r="E6" s="159"/>
      <c r="F6" s="159"/>
      <c r="G6" s="159"/>
      <c r="H6" s="159"/>
      <c r="I6" s="159"/>
      <c r="J6" s="159"/>
      <c r="K6" s="160" t="s">
        <v>93</v>
      </c>
      <c r="L6" s="160"/>
      <c r="M6" s="160"/>
      <c r="N6" s="160"/>
      <c r="O6" s="160"/>
      <c r="P6" s="160"/>
      <c r="Q6" s="160"/>
      <c r="R6" s="154"/>
      <c r="S6" s="154"/>
      <c r="T6" s="154"/>
      <c r="U6" s="154"/>
      <c r="V6" s="154"/>
      <c r="W6" s="37" t="s">
        <v>10</v>
      </c>
      <c r="X6" s="155"/>
      <c r="Y6" s="157"/>
      <c r="Z6" s="157"/>
    </row>
    <row r="7" spans="1:26" ht="21" thickBot="1">
      <c r="A7" s="148"/>
      <c r="B7" s="204"/>
      <c r="C7" s="205"/>
      <c r="D7" s="159" t="s">
        <v>86</v>
      </c>
      <c r="E7" s="159" t="s">
        <v>87</v>
      </c>
      <c r="F7" s="159" t="s">
        <v>88</v>
      </c>
      <c r="G7" s="159" t="s">
        <v>89</v>
      </c>
      <c r="H7" s="159" t="s">
        <v>90</v>
      </c>
      <c r="I7" s="159" t="s">
        <v>94</v>
      </c>
      <c r="J7" s="159" t="s">
        <v>82</v>
      </c>
      <c r="K7" s="160" t="s">
        <v>9</v>
      </c>
      <c r="L7" s="160" t="s">
        <v>87</v>
      </c>
      <c r="M7" s="160" t="s">
        <v>4</v>
      </c>
      <c r="N7" s="160" t="s">
        <v>89</v>
      </c>
      <c r="O7" s="160" t="s">
        <v>90</v>
      </c>
      <c r="P7" s="160" t="s">
        <v>95</v>
      </c>
      <c r="Q7" s="160" t="s">
        <v>83</v>
      </c>
      <c r="R7" s="206" t="s">
        <v>9</v>
      </c>
      <c r="S7" s="154" t="s">
        <v>3</v>
      </c>
      <c r="T7" s="154" t="s">
        <v>4</v>
      </c>
      <c r="U7" s="154" t="s">
        <v>5</v>
      </c>
      <c r="V7" s="154" t="s">
        <v>6</v>
      </c>
      <c r="W7" s="37" t="s">
        <v>97</v>
      </c>
      <c r="X7" s="155"/>
      <c r="Y7" s="157"/>
      <c r="Z7" s="157"/>
    </row>
    <row r="8" spans="1:26" ht="19.9" customHeight="1">
      <c r="A8" s="207">
        <v>1</v>
      </c>
      <c r="B8" s="137">
        <v>283058</v>
      </c>
      <c r="C8" s="138" t="s">
        <v>156</v>
      </c>
      <c r="D8" s="10">
        <v>7</v>
      </c>
      <c r="E8" s="10">
        <v>5</v>
      </c>
      <c r="F8" s="10">
        <v>8</v>
      </c>
      <c r="G8" s="10">
        <v>6</v>
      </c>
      <c r="H8" s="10">
        <v>7</v>
      </c>
      <c r="I8" s="10">
        <f t="shared" si="0" ref="I8:I12">SUM(D8:H8)</f>
        <v>33</v>
      </c>
      <c r="J8" s="10">
        <f>I8*0.15</f>
        <v>4.95</v>
      </c>
      <c r="K8" s="18">
        <v>4</v>
      </c>
      <c r="L8" s="18">
        <v>2</v>
      </c>
      <c r="M8" s="18">
        <v>3</v>
      </c>
      <c r="N8" s="18">
        <v>4</v>
      </c>
      <c r="O8" s="18">
        <v>3.50</v>
      </c>
      <c r="P8" s="18">
        <f>SUM(K8:O8)</f>
        <v>16.50</v>
      </c>
      <c r="Q8" s="117">
        <f>P8*0.05</f>
        <v>0.825</v>
      </c>
      <c r="R8" s="107">
        <f t="shared" si="1" ref="R8:R12">(D8*0.15+K8*0.05)</f>
        <v>1.25</v>
      </c>
      <c r="S8" s="107">
        <f t="shared" si="2" ref="S8:S12">(E8*0.15+L8*0.05)</f>
        <v>0.85</v>
      </c>
      <c r="T8" s="107">
        <f t="shared" si="3" ref="T8:T12">(F8*0.15+M8*0.05)</f>
        <v>1.35</v>
      </c>
      <c r="U8" s="107">
        <f t="shared" si="4" ref="U8:U12">(G8*0.15+N8*0.05)</f>
        <v>1.0999999999999999</v>
      </c>
      <c r="V8" s="107">
        <f t="shared" si="5" ref="V8:V12">(H8*0.15+O8*0.05)</f>
        <v>1.2250000000000001</v>
      </c>
      <c r="W8" s="118">
        <f t="shared" si="6" ref="W8:W12">I8+P8</f>
        <v>49.50</v>
      </c>
      <c r="X8" s="118">
        <f>(W8*0.2)</f>
        <v>9.90</v>
      </c>
      <c r="Y8" s="137">
        <v>28</v>
      </c>
      <c r="Z8" s="117">
        <f>Y8*0.8</f>
        <v>22.40</v>
      </c>
    </row>
    <row r="9" spans="1:26" ht="19.9" customHeight="1">
      <c r="A9" s="208">
        <v>2</v>
      </c>
      <c r="B9" s="137">
        <v>283108</v>
      </c>
      <c r="C9" s="138" t="s">
        <v>157</v>
      </c>
      <c r="D9" s="10">
        <v>2</v>
      </c>
      <c r="E9" s="10">
        <v>3</v>
      </c>
      <c r="F9" s="10">
        <v>5</v>
      </c>
      <c r="G9" s="10">
        <v>4</v>
      </c>
      <c r="H9" s="10">
        <v>2</v>
      </c>
      <c r="I9" s="10">
        <f t="shared" si="0"/>
        <v>16</v>
      </c>
      <c r="J9" s="10">
        <f t="shared" si="7" ref="J9:J12">I9*0.15</f>
        <v>2.40</v>
      </c>
      <c r="K9" s="18">
        <v>1.50</v>
      </c>
      <c r="L9" s="18">
        <v>1.50</v>
      </c>
      <c r="M9" s="18">
        <v>1</v>
      </c>
      <c r="N9" s="18">
        <v>2.50</v>
      </c>
      <c r="O9" s="18">
        <v>2</v>
      </c>
      <c r="P9" s="18">
        <f t="shared" si="8" ref="P9:P12">SUM(K9:O9)</f>
        <v>8.50</v>
      </c>
      <c r="Q9" s="117">
        <f t="shared" si="9" ref="Q9:Q12">P9*0.05</f>
        <v>0.42500000000000004</v>
      </c>
      <c r="R9" s="107">
        <f t="shared" si="1"/>
        <v>0.375</v>
      </c>
      <c r="S9" s="107">
        <f t="shared" si="2"/>
        <v>0.52499999999999991</v>
      </c>
      <c r="T9" s="107">
        <f t="shared" si="3"/>
        <v>0.80</v>
      </c>
      <c r="U9" s="107">
        <f t="shared" si="4"/>
        <v>0.725</v>
      </c>
      <c r="V9" s="107">
        <f t="shared" si="5"/>
        <v>0.40</v>
      </c>
      <c r="W9" s="118">
        <f t="shared" si="6"/>
        <v>24.50</v>
      </c>
      <c r="X9" s="118">
        <f t="shared" si="10" ref="X9:X12">(W9*0.2)</f>
        <v>4.9000000000000004</v>
      </c>
      <c r="Y9" s="137">
        <v>10</v>
      </c>
      <c r="Z9" s="117">
        <f t="shared" si="11" ref="Z9:Z12">Y9*0.8</f>
        <v>8</v>
      </c>
    </row>
    <row r="10" spans="1:26" ht="19.9" customHeight="1" thickBot="1">
      <c r="A10" s="208">
        <v>3</v>
      </c>
      <c r="B10" s="137">
        <v>283120</v>
      </c>
      <c r="C10" s="138" t="s">
        <v>158</v>
      </c>
      <c r="D10" s="10">
        <v>5</v>
      </c>
      <c r="E10" s="10">
        <v>6</v>
      </c>
      <c r="F10" s="10">
        <v>8</v>
      </c>
      <c r="G10" s="10">
        <v>2</v>
      </c>
      <c r="H10" s="10">
        <v>1</v>
      </c>
      <c r="I10" s="10">
        <f t="shared" si="0"/>
        <v>22</v>
      </c>
      <c r="J10" s="10">
        <f t="shared" si="7"/>
        <v>3.30</v>
      </c>
      <c r="K10" s="18">
        <v>3</v>
      </c>
      <c r="L10" s="18">
        <v>4</v>
      </c>
      <c r="M10" s="18">
        <v>2</v>
      </c>
      <c r="N10" s="18">
        <v>1</v>
      </c>
      <c r="O10" s="18">
        <v>2.50</v>
      </c>
      <c r="P10" s="18">
        <f t="shared" si="8"/>
        <v>12.50</v>
      </c>
      <c r="Q10" s="117">
        <f t="shared" si="9"/>
        <v>0.625</v>
      </c>
      <c r="R10" s="107">
        <f t="shared" si="1"/>
        <v>0.90</v>
      </c>
      <c r="S10" s="107">
        <f t="shared" si="2"/>
        <v>1.0999999999999999</v>
      </c>
      <c r="T10" s="107">
        <f t="shared" si="3"/>
        <v>1.30</v>
      </c>
      <c r="U10" s="107">
        <f t="shared" si="4"/>
        <v>0.35</v>
      </c>
      <c r="V10" s="107">
        <f t="shared" si="5"/>
        <v>0.27500000000000002</v>
      </c>
      <c r="W10" s="118">
        <f t="shared" si="6"/>
        <v>34.50</v>
      </c>
      <c r="X10" s="118">
        <f t="shared" si="10"/>
        <v>6.90</v>
      </c>
      <c r="Y10" s="137">
        <v>16</v>
      </c>
      <c r="Z10" s="117">
        <f t="shared" si="11"/>
        <v>12.80</v>
      </c>
    </row>
    <row r="11" spans="1:26" ht="19.9" customHeight="1">
      <c r="A11" s="207">
        <v>3</v>
      </c>
      <c r="B11" s="137">
        <v>283161</v>
      </c>
      <c r="C11" s="138" t="s">
        <v>159</v>
      </c>
      <c r="D11" s="10">
        <v>5</v>
      </c>
      <c r="E11" s="10">
        <v>6</v>
      </c>
      <c r="F11" s="10">
        <v>5</v>
      </c>
      <c r="G11" s="10">
        <v>4</v>
      </c>
      <c r="H11" s="10">
        <v>5</v>
      </c>
      <c r="I11" s="10">
        <f t="shared" si="0"/>
        <v>25</v>
      </c>
      <c r="J11" s="10">
        <f t="shared" si="7"/>
        <v>3.75</v>
      </c>
      <c r="K11" s="18">
        <v>3</v>
      </c>
      <c r="L11" s="18">
        <v>5</v>
      </c>
      <c r="M11" s="18">
        <v>2.50</v>
      </c>
      <c r="N11" s="18">
        <v>1.50</v>
      </c>
      <c r="O11" s="18">
        <v>2</v>
      </c>
      <c r="P11" s="18">
        <f t="shared" si="8"/>
        <v>14</v>
      </c>
      <c r="Q11" s="117">
        <f t="shared" si="9"/>
        <v>0.70</v>
      </c>
      <c r="R11" s="107">
        <f t="shared" si="1"/>
        <v>0.90</v>
      </c>
      <c r="S11" s="107">
        <f t="shared" si="2"/>
        <v>1.1499999999999999</v>
      </c>
      <c r="T11" s="107">
        <f t="shared" si="3"/>
        <v>0.875</v>
      </c>
      <c r="U11" s="107">
        <f t="shared" si="4"/>
        <v>0.675</v>
      </c>
      <c r="V11" s="107">
        <f t="shared" si="5"/>
        <v>0.85</v>
      </c>
      <c r="W11" s="118">
        <f t="shared" si="6"/>
        <v>39</v>
      </c>
      <c r="X11" s="118">
        <f t="shared" si="10"/>
        <v>7.8000000000000007</v>
      </c>
      <c r="Y11" s="137">
        <v>24</v>
      </c>
      <c r="Z11" s="117">
        <f t="shared" si="11"/>
        <v>19.200000000000003</v>
      </c>
    </row>
    <row r="12" spans="1:26" ht="27.75" customHeight="1">
      <c r="A12" s="208">
        <v>4</v>
      </c>
      <c r="B12" s="137">
        <v>283188</v>
      </c>
      <c r="C12" s="138" t="s">
        <v>160</v>
      </c>
      <c r="D12" s="10">
        <v>8</v>
      </c>
      <c r="E12" s="10">
        <v>6</v>
      </c>
      <c r="F12" s="10">
        <v>8</v>
      </c>
      <c r="G12" s="10">
        <v>7</v>
      </c>
      <c r="H12" s="10">
        <v>5</v>
      </c>
      <c r="I12" s="10">
        <f t="shared" si="0"/>
        <v>34</v>
      </c>
      <c r="J12" s="10">
        <f t="shared" si="7"/>
        <v>5.0999999999999996</v>
      </c>
      <c r="K12" s="18">
        <v>5</v>
      </c>
      <c r="L12" s="18">
        <v>4</v>
      </c>
      <c r="M12" s="18">
        <v>3.50</v>
      </c>
      <c r="N12" s="18">
        <v>3</v>
      </c>
      <c r="O12" s="18">
        <v>4</v>
      </c>
      <c r="P12" s="18">
        <f t="shared" si="8"/>
        <v>19.50</v>
      </c>
      <c r="Q12" s="117">
        <f t="shared" si="9"/>
        <v>0.97500000000000009</v>
      </c>
      <c r="R12" s="107">
        <f t="shared" si="1"/>
        <v>1.45</v>
      </c>
      <c r="S12" s="107">
        <f t="shared" si="2"/>
        <v>1.0999999999999999</v>
      </c>
      <c r="T12" s="107">
        <f t="shared" si="3"/>
        <v>1.375</v>
      </c>
      <c r="U12" s="107">
        <f t="shared" si="4"/>
        <v>1.2000000000000002</v>
      </c>
      <c r="V12" s="107">
        <f t="shared" si="5"/>
        <v>0.95</v>
      </c>
      <c r="W12" s="118">
        <f t="shared" si="6"/>
        <v>53.50</v>
      </c>
      <c r="X12" s="118">
        <f t="shared" si="10"/>
        <v>10.70</v>
      </c>
      <c r="Y12" s="137">
        <v>31</v>
      </c>
      <c r="Z12" s="117">
        <f t="shared" si="11"/>
        <v>24.80</v>
      </c>
    </row>
    <row r="13" ht="21" thickBot="1"/>
    <row r="14" spans="1:26" ht="20.25">
      <c r="A14" s="139" t="s">
        <v>13</v>
      </c>
      <c r="B14" s="140"/>
      <c r="C14" s="141"/>
      <c r="D14" s="6">
        <f>COUNT(D8:D12)</f>
        <v>5</v>
      </c>
      <c r="E14" s="7">
        <f>COUNT(E8:E12)</f>
        <v>5</v>
      </c>
      <c r="F14" s="7">
        <f>COUNT(F8:F12)</f>
        <v>5</v>
      </c>
      <c r="G14" s="7">
        <f>COUNT(G8:G12)</f>
        <v>5</v>
      </c>
      <c r="H14" s="89">
        <f>COUNT(H8:H12)</f>
        <v>5</v>
      </c>
      <c r="I14" s="8">
        <f>COUNT(I8:I12)</f>
        <v>5</v>
      </c>
      <c r="J14" s="90">
        <f>COUNT(J8:J12)</f>
        <v>5</v>
      </c>
      <c r="K14" s="82">
        <f>COUNT(K8:K12)</f>
        <v>5</v>
      </c>
      <c r="L14" s="15">
        <f>COUNT(L8:L12)</f>
        <v>5</v>
      </c>
      <c r="M14" s="15">
        <f>COUNT(M8:M12)</f>
        <v>5</v>
      </c>
      <c r="N14" s="15">
        <f>COUNT(N8:N12)</f>
        <v>5</v>
      </c>
      <c r="O14" s="83">
        <f>COUNT(O8:O12)</f>
        <v>5</v>
      </c>
      <c r="P14" s="78">
        <f>COUNT(P8:P12)</f>
        <v>5</v>
      </c>
      <c r="Q14" s="96">
        <f>COUNT(Q8:Q12)</f>
        <v>5</v>
      </c>
      <c r="R14" s="99">
        <f>COUNT(R8:R12)</f>
        <v>5</v>
      </c>
      <c r="S14" s="22">
        <f>COUNT(S8:S12)</f>
        <v>5</v>
      </c>
      <c r="T14" s="22">
        <f>COUNT(T8:T12)</f>
        <v>5</v>
      </c>
      <c r="U14" s="22">
        <f>COUNT(U8:U12)</f>
        <v>5</v>
      </c>
      <c r="V14" s="23">
        <f>COUNT(V8:V12)</f>
        <v>5</v>
      </c>
      <c r="W14" s="108">
        <f>COUNT(W8:W12)</f>
        <v>5</v>
      </c>
      <c r="X14" s="102">
        <f>COUNT(X8:X12)</f>
        <v>5</v>
      </c>
      <c r="Y14" s="16">
        <f>COUNT(Y8:Y12)</f>
        <v>5</v>
      </c>
      <c r="Z14" s="106">
        <f>COUNT(Z8:Z12)</f>
        <v>5</v>
      </c>
    </row>
    <row r="15" spans="1:26" ht="21" customHeight="1">
      <c r="A15" s="167" t="s">
        <v>14</v>
      </c>
      <c r="B15" s="168"/>
      <c r="C15" s="169"/>
      <c r="D15" s="9">
        <v>10</v>
      </c>
      <c r="E15" s="10">
        <v>10</v>
      </c>
      <c r="F15" s="10">
        <v>10</v>
      </c>
      <c r="G15" s="10">
        <v>10</v>
      </c>
      <c r="H15" s="91">
        <v>10</v>
      </c>
      <c r="I15" s="11">
        <f>SUM(D15:H15)</f>
        <v>50</v>
      </c>
      <c r="J15" s="92">
        <f>I15*0.15</f>
        <v>7.50</v>
      </c>
      <c r="K15" s="84">
        <v>5</v>
      </c>
      <c r="L15" s="18">
        <v>5</v>
      </c>
      <c r="M15" s="18">
        <v>5</v>
      </c>
      <c r="N15" s="18">
        <v>5</v>
      </c>
      <c r="O15" s="85">
        <v>5</v>
      </c>
      <c r="P15" s="79">
        <f>SUM(K15:O15)</f>
        <v>25</v>
      </c>
      <c r="Q15" s="97">
        <f>P15*0.05</f>
        <v>1.25</v>
      </c>
      <c r="R15" s="100">
        <f>(D15*0.15+K15*0.05)</f>
        <v>1.75</v>
      </c>
      <c r="S15" s="24">
        <f>((E15*0.15+L15*0.05))</f>
        <v>1.75</v>
      </c>
      <c r="T15" s="24">
        <f t="shared" si="12" ref="T15:U15">((F15*0.15+M15*0.05))</f>
        <v>1.75</v>
      </c>
      <c r="U15" s="24">
        <f t="shared" si="12"/>
        <v>1.75</v>
      </c>
      <c r="V15" s="25">
        <f>((H15*0.15+O15*0.05))</f>
        <v>1.75</v>
      </c>
      <c r="W15" s="109">
        <v>75</v>
      </c>
      <c r="X15" s="103">
        <f>W15*0.2</f>
        <v>15</v>
      </c>
      <c r="Y15" s="19">
        <v>50</v>
      </c>
      <c r="Z15" s="86">
        <f>Y15*0.8</f>
        <v>40</v>
      </c>
    </row>
    <row r="16" spans="1:26" ht="20.25">
      <c r="A16" s="167" t="s">
        <v>75</v>
      </c>
      <c r="B16" s="168"/>
      <c r="C16" s="169"/>
      <c r="D16" s="9">
        <f>D15*0.4</f>
        <v>4</v>
      </c>
      <c r="E16" s="10">
        <f>E15*0.4</f>
        <v>4</v>
      </c>
      <c r="F16" s="10">
        <f t="shared" si="13" ref="F16:J16">F15*0.4</f>
        <v>4</v>
      </c>
      <c r="G16" s="10">
        <f t="shared" si="13"/>
        <v>4</v>
      </c>
      <c r="H16" s="91">
        <f t="shared" si="13"/>
        <v>4</v>
      </c>
      <c r="I16" s="11">
        <f t="shared" si="13"/>
        <v>20</v>
      </c>
      <c r="J16" s="92">
        <f t="shared" si="13"/>
        <v>3</v>
      </c>
      <c r="K16" s="84">
        <f>K15*0.4</f>
        <v>2</v>
      </c>
      <c r="L16" s="18">
        <f>L15*0.4</f>
        <v>2</v>
      </c>
      <c r="M16" s="18">
        <f t="shared" si="14" ref="M16:Z16">M15*0.4</f>
        <v>2</v>
      </c>
      <c r="N16" s="18">
        <f t="shared" si="14"/>
        <v>2</v>
      </c>
      <c r="O16" s="85">
        <f t="shared" si="14"/>
        <v>2</v>
      </c>
      <c r="P16" s="79">
        <f t="shared" si="14"/>
        <v>10</v>
      </c>
      <c r="Q16" s="97">
        <f t="shared" si="14"/>
        <v>0.50</v>
      </c>
      <c r="R16" s="100">
        <f t="shared" si="14"/>
        <v>0.70</v>
      </c>
      <c r="S16" s="24">
        <f t="shared" si="14"/>
        <v>0.70</v>
      </c>
      <c r="T16" s="24">
        <f t="shared" si="14"/>
        <v>0.70</v>
      </c>
      <c r="U16" s="24">
        <f t="shared" si="14"/>
        <v>0.70</v>
      </c>
      <c r="V16" s="25">
        <f t="shared" si="14"/>
        <v>0.70</v>
      </c>
      <c r="W16" s="109">
        <f t="shared" si="14"/>
        <v>30</v>
      </c>
      <c r="X16" s="103">
        <f t="shared" si="14"/>
        <v>6</v>
      </c>
      <c r="Y16" s="19">
        <f t="shared" si="14"/>
        <v>20</v>
      </c>
      <c r="Z16" s="86">
        <f t="shared" si="14"/>
        <v>16</v>
      </c>
    </row>
    <row r="17" spans="1:26" ht="21" customHeight="1">
      <c r="A17" s="167" t="s">
        <v>15</v>
      </c>
      <c r="B17" s="168"/>
      <c r="C17" s="169"/>
      <c r="D17" s="9">
        <f>COUNTIF(D8:D12,"&gt;=4")</f>
        <v>4</v>
      </c>
      <c r="E17" s="9">
        <f>COUNTIF(E8:E12,"&gt;=4")</f>
        <v>4</v>
      </c>
      <c r="F17" s="9">
        <f>COUNTIF(F8:F12,"&gt;=4")</f>
        <v>5</v>
      </c>
      <c r="G17" s="9">
        <f>COUNTIF(G8:G12,"&gt;=4")</f>
        <v>4</v>
      </c>
      <c r="H17" s="9">
        <f>COUNTIF(H8:H12,"&gt;=4")</f>
        <v>3</v>
      </c>
      <c r="I17" s="11">
        <f>COUNTIF(I8:I12,"&gt;=20")</f>
        <v>4</v>
      </c>
      <c r="J17" s="92">
        <f>COUNTIF(J8:J12,"&gt;=3")</f>
        <v>4</v>
      </c>
      <c r="K17" s="84">
        <f>COUNTIF(K8:K12,"&gt;=2")</f>
        <v>4</v>
      </c>
      <c r="L17" s="84">
        <f>COUNTIF(L8:L12,"&gt;=2")</f>
        <v>4</v>
      </c>
      <c r="M17" s="84">
        <f>COUNTIF(M8:M12,"&gt;=2")</f>
        <v>4</v>
      </c>
      <c r="N17" s="84">
        <f>COUNTIF(N8:N12,"&gt;=2")</f>
        <v>3</v>
      </c>
      <c r="O17" s="84">
        <f>COUNTIF(O8:O12,"&gt;=2")</f>
        <v>5</v>
      </c>
      <c r="P17" s="79">
        <f>COUNTIF(P8:P12,"&gt;=10")</f>
        <v>4</v>
      </c>
      <c r="Q17" s="97">
        <f>COUNTIF(Q8:Q12,"&gt;=0.5")</f>
        <v>4</v>
      </c>
      <c r="R17" s="100">
        <f>COUNTIF(R8:R12,"&gt;=.7")</f>
        <v>4</v>
      </c>
      <c r="S17" s="100">
        <f>COUNTIF(S8:S12,"&gt;=.7")</f>
        <v>4</v>
      </c>
      <c r="T17" s="100">
        <f>COUNTIF(T8:T12,"&gt;=.7")</f>
        <v>5</v>
      </c>
      <c r="U17" s="100">
        <f>COUNTIF(U8:U12,"&gt;=.7")</f>
        <v>3</v>
      </c>
      <c r="V17" s="100">
        <f>COUNTIF(V8:V12,"&gt;=.7")</f>
        <v>3</v>
      </c>
      <c r="W17" s="109">
        <f>COUNTIF(W8:W12,"&gt;=30")</f>
        <v>4</v>
      </c>
      <c r="X17" s="103">
        <f>COUNTIF(X8:X12,"&gt;=6")</f>
        <v>4</v>
      </c>
      <c r="Y17" s="19">
        <f>COUNTIF(Y8:Y12,"&gt;=20")</f>
        <v>3</v>
      </c>
      <c r="Z17" s="86">
        <f>COUNTIF(Z8:Z12,"&gt;=16")</f>
        <v>3</v>
      </c>
    </row>
    <row r="18" spans="1:26" ht="20.25">
      <c r="A18" s="167" t="s">
        <v>16</v>
      </c>
      <c r="B18" s="168"/>
      <c r="C18" s="169"/>
      <c r="D18" s="93" t="str">
        <f>IF(((D17/COUNT(D8:D12))*100)&gt;=60,"3",IF(AND(((D17/COUNT(D8:D12))*100)&lt;60,((D17/COUNT(D8:D12))*100)&gt;=50),"2",IF(AND(((D17/COUNT(D8:D12))*100)&lt;50,((D17/COUNT(D8:D12))*100)&gt;=40),"1","0")))</f>
        <v>3</v>
      </c>
      <c r="E18" s="10" t="str">
        <f>IF(((E17/COUNT(E8:E12))*100)&gt;=60,"3",IF(AND(((E17/COUNT(E8:E12))*100)&lt;60,((E17/COUNT(E8:E12))*100)&gt;=50),"2",IF(AND(((E17/COUNT(E8:E12))*100)&lt;50,((E17/COUNT(E8:E12))*100)&gt;=40),"1","0")))</f>
        <v>3</v>
      </c>
      <c r="F18" s="10" t="str">
        <f>IF(((F17/COUNT(F8:F12))*100)&gt;=60,"3",IF(AND(((F17/COUNT(F8:F12))*100)&lt;60,((F17/COUNT(F8:F12))*100)&gt;=50),"2",IF(AND(((F17/COUNT(F8:F12))*100)&lt;50,((F17/COUNT(F8:F12))*100)&gt;=40),"1","0")))</f>
        <v>3</v>
      </c>
      <c r="G18" s="10" t="str">
        <f>IF(((G17/COUNT(G8:G12))*100)&gt;=60,"3",IF(AND(((G17/COUNT(G8:G12))*100)&lt;60,((G17/COUNT(G8:G12))*100)&gt;=50),"2",IF(AND(((G17/COUNT(G8:G12))*100)&lt;50,((G17/COUNT(G8:G12))*100)&gt;=40),"1","0")))</f>
        <v>3</v>
      </c>
      <c r="H18" s="91" t="str">
        <f>IF(((H17/COUNT(H8:H12))*100)&gt;=60,"3",IF(AND(((H17/COUNT(H8:H12))*100)&lt;60,((H17/COUNT(H8:H12))*100)&gt;=50),"2",IF(AND(((H17/COUNT(H8:H12))*100)&lt;50,((H17/COUNT(H8:H12))*100)&gt;=40),"1","0")))</f>
        <v>3</v>
      </c>
      <c r="I18" s="11" t="str">
        <f>IF(((I17/COUNT(I8:I12))*100)&gt;=60,"3",IF(AND(((I17/COUNT(I8:I12))*100)&lt;60,((I17/COUNT(I8:I12))*100)&gt;=50),"2",IF(AND(((I17/COUNT(I8:I12))*100)&lt;50,((I17/COUNT(I8:I12))*100)&gt;=40),"1","0")))</f>
        <v>3</v>
      </c>
      <c r="J18" s="92" t="str">
        <f>IF(((J17/COUNT(J8:J12))*100)&gt;=60,"3",IF(AND(((J17/COUNT(J8:J12))*100)&lt;60,((J17/COUNT(J8:J12))*100)&gt;=50),"2",IF(AND(((J17/COUNT(J8:J12))*100)&lt;50,((J17/COUNT(J8:J12))*100)&gt;=40),"1","0")))</f>
        <v>3</v>
      </c>
      <c r="K18" s="84" t="str">
        <f>IF(((K17/COUNT(K8:K12))*100)&gt;=60,"3",IF(AND(((K17/COUNT(K8:K12))*100)&lt;60,((K17/COUNT(K8:K12))*100)&gt;=50),"2",IF(AND(((K17/COUNT(K8:K12))*100)&lt;50,((K17/COUNT(K8:K12))*100)&gt;=40),"1","0")))</f>
        <v>3</v>
      </c>
      <c r="L18" s="17" t="str">
        <f>IF(((L17/COUNT(L8:L12))*100)&gt;=60,"3",IF(AND(((L17/COUNT(L8:L12))*100)&lt;60,((L17/COUNT(L8:L12))*100)&gt;=50),"2",IF(AND(((L17/COUNT(L8:L12))*100)&lt;50,((L17/COUNT(L8:L12))*100)&gt;=40),"1","0")))</f>
        <v>3</v>
      </c>
      <c r="M18" s="17" t="str">
        <f>IF(((M17/COUNT(M8:M12))*100)&gt;=60,"3",IF(AND(((M17/COUNT(M8:M12))*100)&lt;60,((M17/COUNT(M8:M12))*100)&gt;=50),"2",IF(AND(((M17/COUNT(M8:M12))*100)&lt;50,((M17/COUNT(M8:M12))*100)&gt;=40),"1","0")))</f>
        <v>3</v>
      </c>
      <c r="N18" s="17" t="str">
        <f>IF(((N17/COUNT(N8:N12))*100)&gt;=60,"3",IF(AND(((N17/COUNT(N8:N12))*100)&lt;60,((N17/COUNT(N8:N12))*100)&gt;=50),"2",IF(AND(((N17/COUNT(N8:N12))*100)&lt;50,((N17/COUNT(N8:N12))*100)&gt;=40),"1","0")))</f>
        <v>3</v>
      </c>
      <c r="O18" s="86" t="str">
        <f>IF(((O17/COUNT(O8:O12))*100)&gt;=60,"3",IF(AND(((O17/COUNT(O8:O12))*100)&lt;60,((O17/COUNT(O8:O12))*100)&gt;=50),"2",IF(AND(((O17/COUNT(O8:O12))*100)&lt;50,((O17/COUNT(O8:O12))*100)&gt;=40),"1","0")))</f>
        <v>3</v>
      </c>
      <c r="P18" s="79" t="str">
        <f>IF(((P17/COUNT(P8:P12))*100)&gt;=60,"3",IF(AND(((P17/COUNT(P8:P12))*100)&lt;60,((P17/COUNT(P8:P12))*100)&gt;=50),"2",IF(AND(((P17/COUNT(P8:P12))*100)&lt;50,((P17/COUNT(P8:P12))*100)&gt;=40),"1","0")))</f>
        <v>3</v>
      </c>
      <c r="Q18" s="97" t="str">
        <f>IF(((Q17/COUNT(Q8:Q12))*100)&gt;=60,"3",IF(AND(((Q17/COUNT(Q8:Q12))*100)&lt;60,((Q17/COUNT(Q8:Q12))*100)&gt;=50),"2",IF(AND(((Q17/COUNT(Q8:Q12))*100)&lt;50,((Q17/COUNT(Q8:Q12))*100)&gt;=40),"1","0")))</f>
        <v>3</v>
      </c>
      <c r="R18" s="100" t="str">
        <f>IF(((R17/COUNT(R8:R12))*100)&gt;=60,"3",IF(AND(((R17/COUNT(R8:R12))*100)&lt;60,((R17/COUNT(R8:R12))*100)&gt;=50),"2",IF(AND(((R17/COUNT(R8:R12))*100)&lt;50,((R17/COUNT(R8:R12))*100)&gt;=40),"1","0")))</f>
        <v>3</v>
      </c>
      <c r="S18" s="24" t="str">
        <f>IF(((S17/COUNT(S8:S12))*100)&gt;=60,"3",IF(AND(((S17/COUNT(S8:S12))*100)&lt;60,((S17/COUNT(S8:S12))*100)&gt;=50),"2",IF(AND(((S17/COUNT(S8:S12))*100)&lt;50,((S17/COUNT(S8:S12))*100)&gt;=40),"1","0")))</f>
        <v>3</v>
      </c>
      <c r="T18" s="24" t="str">
        <f>IF(((T17/COUNT(T8:T12))*100)&gt;=60,"3",IF(AND(((T17/COUNT(T8:T12))*100)&lt;60,((T17/COUNT(T8:T12))*100)&gt;=50),"2",IF(AND(((T17/COUNT(T8:T12))*100)&lt;50,((T17/COUNT(T8:T12))*100)&gt;=40),"1","0")))</f>
        <v>3</v>
      </c>
      <c r="U18" s="24" t="str">
        <f>IF(((U17/COUNT(U8:U12))*100)&gt;=60,"3",IF(AND(((U17/COUNT(U8:U12))*100)&lt;60,((U17/COUNT(U8:U12))*100)&gt;=50),"2",IF(AND(((U17/COUNT(U8:U12))*100)&lt;50,((U17/COUNT(U8:U12))*100)&gt;=40),"1","0")))</f>
        <v>3</v>
      </c>
      <c r="V18" s="25" t="str">
        <f>IF(((V17/COUNT(V8:V12))*100)&gt;=60,"3",IF(AND(((V17/COUNT(V8:V12))*100)&lt;60,((V17/COUNT(V8:V12))*100)&gt;=50),"2",IF(AND(((V17/COUNT(V8:V12))*100)&lt;50,((V17/COUNT(V8:V12))*100)&gt;=40),"1","0")))</f>
        <v>3</v>
      </c>
      <c r="W18" s="103" t="str">
        <f>IF(((W17/COUNT(W8:W12))*100)&gt;=60,"3",IF(AND(((W17/COUNT(W8:W12))*100)&lt;60,((W17/COUNT(W8:W12))*100)&gt;=50),"2",IF(AND(((W17/COUNT(W8:W12))*100)&lt;50,((W17/COUNT(W8:W12))*100)&gt;=40),"1","0")))</f>
        <v>3</v>
      </c>
      <c r="X18" s="104" t="str">
        <f>IF(((X17/COUNT(X8:X12))*100)&gt;=60,"3",IF(AND(((X17/COUNT(X8:X12))*100)&lt;60,((X17/COUNT(X8:X12))*100)&gt;=50),"2",IF(AND(((X17/COUNT(X8:X12))*100)&lt;50,((X17/COUNT(X8:X12))*100)&gt;=40),"1","0")))</f>
        <v>3</v>
      </c>
      <c r="Y18" s="97" t="str">
        <f>IF(((Y17/COUNT(Y8:Y12))*100)&gt;=60,"3",IF(AND(((Y17/COUNT(Y8:Y12))*100)&lt;60,((Y17/COUNT(Y8:Y12))*100)&gt;=50),"2",IF(AND(((Y17/COUNT(Y8:Y12))*100)&lt;50,((Y17/COUNT(Y8:Y12))*100)&gt;=40),"1","0")))</f>
        <v>3</v>
      </c>
      <c r="Z18" s="19" t="str">
        <f>IF(((Z17/COUNT(Z8:Z12))*100)&gt;=60,"3",IF(AND(((Z17/COUNT(Z8:Z12))*100)&lt;60,((Z17/COUNT(Z8:Z12))*100)&gt;=50),"2",IF(AND(((Z17/COUNT(Z8:Z12))*100)&lt;50,((Z17/COUNT(Z8:Z12))*100)&gt;=40),"1","0")))</f>
        <v>3</v>
      </c>
    </row>
    <row r="19" spans="1:26" ht="21" thickBot="1">
      <c r="A19" s="170" t="s">
        <v>17</v>
      </c>
      <c r="B19" s="171"/>
      <c r="C19" s="172"/>
      <c r="D19" s="12">
        <f>((D17/COUNT(D8:D12))*D18)</f>
        <v>2.4000000000000004</v>
      </c>
      <c r="E19" s="13">
        <f>((E17/COUNT(E8:E12))*E18)</f>
        <v>2.4000000000000004</v>
      </c>
      <c r="F19" s="13">
        <f>((F17/COUNT(F8:F12))*F18)</f>
        <v>3</v>
      </c>
      <c r="G19" s="13">
        <f>((G17/COUNT(G8:G12))*G18)</f>
        <v>2.4000000000000004</v>
      </c>
      <c r="H19" s="94">
        <f>((H17/COUNT(H8:H12))*H18)</f>
        <v>1.7999999999999998</v>
      </c>
      <c r="I19" s="14">
        <f>((I17/COUNT(I8:I12))*I18)</f>
        <v>2.4000000000000004</v>
      </c>
      <c r="J19" s="95">
        <f>((J17/COUNT(J8:J12))*J18)</f>
        <v>2.4000000000000004</v>
      </c>
      <c r="K19" s="87">
        <f>((K17/COUNT(K8:K12))*K18)</f>
        <v>2.4000000000000004</v>
      </c>
      <c r="L19" s="20">
        <f>((L17/COUNT(L8:L12))*L18)</f>
        <v>2.4000000000000004</v>
      </c>
      <c r="M19" s="20">
        <f>((M17/COUNT(M8:M12))*M18)</f>
        <v>2.4000000000000004</v>
      </c>
      <c r="N19" s="20">
        <f>((N17/COUNT(N8:N12))*N18)</f>
        <v>1.7999999999999998</v>
      </c>
      <c r="O19" s="88">
        <f>((O17/COUNT(O8:O12))*O18)</f>
        <v>3</v>
      </c>
      <c r="P19" s="80">
        <f>((P17/COUNT(P8:P12))*P18)</f>
        <v>2.4000000000000004</v>
      </c>
      <c r="Q19" s="98">
        <f>((Q17/COUNT(Q8:Q12))*Q18)</f>
        <v>2.4000000000000004</v>
      </c>
      <c r="R19" s="101">
        <f>((R17/COUNT(R8:R12))*R18)</f>
        <v>2.4000000000000004</v>
      </c>
      <c r="S19" s="26">
        <f>((S17/COUNT(S8:S12))*S18)</f>
        <v>2.4000000000000004</v>
      </c>
      <c r="T19" s="26">
        <f>((T17/COUNT(T8:T12))*T18)</f>
        <v>3</v>
      </c>
      <c r="U19" s="26">
        <f>((U17/COUNT(U8:U12))*U18)</f>
        <v>1.7999999999999998</v>
      </c>
      <c r="V19" s="27">
        <f>((V17/COUNT(V8:V12))*V18)</f>
        <v>1.7999999999999998</v>
      </c>
      <c r="W19" s="110">
        <f>((W17/COUNT(W8:W12))*W18)</f>
        <v>2.4000000000000004</v>
      </c>
      <c r="X19" s="105">
        <f>((X17/COUNT(X8:X12))*X18)</f>
        <v>2.4000000000000004</v>
      </c>
      <c r="Y19" s="98">
        <f>((Y17/COUNT(Y8:Y12))*Y18)</f>
        <v>1.7999999999999998</v>
      </c>
      <c r="Z19" s="21">
        <f>((Z17/COUNT(Z8:Z12))*Z18)</f>
        <v>1.7999999999999998</v>
      </c>
    </row>
    <row r="20" spans="1:4" ht="21" thickBot="1">
      <c r="A20" s="2"/>
      <c r="B20" s="2"/>
      <c r="C20" s="2"/>
      <c r="D20" s="2"/>
    </row>
    <row r="21" spans="1:19" ht="20.25">
      <c r="A21" s="173" t="s">
        <v>18</v>
      </c>
      <c r="B21" s="174"/>
      <c r="C21" s="175"/>
      <c r="D21" s="2"/>
      <c r="E21" s="161" t="s">
        <v>19</v>
      </c>
      <c r="F21" s="162"/>
      <c r="G21" s="162"/>
      <c r="H21" s="162"/>
      <c r="I21" s="162"/>
      <c r="J21" s="162"/>
      <c r="K21" s="162"/>
      <c r="L21" s="162"/>
      <c r="M21" s="162"/>
      <c r="N21" s="163"/>
      <c r="O21" s="81" t="s">
        <v>9</v>
      </c>
      <c r="P21" s="28" t="s">
        <v>3</v>
      </c>
      <c r="Q21" s="28" t="s">
        <v>4</v>
      </c>
      <c r="R21" s="28" t="s">
        <v>5</v>
      </c>
      <c r="S21" s="29" t="s">
        <v>6</v>
      </c>
    </row>
    <row r="22" spans="1:19" ht="21" thickBot="1">
      <c r="A22" s="30" t="s">
        <v>76</v>
      </c>
      <c r="B22" s="3"/>
      <c r="C22" s="31"/>
      <c r="D22" s="2"/>
      <c r="E22" s="164"/>
      <c r="F22" s="165"/>
      <c r="G22" s="165"/>
      <c r="H22" s="165"/>
      <c r="I22" s="165"/>
      <c r="J22" s="165"/>
      <c r="K22" s="165"/>
      <c r="L22" s="165"/>
      <c r="M22" s="165"/>
      <c r="N22" s="166"/>
      <c r="O22" s="4">
        <f>(R19*0.2+Z19*0.8)</f>
        <v>1.92</v>
      </c>
      <c r="P22" s="4">
        <f>(S19*0.2+Z19*0.8)</f>
        <v>1.92</v>
      </c>
      <c r="Q22" s="4">
        <f>(T19*0.2+Z19*0.8)</f>
        <v>2.04</v>
      </c>
      <c r="R22" s="4">
        <f>(U19*0.2+Z19*0.8)</f>
        <v>1.7999999999999998</v>
      </c>
      <c r="S22" s="5">
        <f>(V19*0.2+Z19*0.8)</f>
        <v>1.7999999999999998</v>
      </c>
    </row>
    <row r="23" spans="1:4" ht="20.25">
      <c r="A23" s="30" t="s">
        <v>77</v>
      </c>
      <c r="B23" s="3"/>
      <c r="C23" s="31"/>
      <c r="D23" s="2"/>
    </row>
    <row r="24" spans="1:4" ht="21" thickBot="1">
      <c r="A24" s="32" t="s">
        <v>78</v>
      </c>
      <c r="B24" s="33"/>
      <c r="C24" s="34"/>
      <c r="D24" s="2"/>
    </row>
  </sheetData>
  <mergeCells count="23">
    <mergeCell ref="A14:C14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21:N22"/>
    <mergeCell ref="A15:C15"/>
    <mergeCell ref="A16:C16"/>
    <mergeCell ref="A17:C17"/>
    <mergeCell ref="A18:C18"/>
    <mergeCell ref="A19:C19"/>
    <mergeCell ref="A21:C21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8986ef4-893a-461a-99b7-8713b2205329}">
  <sheetPr codeName="Sheet17">
    <pageSetUpPr fitToPage="1"/>
  </sheetPr>
  <dimension ref="A1:Z24"/>
  <sheetViews>
    <sheetView zoomScale="80" zoomScaleNormal="80" workbookViewId="0" topLeftCell="F1">
      <selection pane="topLeft" activeCell="X17" sqref="X17"/>
    </sheetView>
  </sheetViews>
  <sheetFormatPr defaultColWidth="8.854285714285714" defaultRowHeight="20.25"/>
  <cols>
    <col min="1" max="2" width="11.571428571428571" style="1" customWidth="1"/>
    <col min="3" max="3" width="63.714285714285715" style="1" bestFit="1" customWidth="1"/>
    <col min="4" max="8" width="11.571428571428571" style="1" customWidth="1"/>
    <col min="9" max="9" width="10.714285714285714" style="1" bestFit="1" customWidth="1"/>
    <col min="10" max="10" width="14.285714285714286" style="1" bestFit="1" customWidth="1"/>
    <col min="11" max="15" width="8.714285714285714" style="1" bestFit="1" customWidth="1"/>
    <col min="16" max="17" width="10.714285714285714" style="1" bestFit="1" customWidth="1"/>
    <col min="18" max="22" width="6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42" t="str">
        <f>'1 (4)'!A1:Z1</f>
        <v xml:space="preserve">ST. WILFRED'S PG COLLEGE 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20.25">
      <c r="A2" s="142" t="s">
        <v>91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21" thickBot="1">
      <c r="A3" s="142"/>
      <c r="B3" s="142"/>
      <c r="C3" s="142"/>
      <c r="D3" s="142"/>
      <c r="E3" s="142"/>
      <c r="F3" s="142" t="s">
        <v>154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thickBot="1">
      <c r="A4" s="143" t="s">
        <v>80</v>
      </c>
      <c r="B4" s="144"/>
      <c r="C4" s="124" t="s">
        <v>161</v>
      </c>
      <c r="D4" s="115" t="s">
        <v>85</v>
      </c>
      <c r="E4" s="116">
        <v>1011</v>
      </c>
      <c r="F4" s="145" t="s">
        <v>7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21" customHeight="1">
      <c r="A5" s="147" t="s">
        <v>0</v>
      </c>
      <c r="B5" s="149" t="s">
        <v>1</v>
      </c>
      <c r="C5" s="151" t="s">
        <v>2</v>
      </c>
      <c r="D5" s="153" t="s">
        <v>96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 t="s">
        <v>81</v>
      </c>
      <c r="S5" s="154"/>
      <c r="T5" s="154"/>
      <c r="U5" s="154"/>
      <c r="V5" s="154"/>
      <c r="W5" s="37" t="s">
        <v>12</v>
      </c>
      <c r="X5" s="155" t="s">
        <v>11</v>
      </c>
      <c r="Y5" s="157" t="s">
        <v>111</v>
      </c>
      <c r="Z5" s="157" t="s">
        <v>79</v>
      </c>
    </row>
    <row r="6" spans="1:26" ht="20.25">
      <c r="A6" s="148"/>
      <c r="B6" s="150"/>
      <c r="C6" s="152"/>
      <c r="D6" s="159" t="s">
        <v>92</v>
      </c>
      <c r="E6" s="159"/>
      <c r="F6" s="159"/>
      <c r="G6" s="159"/>
      <c r="H6" s="159"/>
      <c r="I6" s="159"/>
      <c r="J6" s="159"/>
      <c r="K6" s="160" t="s">
        <v>93</v>
      </c>
      <c r="L6" s="160"/>
      <c r="M6" s="160"/>
      <c r="N6" s="160"/>
      <c r="O6" s="160"/>
      <c r="P6" s="160"/>
      <c r="Q6" s="160"/>
      <c r="R6" s="154"/>
      <c r="S6" s="154"/>
      <c r="T6" s="154"/>
      <c r="U6" s="154"/>
      <c r="V6" s="154"/>
      <c r="W6" s="37" t="s">
        <v>10</v>
      </c>
      <c r="X6" s="155"/>
      <c r="Y6" s="157"/>
      <c r="Z6" s="157"/>
    </row>
    <row r="7" spans="1:26" ht="21" thickBot="1">
      <c r="A7" s="148"/>
      <c r="B7" s="204"/>
      <c r="C7" s="205"/>
      <c r="D7" s="159" t="s">
        <v>86</v>
      </c>
      <c r="E7" s="159" t="s">
        <v>87</v>
      </c>
      <c r="F7" s="159" t="s">
        <v>88</v>
      </c>
      <c r="G7" s="159" t="s">
        <v>89</v>
      </c>
      <c r="H7" s="159" t="s">
        <v>90</v>
      </c>
      <c r="I7" s="159" t="s">
        <v>94</v>
      </c>
      <c r="J7" s="159" t="s">
        <v>82</v>
      </c>
      <c r="K7" s="160" t="s">
        <v>9</v>
      </c>
      <c r="L7" s="160" t="s">
        <v>87</v>
      </c>
      <c r="M7" s="160" t="s">
        <v>4</v>
      </c>
      <c r="N7" s="160" t="s">
        <v>89</v>
      </c>
      <c r="O7" s="160" t="s">
        <v>90</v>
      </c>
      <c r="P7" s="160" t="s">
        <v>95</v>
      </c>
      <c r="Q7" s="160" t="s">
        <v>83</v>
      </c>
      <c r="R7" s="206" t="s">
        <v>9</v>
      </c>
      <c r="S7" s="154" t="s">
        <v>3</v>
      </c>
      <c r="T7" s="154" t="s">
        <v>4</v>
      </c>
      <c r="U7" s="154" t="s">
        <v>5</v>
      </c>
      <c r="V7" s="154" t="s">
        <v>6</v>
      </c>
      <c r="W7" s="37" t="s">
        <v>97</v>
      </c>
      <c r="X7" s="155"/>
      <c r="Y7" s="157"/>
      <c r="Z7" s="157"/>
    </row>
    <row r="8" spans="1:26" ht="19.9" customHeight="1">
      <c r="A8" s="207">
        <v>1</v>
      </c>
      <c r="B8" s="137">
        <v>283058</v>
      </c>
      <c r="C8" s="138" t="s">
        <v>156</v>
      </c>
      <c r="D8" s="10">
        <v>10</v>
      </c>
      <c r="E8" s="10">
        <v>7</v>
      </c>
      <c r="F8" s="10">
        <v>6.50</v>
      </c>
      <c r="G8" s="10">
        <v>8</v>
      </c>
      <c r="H8" s="10">
        <v>9</v>
      </c>
      <c r="I8" s="10">
        <f>SUM(D8:H8)</f>
        <v>40.50</v>
      </c>
      <c r="J8" s="10">
        <f>I8*0.15</f>
        <v>6.075</v>
      </c>
      <c r="K8" s="18">
        <v>2</v>
      </c>
      <c r="L8" s="18">
        <v>3</v>
      </c>
      <c r="M8" s="18">
        <v>4</v>
      </c>
      <c r="N8" s="18">
        <v>4.50</v>
      </c>
      <c r="O8" s="18">
        <v>3</v>
      </c>
      <c r="P8" s="18">
        <f>SUM(K8:O8)</f>
        <v>16.50</v>
      </c>
      <c r="Q8" s="117">
        <f>P8*0.05</f>
        <v>0.825</v>
      </c>
      <c r="R8" s="107">
        <f>(D8*0.15+K8*0.05)</f>
        <v>1.60</v>
      </c>
      <c r="S8" s="107">
        <f t="shared" si="0" ref="S8:V12">(E8*0.15+L8*0.05)</f>
        <v>1.2000000000000002</v>
      </c>
      <c r="T8" s="107">
        <f t="shared" si="0"/>
        <v>1.175</v>
      </c>
      <c r="U8" s="107">
        <f t="shared" si="0"/>
        <v>1.425</v>
      </c>
      <c r="V8" s="107">
        <f t="shared" si="0"/>
        <v>1.50</v>
      </c>
      <c r="W8" s="118">
        <f t="shared" si="1" ref="W8:W12">I8+P8</f>
        <v>57</v>
      </c>
      <c r="X8" s="118">
        <f>(W8*0.2)</f>
        <v>11.40</v>
      </c>
      <c r="Y8" s="137">
        <v>40</v>
      </c>
      <c r="Z8" s="117">
        <f>Y8*0.8</f>
        <v>32</v>
      </c>
    </row>
    <row r="9" spans="1:26" ht="19.9" customHeight="1">
      <c r="A9" s="208">
        <v>2</v>
      </c>
      <c r="B9" s="137">
        <v>283108</v>
      </c>
      <c r="C9" s="138" t="s">
        <v>157</v>
      </c>
      <c r="D9" s="10">
        <v>5</v>
      </c>
      <c r="E9" s="10">
        <v>3</v>
      </c>
      <c r="F9" s="10">
        <v>4</v>
      </c>
      <c r="G9" s="10">
        <v>2</v>
      </c>
      <c r="H9" s="10">
        <v>4</v>
      </c>
      <c r="I9" s="10">
        <f t="shared" si="2" ref="I9:I12">SUM(D9:H9)</f>
        <v>18</v>
      </c>
      <c r="J9" s="10">
        <f t="shared" si="3" ref="J9:J12">I9*0.15</f>
        <v>2.6999999999999997</v>
      </c>
      <c r="K9" s="18">
        <v>3.50</v>
      </c>
      <c r="L9" s="18">
        <v>2</v>
      </c>
      <c r="M9" s="221">
        <v>2.50</v>
      </c>
      <c r="N9" s="18">
        <v>3.50</v>
      </c>
      <c r="O9" s="18">
        <v>4.50</v>
      </c>
      <c r="P9" s="18">
        <f t="shared" si="4" ref="P9:P12">SUM(K9:O9)</f>
        <v>16</v>
      </c>
      <c r="Q9" s="117">
        <f t="shared" si="5" ref="Q9:Q12">P9*0.05</f>
        <v>0.80</v>
      </c>
      <c r="R9" s="107">
        <f t="shared" si="6" ref="R9:R12">(D9*0.15+K9*0.05)</f>
        <v>0.925</v>
      </c>
      <c r="S9" s="107">
        <f t="shared" si="0"/>
        <v>0.54999999999999993</v>
      </c>
      <c r="T9" s="107">
        <f t="shared" si="0"/>
        <v>0.725</v>
      </c>
      <c r="U9" s="107">
        <f t="shared" si="0"/>
        <v>0.475</v>
      </c>
      <c r="V9" s="107">
        <f t="shared" si="0"/>
        <v>0.825</v>
      </c>
      <c r="W9" s="118">
        <f t="shared" si="1"/>
        <v>34</v>
      </c>
      <c r="X9" s="118">
        <f t="shared" si="7" ref="X9:X12">(W9*0.2)</f>
        <v>6.8000000000000007</v>
      </c>
      <c r="Y9" s="137">
        <v>12</v>
      </c>
      <c r="Z9" s="117">
        <f t="shared" si="8" ref="Z9:Z12">Y9*0.8</f>
        <v>9.6000000000000014</v>
      </c>
    </row>
    <row r="10" spans="1:26" ht="19.9" customHeight="1" thickBot="1">
      <c r="A10" s="208">
        <v>3</v>
      </c>
      <c r="B10" s="137">
        <v>283120</v>
      </c>
      <c r="C10" s="138" t="s">
        <v>158</v>
      </c>
      <c r="D10" s="10">
        <v>3</v>
      </c>
      <c r="E10" s="10">
        <v>4</v>
      </c>
      <c r="F10" s="10">
        <v>2.50</v>
      </c>
      <c r="G10" s="10">
        <v>5</v>
      </c>
      <c r="H10" s="10">
        <v>7</v>
      </c>
      <c r="I10" s="10">
        <f t="shared" si="2"/>
        <v>21.50</v>
      </c>
      <c r="J10" s="10">
        <f t="shared" si="3"/>
        <v>3.225</v>
      </c>
      <c r="K10" s="18">
        <v>3.50</v>
      </c>
      <c r="L10" s="18">
        <v>3</v>
      </c>
      <c r="M10" s="18">
        <v>2.50</v>
      </c>
      <c r="N10" s="18">
        <v>4.50</v>
      </c>
      <c r="O10" s="18">
        <v>4</v>
      </c>
      <c r="P10" s="18">
        <f t="shared" si="4"/>
        <v>17.50</v>
      </c>
      <c r="Q10" s="117">
        <f t="shared" si="5"/>
        <v>0.875</v>
      </c>
      <c r="R10" s="107">
        <f t="shared" si="6"/>
        <v>0.625</v>
      </c>
      <c r="S10" s="107">
        <f t="shared" si="0"/>
        <v>0.75</v>
      </c>
      <c r="T10" s="107">
        <f t="shared" si="0"/>
        <v>0.50</v>
      </c>
      <c r="U10" s="107">
        <f t="shared" si="0"/>
        <v>0.975</v>
      </c>
      <c r="V10" s="107">
        <f t="shared" si="0"/>
        <v>1.25</v>
      </c>
      <c r="W10" s="118">
        <f t="shared" si="1"/>
        <v>39</v>
      </c>
      <c r="X10" s="118">
        <f t="shared" si="7"/>
        <v>7.8000000000000007</v>
      </c>
      <c r="Y10" s="137">
        <v>22</v>
      </c>
      <c r="Z10" s="117">
        <f t="shared" si="8"/>
        <v>17.60</v>
      </c>
    </row>
    <row r="11" spans="1:26" ht="19.9" customHeight="1">
      <c r="A11" s="207">
        <v>3</v>
      </c>
      <c r="B11" s="137">
        <v>283161</v>
      </c>
      <c r="C11" s="138" t="s">
        <v>159</v>
      </c>
      <c r="D11" s="10">
        <v>4.50</v>
      </c>
      <c r="E11" s="10">
        <v>5.50</v>
      </c>
      <c r="F11" s="10">
        <v>3.50</v>
      </c>
      <c r="G11" s="10">
        <v>2.50</v>
      </c>
      <c r="H11" s="10">
        <v>5</v>
      </c>
      <c r="I11" s="10">
        <f t="shared" si="2"/>
        <v>21</v>
      </c>
      <c r="J11" s="10">
        <f t="shared" si="3"/>
        <v>3.15</v>
      </c>
      <c r="K11" s="18">
        <v>3</v>
      </c>
      <c r="L11" s="18">
        <v>2</v>
      </c>
      <c r="M11" s="18">
        <v>1.50</v>
      </c>
      <c r="N11" s="18">
        <v>1</v>
      </c>
      <c r="O11" s="18">
        <v>4</v>
      </c>
      <c r="P11" s="18">
        <f t="shared" si="4"/>
        <v>11.50</v>
      </c>
      <c r="Q11" s="117">
        <f t="shared" si="5"/>
        <v>0.57500000000000007</v>
      </c>
      <c r="R11" s="107">
        <f t="shared" si="6"/>
        <v>0.825</v>
      </c>
      <c r="S11" s="107">
        <f t="shared" si="0"/>
        <v>0.925</v>
      </c>
      <c r="T11" s="107">
        <f t="shared" si="0"/>
        <v>0.60000000000000009</v>
      </c>
      <c r="U11" s="107">
        <f t="shared" si="0"/>
        <v>0.425</v>
      </c>
      <c r="V11" s="107">
        <f t="shared" si="0"/>
        <v>0.95</v>
      </c>
      <c r="W11" s="118">
        <f t="shared" si="1"/>
        <v>32.50</v>
      </c>
      <c r="X11" s="118">
        <f t="shared" si="7"/>
        <v>6.50</v>
      </c>
      <c r="Y11" s="137">
        <v>20</v>
      </c>
      <c r="Z11" s="117">
        <f t="shared" si="8"/>
        <v>16</v>
      </c>
    </row>
    <row r="12" spans="1:26" ht="18" customHeight="1">
      <c r="A12" s="208">
        <v>4</v>
      </c>
      <c r="B12" s="137">
        <v>283188</v>
      </c>
      <c r="C12" s="138" t="s">
        <v>160</v>
      </c>
      <c r="D12" s="10">
        <v>6</v>
      </c>
      <c r="E12" s="10">
        <v>8</v>
      </c>
      <c r="F12" s="10">
        <v>10</v>
      </c>
      <c r="G12" s="10">
        <v>8.50</v>
      </c>
      <c r="H12" s="10">
        <v>7.50</v>
      </c>
      <c r="I12" s="10">
        <f t="shared" si="2"/>
        <v>40</v>
      </c>
      <c r="J12" s="10">
        <f t="shared" si="3"/>
        <v>6</v>
      </c>
      <c r="K12" s="18">
        <v>5</v>
      </c>
      <c r="L12" s="18">
        <v>4.50</v>
      </c>
      <c r="M12" s="18">
        <v>3</v>
      </c>
      <c r="N12" s="18">
        <v>3.50</v>
      </c>
      <c r="O12" s="18">
        <v>4.50</v>
      </c>
      <c r="P12" s="18">
        <f t="shared" si="4"/>
        <v>20.50</v>
      </c>
      <c r="Q12" s="117">
        <f t="shared" si="5"/>
        <v>1.0250000000000001</v>
      </c>
      <c r="R12" s="107">
        <f t="shared" si="6"/>
        <v>1.1499999999999999</v>
      </c>
      <c r="S12" s="107">
        <f t="shared" si="0"/>
        <v>1.425</v>
      </c>
      <c r="T12" s="107">
        <f t="shared" si="0"/>
        <v>1.65</v>
      </c>
      <c r="U12" s="107">
        <f t="shared" si="0"/>
        <v>1.45</v>
      </c>
      <c r="V12" s="107">
        <f t="shared" si="0"/>
        <v>1.35</v>
      </c>
      <c r="W12" s="118">
        <f t="shared" si="1"/>
        <v>60.50</v>
      </c>
      <c r="X12" s="118">
        <f t="shared" si="7"/>
        <v>12.10</v>
      </c>
      <c r="Y12" s="137">
        <v>41</v>
      </c>
      <c r="Z12" s="117">
        <f t="shared" si="8"/>
        <v>32.800000000000004</v>
      </c>
    </row>
    <row r="13" ht="21" thickBot="1"/>
    <row r="14" spans="1:26" ht="20.25">
      <c r="A14" s="139" t="s">
        <v>13</v>
      </c>
      <c r="B14" s="140"/>
      <c r="C14" s="141"/>
      <c r="D14" s="6">
        <f>COUNT(D8:D12)</f>
        <v>5</v>
      </c>
      <c r="E14" s="7">
        <f>COUNT(E8:E12)</f>
        <v>5</v>
      </c>
      <c r="F14" s="7">
        <f>COUNT(F8:F12)</f>
        <v>5</v>
      </c>
      <c r="G14" s="7">
        <f>COUNT(G8:G12)</f>
        <v>5</v>
      </c>
      <c r="H14" s="89">
        <f>COUNT(H8:H12)</f>
        <v>5</v>
      </c>
      <c r="I14" s="8">
        <f>COUNT(I8:I12)</f>
        <v>5</v>
      </c>
      <c r="J14" s="90">
        <f>COUNT(J8:J12)</f>
        <v>5</v>
      </c>
      <c r="K14" s="82">
        <f>COUNT(K8:K12)</f>
        <v>5</v>
      </c>
      <c r="L14" s="15">
        <f>COUNT(L8:L12)</f>
        <v>5</v>
      </c>
      <c r="M14" s="15">
        <f>COUNT(M8:M12)</f>
        <v>5</v>
      </c>
      <c r="N14" s="15">
        <f>COUNT(N8:N12)</f>
        <v>5</v>
      </c>
      <c r="O14" s="83">
        <f>COUNT(O8:O12)</f>
        <v>5</v>
      </c>
      <c r="P14" s="78">
        <f>COUNT(P8:P12)</f>
        <v>5</v>
      </c>
      <c r="Q14" s="96">
        <f>COUNT(Q8:Q12)</f>
        <v>5</v>
      </c>
      <c r="R14" s="99">
        <f>COUNT(R8:R12)</f>
        <v>5</v>
      </c>
      <c r="S14" s="22">
        <f>COUNT(S8:S12)</f>
        <v>5</v>
      </c>
      <c r="T14" s="22">
        <f>COUNT(T8:T12)</f>
        <v>5</v>
      </c>
      <c r="U14" s="22">
        <f>COUNT(U8:U12)</f>
        <v>5</v>
      </c>
      <c r="V14" s="23">
        <f>COUNT(V8:V12)</f>
        <v>5</v>
      </c>
      <c r="W14" s="108">
        <f>COUNT(W8:W12)</f>
        <v>5</v>
      </c>
      <c r="X14" s="102">
        <f>COUNT(X8:X12)</f>
        <v>5</v>
      </c>
      <c r="Y14" s="16">
        <f>COUNT(Y8:Y12)</f>
        <v>5</v>
      </c>
      <c r="Z14" s="106">
        <f>COUNT(Z8:Z12)</f>
        <v>5</v>
      </c>
    </row>
    <row r="15" spans="1:26" ht="21" customHeight="1">
      <c r="A15" s="167" t="s">
        <v>14</v>
      </c>
      <c r="B15" s="168"/>
      <c r="C15" s="169"/>
      <c r="D15" s="9">
        <v>10</v>
      </c>
      <c r="E15" s="10">
        <v>10</v>
      </c>
      <c r="F15" s="10">
        <v>10</v>
      </c>
      <c r="G15" s="10">
        <v>10</v>
      </c>
      <c r="H15" s="91">
        <v>10</v>
      </c>
      <c r="I15" s="11">
        <f>SUM(D15:H15)</f>
        <v>50</v>
      </c>
      <c r="J15" s="92">
        <f>I15*0.15</f>
        <v>7.50</v>
      </c>
      <c r="K15" s="84">
        <v>5</v>
      </c>
      <c r="L15" s="18">
        <v>5</v>
      </c>
      <c r="M15" s="18">
        <v>5</v>
      </c>
      <c r="N15" s="18">
        <v>5</v>
      </c>
      <c r="O15" s="85">
        <v>5</v>
      </c>
      <c r="P15" s="79">
        <f>SUM(K15:O15)</f>
        <v>25</v>
      </c>
      <c r="Q15" s="97">
        <f>P15*0.05</f>
        <v>1.25</v>
      </c>
      <c r="R15" s="100">
        <f>(D15*0.15+K15*0.05)</f>
        <v>1.75</v>
      </c>
      <c r="S15" s="24">
        <f>((E15*0.15+L15*0.05))</f>
        <v>1.75</v>
      </c>
      <c r="T15" s="24">
        <f t="shared" si="9" ref="T15:U15">((F15*0.15+M15*0.05))</f>
        <v>1.75</v>
      </c>
      <c r="U15" s="24">
        <f t="shared" si="9"/>
        <v>1.75</v>
      </c>
      <c r="V15" s="25">
        <f>((H15*0.15+O15*0.05))</f>
        <v>1.75</v>
      </c>
      <c r="W15" s="109">
        <v>75</v>
      </c>
      <c r="X15" s="103">
        <f>W15*0.2</f>
        <v>15</v>
      </c>
      <c r="Y15" s="19">
        <v>50</v>
      </c>
      <c r="Z15" s="86">
        <f>Y15*0.8</f>
        <v>40</v>
      </c>
    </row>
    <row r="16" spans="1:26" ht="20.25">
      <c r="A16" s="167" t="s">
        <v>75</v>
      </c>
      <c r="B16" s="168"/>
      <c r="C16" s="169"/>
      <c r="D16" s="9">
        <f>D15*0.4</f>
        <v>4</v>
      </c>
      <c r="E16" s="10">
        <f>E15*0.4</f>
        <v>4</v>
      </c>
      <c r="F16" s="10">
        <f t="shared" si="10" ref="F16:J16">F15*0.4</f>
        <v>4</v>
      </c>
      <c r="G16" s="10">
        <f t="shared" si="10"/>
        <v>4</v>
      </c>
      <c r="H16" s="91">
        <f t="shared" si="10"/>
        <v>4</v>
      </c>
      <c r="I16" s="11">
        <f t="shared" si="10"/>
        <v>20</v>
      </c>
      <c r="J16" s="92">
        <f t="shared" si="10"/>
        <v>3</v>
      </c>
      <c r="K16" s="84">
        <f>K15*0.4</f>
        <v>2</v>
      </c>
      <c r="L16" s="18">
        <f>L15*0.4</f>
        <v>2</v>
      </c>
      <c r="M16" s="18">
        <f t="shared" si="11" ref="M16:Z16">M15*0.4</f>
        <v>2</v>
      </c>
      <c r="N16" s="18">
        <f t="shared" si="11"/>
        <v>2</v>
      </c>
      <c r="O16" s="85">
        <f t="shared" si="11"/>
        <v>2</v>
      </c>
      <c r="P16" s="79">
        <f t="shared" si="11"/>
        <v>10</v>
      </c>
      <c r="Q16" s="97">
        <f t="shared" si="11"/>
        <v>0.50</v>
      </c>
      <c r="R16" s="100">
        <f t="shared" si="11"/>
        <v>0.70</v>
      </c>
      <c r="S16" s="24">
        <f t="shared" si="11"/>
        <v>0.70</v>
      </c>
      <c r="T16" s="24">
        <f t="shared" si="11"/>
        <v>0.70</v>
      </c>
      <c r="U16" s="24">
        <f t="shared" si="11"/>
        <v>0.70</v>
      </c>
      <c r="V16" s="25">
        <f t="shared" si="11"/>
        <v>0.70</v>
      </c>
      <c r="W16" s="109">
        <f t="shared" si="11"/>
        <v>30</v>
      </c>
      <c r="X16" s="103">
        <f t="shared" si="11"/>
        <v>6</v>
      </c>
      <c r="Y16" s="19">
        <f t="shared" si="11"/>
        <v>20</v>
      </c>
      <c r="Z16" s="86">
        <f t="shared" si="11"/>
        <v>16</v>
      </c>
    </row>
    <row r="17" spans="1:26" ht="21" customHeight="1">
      <c r="A17" s="167" t="s">
        <v>15</v>
      </c>
      <c r="B17" s="168"/>
      <c r="C17" s="169"/>
      <c r="D17" s="9">
        <f>COUNTIF(D8:D12,"&gt;=4")</f>
        <v>4</v>
      </c>
      <c r="E17" s="9">
        <f>COUNTIF(E8:E12,"&gt;=4")</f>
        <v>4</v>
      </c>
      <c r="F17" s="9">
        <f>COUNTIF(F8:F12,"&gt;=4")</f>
        <v>3</v>
      </c>
      <c r="G17" s="9">
        <f>COUNTIF(G8:G12,"&gt;=4")</f>
        <v>3</v>
      </c>
      <c r="H17" s="9">
        <f>COUNTIF(H8:H12,"&gt;=4")</f>
        <v>5</v>
      </c>
      <c r="I17" s="11">
        <f>COUNTIF(I8:I12,"&gt;=20")</f>
        <v>4</v>
      </c>
      <c r="J17" s="92">
        <f>COUNTIF(J8:J12,"&gt;=3")</f>
        <v>4</v>
      </c>
      <c r="K17" s="84">
        <f>COUNTIF(K8:K12,"&gt;=2")</f>
        <v>5</v>
      </c>
      <c r="L17" s="84">
        <f>COUNTIF(L8:L12,"&gt;=2")</f>
        <v>5</v>
      </c>
      <c r="M17" s="84">
        <f>COUNTIF(M8:M12,"&gt;=2")</f>
        <v>4</v>
      </c>
      <c r="N17" s="84">
        <f>COUNTIF(N8:N12,"&gt;=2")</f>
        <v>4</v>
      </c>
      <c r="O17" s="84">
        <f>COUNTIF(O8:O12,"&gt;=2")</f>
        <v>5</v>
      </c>
      <c r="P17" s="79">
        <f>COUNTIF(P8:P12,"&gt;=10")</f>
        <v>5</v>
      </c>
      <c r="Q17" s="97">
        <f>COUNTIF(Q8:Q12,"&gt;=0.5")</f>
        <v>5</v>
      </c>
      <c r="R17" s="100">
        <f>COUNTIF(R8:R12,"&gt;=0.7")</f>
        <v>4</v>
      </c>
      <c r="S17" s="100">
        <f>COUNTIF(S8:S12,"&gt;=0.7")</f>
        <v>4</v>
      </c>
      <c r="T17" s="100">
        <f>COUNTIF(T8:T12,"&gt;=0.7")</f>
        <v>3</v>
      </c>
      <c r="U17" s="100">
        <f>COUNTIF(U8:U12,"&gt;=0.7")</f>
        <v>3</v>
      </c>
      <c r="V17" s="100">
        <f>COUNTIF(V8:V12,"&gt;=0.7")</f>
        <v>5</v>
      </c>
      <c r="W17" s="109">
        <f>COUNTIF(W8:W12,"&gt;=30")</f>
        <v>5</v>
      </c>
      <c r="X17" s="103">
        <f>COUNTIF(X8:X12,"&gt;=6")</f>
        <v>5</v>
      </c>
      <c r="Y17" s="19">
        <f>COUNTIF(Y8:Y12,"&gt;=20")</f>
        <v>4</v>
      </c>
      <c r="Z17" s="86">
        <f>COUNTIF(Z8:Z12,"&gt;=16")</f>
        <v>4</v>
      </c>
    </row>
    <row r="18" spans="1:26" ht="20.25">
      <c r="A18" s="167" t="s">
        <v>16</v>
      </c>
      <c r="B18" s="168"/>
      <c r="C18" s="169"/>
      <c r="D18" s="93" t="str">
        <f>IF(((D17/COUNT(D8:D12))*100)&gt;=60,"3",IF(AND(((D17/COUNT(D8:D12))*100)&lt;60,((D17/COUNT(D8:D12))*100)&gt;=50),"2",IF(AND(((D17/COUNT(D8:D12))*100)&lt;50,((D17/COUNT(D8:D12))*100)&gt;=40),"1","0")))</f>
        <v>3</v>
      </c>
      <c r="E18" s="10" t="str">
        <f>IF(((E17/COUNT(E8:E12))*100)&gt;=60,"3",IF(AND(((E17/COUNT(E8:E12))*100)&lt;60,((E17/COUNT(E8:E12))*100)&gt;=50),"2",IF(AND(((E17/COUNT(E8:E12))*100)&lt;50,((E17/COUNT(E8:E12))*100)&gt;=40),"1","0")))</f>
        <v>3</v>
      </c>
      <c r="F18" s="10" t="str">
        <f>IF(((F17/COUNT(F8:F12))*100)&gt;=60,"3",IF(AND(((F17/COUNT(F8:F12))*100)&lt;60,((F17/COUNT(F8:F12))*100)&gt;=50),"2",IF(AND(((F17/COUNT(F8:F12))*100)&lt;50,((F17/COUNT(F8:F12))*100)&gt;=40),"1","0")))</f>
        <v>3</v>
      </c>
      <c r="G18" s="10" t="str">
        <f>IF(((G17/COUNT(G8:G12))*100)&gt;=60,"3",IF(AND(((G17/COUNT(G8:G12))*100)&lt;60,((G17/COUNT(G8:G12))*100)&gt;=50),"2",IF(AND(((G17/COUNT(G8:G12))*100)&lt;50,((G17/COUNT(G8:G12))*100)&gt;=40),"1","0")))</f>
        <v>3</v>
      </c>
      <c r="H18" s="91" t="str">
        <f>IF(((H17/COUNT(H8:H12))*100)&gt;=60,"3",IF(AND(((H17/COUNT(H8:H12))*100)&lt;60,((H17/COUNT(H8:H12))*100)&gt;=50),"2",IF(AND(((H17/COUNT(H8:H12))*100)&lt;50,((H17/COUNT(H8:H12))*100)&gt;=40),"1","0")))</f>
        <v>3</v>
      </c>
      <c r="I18" s="11" t="str">
        <f>IF(((I17/COUNT(I8:I12))*100)&gt;=60,"3",IF(AND(((I17/COUNT(I8:I12))*100)&lt;60,((I17/COUNT(I8:I12))*100)&gt;=50),"2",IF(AND(((I17/COUNT(I8:I12))*100)&lt;50,((I17/COUNT(I8:I12))*100)&gt;=40),"1","0")))</f>
        <v>3</v>
      </c>
      <c r="J18" s="92" t="str">
        <f>IF(((J17/COUNT(J8:J12))*100)&gt;=60,"3",IF(AND(((J17/COUNT(J8:J12))*100)&lt;60,((J17/COUNT(J8:J12))*100)&gt;=50),"2",IF(AND(((J17/COUNT(J8:J12))*100)&lt;50,((J17/COUNT(J8:J12))*100)&gt;=40),"1","0")))</f>
        <v>3</v>
      </c>
      <c r="K18" s="84" t="str">
        <f>IF(((K17/COUNT(K8:K12))*100)&gt;=60,"3",IF(AND(((K17/COUNT(K8:K12))*100)&lt;60,((K17/COUNT(K8:K12))*100)&gt;=50),"2",IF(AND(((K17/COUNT(K8:K12))*100)&lt;50,((K17/COUNT(K8:K12))*100)&gt;=40),"1","0")))</f>
        <v>3</v>
      </c>
      <c r="L18" s="17" t="str">
        <f>IF(((L17/COUNT(L8:L12))*100)&gt;=60,"3",IF(AND(((L17/COUNT(L8:L12))*100)&lt;60,((L17/COUNT(L8:L12))*100)&gt;=50),"2",IF(AND(((L17/COUNT(L8:L12))*100)&lt;50,((L17/COUNT(L8:L12))*100)&gt;=40),"1","0")))</f>
        <v>3</v>
      </c>
      <c r="M18" s="17" t="str">
        <f>IF(((M17/COUNT(M8:M12))*100)&gt;=60,"3",IF(AND(((M17/COUNT(M8:M12))*100)&lt;60,((M17/COUNT(M8:M12))*100)&gt;=50),"2",IF(AND(((M17/COUNT(M8:M12))*100)&lt;50,((M17/COUNT(M8:M12))*100)&gt;=40),"1","0")))</f>
        <v>3</v>
      </c>
      <c r="N18" s="17" t="str">
        <f>IF(((N17/COUNT(N8:N12))*100)&gt;=60,"3",IF(AND(((N17/COUNT(N8:N12))*100)&lt;60,((N17/COUNT(N8:N12))*100)&gt;=50),"2",IF(AND(((N17/COUNT(N8:N12))*100)&lt;50,((N17/COUNT(N8:N12))*100)&gt;=40),"1","0")))</f>
        <v>3</v>
      </c>
      <c r="O18" s="86" t="str">
        <f>IF(((O17/COUNT(O8:O12))*100)&gt;=60,"3",IF(AND(((O17/COUNT(O8:O12))*100)&lt;60,((O17/COUNT(O8:O12))*100)&gt;=50),"2",IF(AND(((O17/COUNT(O8:O12))*100)&lt;50,((O17/COUNT(O8:O12))*100)&gt;=40),"1","0")))</f>
        <v>3</v>
      </c>
      <c r="P18" s="79" t="str">
        <f>IF(((P17/COUNT(P8:P12))*100)&gt;=60,"3",IF(AND(((P17/COUNT(P8:P12))*100)&lt;60,((P17/COUNT(P8:P12))*100)&gt;=50),"2",IF(AND(((P17/COUNT(P8:P12))*100)&lt;50,((P17/COUNT(P8:P12))*100)&gt;=40),"1","0")))</f>
        <v>3</v>
      </c>
      <c r="Q18" s="97" t="str">
        <f>IF(((Q17/COUNT(Q8:Q12))*100)&gt;=60,"3",IF(AND(((Q17/COUNT(Q8:Q12))*100)&lt;60,((Q17/COUNT(Q8:Q12))*100)&gt;=50),"2",IF(AND(((Q17/COUNT(Q8:Q12))*100)&lt;50,((Q17/COUNT(Q8:Q12))*100)&gt;=40),"1","0")))</f>
        <v>3</v>
      </c>
      <c r="R18" s="100" t="str">
        <f>IF(((R17/COUNT(R8:R12))*100)&gt;=60,"3",IF(AND(((R17/COUNT(R8:R12))*100)&lt;60,((R17/COUNT(R8:R12))*100)&gt;=50),"2",IF(AND(((R17/COUNT(R8:R12))*100)&lt;50,((R17/COUNT(R8:R12))*100)&gt;=40),"1","0")))</f>
        <v>3</v>
      </c>
      <c r="S18" s="24" t="str">
        <f>IF(((S17/COUNT(S8:S12))*100)&gt;=60,"3",IF(AND(((S17/COUNT(S8:S12))*100)&lt;60,((S17/COUNT(S8:S12))*100)&gt;=50),"2",IF(AND(((S17/COUNT(S8:S12))*100)&lt;50,((S17/COUNT(S8:S12))*100)&gt;=40),"1","0")))</f>
        <v>3</v>
      </c>
      <c r="T18" s="24" t="str">
        <f>IF(((T17/COUNT(T8:T12))*100)&gt;=60,"3",IF(AND(((T17/COUNT(T8:T12))*100)&lt;60,((T17/COUNT(T8:T12))*100)&gt;=50),"2",IF(AND(((T17/COUNT(T8:T12))*100)&lt;50,((T17/COUNT(T8:T12))*100)&gt;=40),"1","0")))</f>
        <v>3</v>
      </c>
      <c r="U18" s="24" t="str">
        <f>IF(((U17/COUNT(U8:U12))*100)&gt;=60,"3",IF(AND(((U17/COUNT(U8:U12))*100)&lt;60,((U17/COUNT(U8:U12))*100)&gt;=50),"2",IF(AND(((U17/COUNT(U8:U12))*100)&lt;50,((U17/COUNT(U8:U12))*100)&gt;=40),"1","0")))</f>
        <v>3</v>
      </c>
      <c r="V18" s="25" t="str">
        <f>IF(((V17/COUNT(V8:V12))*100)&gt;=60,"3",IF(AND(((V17/COUNT(V8:V12))*100)&lt;60,((V17/COUNT(V8:V12))*100)&gt;=50),"2",IF(AND(((V17/COUNT(V8:V12))*100)&lt;50,((V17/COUNT(V8:V12))*100)&gt;=40),"1","0")))</f>
        <v>3</v>
      </c>
      <c r="W18" s="103" t="str">
        <f>IF(((W17/COUNT(W8:W12))*100)&gt;=60,"3",IF(AND(((W17/COUNT(W8:W12))*100)&lt;60,((W17/COUNT(W8:W12))*100)&gt;=50),"2",IF(AND(((W17/COUNT(W8:W12))*100)&lt;50,((W17/COUNT(W8:W12))*100)&gt;=40),"1","0")))</f>
        <v>3</v>
      </c>
      <c r="X18" s="104" t="str">
        <f>IF(((X17/COUNT(X8:X12))*100)&gt;=60,"3",IF(AND(((X17/COUNT(X8:X12))*100)&lt;60,((X17/COUNT(X8:X12))*100)&gt;=50),"2",IF(AND(((X17/COUNT(X8:X12))*100)&lt;50,((X17/COUNT(X8:X12))*100)&gt;=40),"1","0")))</f>
        <v>3</v>
      </c>
      <c r="Y18" s="97" t="str">
        <f>IF(((Y17/COUNT(Y8:Y12))*100)&gt;=60,"3",IF(AND(((Y17/COUNT(Y8:Y12))*100)&lt;60,((Y17/COUNT(Y8:Y12))*100)&gt;=50),"2",IF(AND(((Y17/COUNT(Y8:Y12))*100)&lt;50,((Y17/COUNT(Y8:Y12))*100)&gt;=40),"1","0")))</f>
        <v>3</v>
      </c>
      <c r="Z18" s="19" t="str">
        <f>IF(((Z17/COUNT(Z8:Z12))*100)&gt;=60,"3",IF(AND(((Z17/COUNT(Z8:Z12))*100)&lt;60,((Z17/COUNT(Z8:Z12))*100)&gt;=50),"2",IF(AND(((Z17/COUNT(Z8:Z12))*100)&lt;50,((Z17/COUNT(Z8:Z12))*100)&gt;=40),"1","0")))</f>
        <v>3</v>
      </c>
    </row>
    <row r="19" spans="1:26" ht="21" thickBot="1">
      <c r="A19" s="170" t="s">
        <v>17</v>
      </c>
      <c r="B19" s="171"/>
      <c r="C19" s="172"/>
      <c r="D19" s="12">
        <f>((D17/COUNT(D8:D12))*D18)</f>
        <v>2.4000000000000004</v>
      </c>
      <c r="E19" s="13">
        <f>((E17/COUNT(E8:E12))*E18)</f>
        <v>2.4000000000000004</v>
      </c>
      <c r="F19" s="13">
        <f>((F17/COUNT(F8:F12))*F18)</f>
        <v>1.7999999999999998</v>
      </c>
      <c r="G19" s="13">
        <f>((G17/COUNT(G8:G12))*G18)</f>
        <v>1.7999999999999998</v>
      </c>
      <c r="H19" s="94">
        <f>((H17/COUNT(H8:H12))*H18)</f>
        <v>3</v>
      </c>
      <c r="I19" s="14">
        <f>((I17/COUNT(I8:I12))*I18)</f>
        <v>2.4000000000000004</v>
      </c>
      <c r="J19" s="95">
        <f>((J17/COUNT(J8:J12))*J18)</f>
        <v>2.4000000000000004</v>
      </c>
      <c r="K19" s="87">
        <f>((K17/COUNT(K8:K12))*K18)</f>
        <v>3</v>
      </c>
      <c r="L19" s="20">
        <f>((L17/COUNT(L8:L12))*L18)</f>
        <v>3</v>
      </c>
      <c r="M19" s="20">
        <f>((M17/COUNT(M8:M12))*M18)</f>
        <v>2.4000000000000004</v>
      </c>
      <c r="N19" s="20">
        <f>((N17/COUNT(N8:N12))*N18)</f>
        <v>2.4000000000000004</v>
      </c>
      <c r="O19" s="88">
        <f>((O17/COUNT(O8:O12))*O18)</f>
        <v>3</v>
      </c>
      <c r="P19" s="80">
        <f>((P17/COUNT(P8:P12))*P18)</f>
        <v>3</v>
      </c>
      <c r="Q19" s="98">
        <f>((Q17/COUNT(Q8:Q12))*Q18)</f>
        <v>3</v>
      </c>
      <c r="R19" s="101">
        <f>((R17/COUNT(R8:R12))*R18)</f>
        <v>2.4000000000000004</v>
      </c>
      <c r="S19" s="26">
        <f>((S17/COUNT(S8:S12))*S18)</f>
        <v>2.4000000000000004</v>
      </c>
      <c r="T19" s="26">
        <f>((T17/COUNT(T8:T12))*T18)</f>
        <v>1.7999999999999998</v>
      </c>
      <c r="U19" s="26">
        <f>((U17/COUNT(U8:U12))*U18)</f>
        <v>1.7999999999999998</v>
      </c>
      <c r="V19" s="27">
        <f>((V17/COUNT(V8:V12))*V18)</f>
        <v>3</v>
      </c>
      <c r="W19" s="110">
        <f>((W17/COUNT(W8:W12))*W18)</f>
        <v>3</v>
      </c>
      <c r="X19" s="105">
        <f>((X17/COUNT(X8:X12))*X18)</f>
        <v>3</v>
      </c>
      <c r="Y19" s="98">
        <f>((Y17/COUNT(Y8:Y12))*Y18)</f>
        <v>2.4000000000000004</v>
      </c>
      <c r="Z19" s="21">
        <f>((Z17/COUNT(Z8:Z12))*Z18)</f>
        <v>2.4000000000000004</v>
      </c>
    </row>
    <row r="20" spans="1:4" ht="21" thickBot="1">
      <c r="A20" s="2"/>
      <c r="B20" s="2"/>
      <c r="C20" s="2"/>
      <c r="D20" s="2"/>
    </row>
    <row r="21" spans="1:19" ht="20.25">
      <c r="A21" s="173" t="s">
        <v>18</v>
      </c>
      <c r="B21" s="174"/>
      <c r="C21" s="175"/>
      <c r="D21" s="2"/>
      <c r="E21" s="161" t="s">
        <v>19</v>
      </c>
      <c r="F21" s="162"/>
      <c r="G21" s="162"/>
      <c r="H21" s="162"/>
      <c r="I21" s="162"/>
      <c r="J21" s="162"/>
      <c r="K21" s="162"/>
      <c r="L21" s="162"/>
      <c r="M21" s="162"/>
      <c r="N21" s="163"/>
      <c r="O21" s="81" t="s">
        <v>9</v>
      </c>
      <c r="P21" s="28" t="s">
        <v>3</v>
      </c>
      <c r="Q21" s="28" t="s">
        <v>4</v>
      </c>
      <c r="R21" s="28" t="s">
        <v>5</v>
      </c>
      <c r="S21" s="29" t="s">
        <v>6</v>
      </c>
    </row>
    <row r="22" spans="1:19" ht="21" thickBot="1">
      <c r="A22" s="30" t="s">
        <v>76</v>
      </c>
      <c r="B22" s="3"/>
      <c r="C22" s="31"/>
      <c r="D22" s="2"/>
      <c r="E22" s="164"/>
      <c r="F22" s="165"/>
      <c r="G22" s="165"/>
      <c r="H22" s="165"/>
      <c r="I22" s="165"/>
      <c r="J22" s="165"/>
      <c r="K22" s="165"/>
      <c r="L22" s="165"/>
      <c r="M22" s="165"/>
      <c r="N22" s="166"/>
      <c r="O22" s="4">
        <f>(R19*0.2+Z19*0.8)</f>
        <v>2.4000000000000004</v>
      </c>
      <c r="P22" s="4">
        <f>(S19*0.2+Z19*0.8)</f>
        <v>2.4000000000000004</v>
      </c>
      <c r="Q22" s="4">
        <f>(T19*0.2+Z19*0.8)</f>
        <v>2.2800000000000002</v>
      </c>
      <c r="R22" s="4">
        <f>(U19*0.2+Z19*0.8)</f>
        <v>2.2800000000000002</v>
      </c>
      <c r="S22" s="5">
        <f>(V19*0.2+Z19*0.8)</f>
        <v>2.5200000000000005</v>
      </c>
    </row>
    <row r="23" spans="1:4" ht="20.25">
      <c r="A23" s="30" t="s">
        <v>77</v>
      </c>
      <c r="B23" s="3"/>
      <c r="C23" s="31"/>
      <c r="D23" s="2"/>
    </row>
    <row r="24" spans="1:4" ht="21" thickBot="1">
      <c r="A24" s="32" t="s">
        <v>78</v>
      </c>
      <c r="B24" s="33"/>
      <c r="C24" s="34"/>
      <c r="D24" s="2"/>
    </row>
  </sheetData>
  <mergeCells count="23">
    <mergeCell ref="A14:C14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21:N22"/>
    <mergeCell ref="A15:C15"/>
    <mergeCell ref="A16:C16"/>
    <mergeCell ref="A17:C17"/>
    <mergeCell ref="A18:C18"/>
    <mergeCell ref="A19:C19"/>
    <mergeCell ref="A21:C21"/>
  </mergeCells>
  <pageMargins left="0.7" right="0.7" top="0.75" bottom="0.75" header="0.3" footer="0.3"/>
  <pageSetup orientation="landscape" paperSize="9" scale="45" r:id="rId3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bd0c96c-8cce-4dcd-af44-afe075d3f331}">
  <sheetPr codeName="Sheet18"/>
  <dimension ref="A1:J17"/>
  <sheetViews>
    <sheetView workbookViewId="0" topLeftCell="A1">
      <selection pane="topLeft" activeCell="D11" sqref="D11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178" t="str">
        <f>'1 (4)'!A1:Z1</f>
        <v xml:space="preserve">ST. WILFRED'S PG COLLEGE 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15.75">
      <c r="A2" s="178" t="s">
        <v>91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ht="15.75">
      <c r="A3" s="178" t="s">
        <v>154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0" ht="15.75">
      <c r="A4" s="177"/>
      <c r="B4" s="177"/>
      <c r="C4" s="177"/>
      <c r="D4" s="177"/>
      <c r="E4" s="177"/>
      <c r="F4" s="177"/>
      <c r="G4" s="177"/>
      <c r="H4" s="177"/>
      <c r="I4" s="177"/>
      <c r="J4" s="177"/>
    </row>
    <row r="5" spans="1:10" ht="15.75">
      <c r="A5" s="177"/>
      <c r="B5" s="177"/>
      <c r="C5" s="177"/>
      <c r="D5" s="177"/>
      <c r="E5" s="177"/>
      <c r="F5" s="177"/>
      <c r="G5" s="177"/>
      <c r="H5" s="177"/>
      <c r="I5" s="177"/>
      <c r="J5" s="177"/>
    </row>
    <row r="6" spans="1:10" ht="15.75">
      <c r="A6" s="37" t="s">
        <v>20</v>
      </c>
      <c r="B6" s="37" t="s">
        <v>21</v>
      </c>
      <c r="C6" s="37" t="s">
        <v>22</v>
      </c>
      <c r="D6" s="37" t="s">
        <v>23</v>
      </c>
      <c r="E6" s="37" t="s">
        <v>24</v>
      </c>
      <c r="F6" s="37" t="s">
        <v>25</v>
      </c>
      <c r="G6" s="37" t="s">
        <v>26</v>
      </c>
      <c r="H6" s="37" t="s">
        <v>27</v>
      </c>
      <c r="I6" s="37" t="s">
        <v>28</v>
      </c>
      <c r="J6" s="38" t="s">
        <v>29</v>
      </c>
    </row>
    <row r="7" spans="1:10" ht="15.75">
      <c r="A7" s="35">
        <v>1</v>
      </c>
      <c r="B7" s="120" t="s">
        <v>162</v>
      </c>
      <c r="C7" s="36">
        <v>1011</v>
      </c>
      <c r="D7" s="119" t="str">
        <f>'1 (4)'!C4</f>
        <v>Probability Theory</v>
      </c>
      <c r="E7" s="35">
        <f>'1 (4)'!O22</f>
        <v>1.92</v>
      </c>
      <c r="F7" s="35">
        <f>'1 (4)'!P22</f>
        <v>1.92</v>
      </c>
      <c r="G7" s="35">
        <f>'1 (4)'!Q22</f>
        <v>2.04</v>
      </c>
      <c r="H7" s="35">
        <f>'1 (4)'!R22</f>
        <v>1.7999999999999998</v>
      </c>
      <c r="I7" s="35">
        <f>'1 (4)'!S22</f>
        <v>1.7999999999999998</v>
      </c>
      <c r="J7" s="39">
        <f>AVERAGE(E7:I7)</f>
        <v>1.8960000000000001</v>
      </c>
    </row>
    <row r="8" spans="1:10" ht="15.75">
      <c r="A8" s="35">
        <v>2</v>
      </c>
      <c r="B8" s="120" t="s">
        <v>162</v>
      </c>
      <c r="C8" s="36">
        <v>1011</v>
      </c>
      <c r="D8" s="119" t="str">
        <f>'2 (4)'!C4</f>
        <v>Descriptive Statistics</v>
      </c>
      <c r="E8" s="35">
        <f>'2 (4)'!O22</f>
        <v>2.4000000000000004</v>
      </c>
      <c r="F8" s="35">
        <f>'2 (4)'!P22</f>
        <v>2.4000000000000004</v>
      </c>
      <c r="G8" s="35">
        <f>'2 (4)'!Q22</f>
        <v>2.2800000000000002</v>
      </c>
      <c r="H8" s="35">
        <f>'2 (4)'!R22</f>
        <v>2.2800000000000002</v>
      </c>
      <c r="I8" s="35">
        <f>'2 (4)'!S22</f>
        <v>2.5200000000000005</v>
      </c>
      <c r="J8" s="39">
        <f t="shared" si="0" ref="J8">AVERAGE(E8:I8)</f>
        <v>2.3760000000000003</v>
      </c>
    </row>
    <row r="9" spans="1:10" ht="30.6" customHeight="1">
      <c r="A9" s="176" t="s">
        <v>29</v>
      </c>
      <c r="B9" s="176"/>
      <c r="C9" s="176"/>
      <c r="D9" s="176"/>
      <c r="E9" s="39">
        <f>AVERAGE(E7:E8)</f>
        <v>2.16</v>
      </c>
      <c r="F9" s="39">
        <f>AVERAGE(F7:F8)</f>
        <v>2.16</v>
      </c>
      <c r="G9" s="39">
        <f>AVERAGE(G7:G8)</f>
        <v>2.16</v>
      </c>
      <c r="H9" s="39">
        <f>AVERAGE(H7:H8)</f>
        <v>2.04</v>
      </c>
      <c r="I9" s="39">
        <f>AVERAGE(I7:I8)</f>
        <v>2.16</v>
      </c>
      <c r="J9" s="39">
        <f>AVERAGE(E9:I9)</f>
        <v>2.1360000000000001</v>
      </c>
    </row>
    <row r="12" spans="5:9" ht="20.25">
      <c r="E12" s="1"/>
      <c r="F12" s="1"/>
      <c r="G12" s="1"/>
      <c r="H12" s="1"/>
      <c r="I12" s="1"/>
    </row>
    <row r="13" spans="5:9" ht="20.25">
      <c r="E13" s="1"/>
      <c r="F13" s="1"/>
      <c r="G13" s="1"/>
      <c r="H13" s="1"/>
      <c r="I13" s="1"/>
    </row>
    <row r="15" spans="5:9" ht="20.25">
      <c r="E15" s="1"/>
      <c r="F15" s="1"/>
      <c r="G15" s="1"/>
      <c r="H15" s="1"/>
      <c r="I15" s="1"/>
    </row>
    <row r="17" spans="5:9" ht="20.25">
      <c r="E17" s="1"/>
      <c r="F17" s="1"/>
      <c r="G17" s="1"/>
      <c r="H17" s="1"/>
      <c r="I17" s="1"/>
    </row>
  </sheetData>
  <mergeCells count="6">
    <mergeCell ref="A9:D9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28f239f-2f9a-4fbd-bfec-ef85012903ad}">
  <sheetPr codeName="Sheet19"/>
  <dimension ref="A1:R34"/>
  <sheetViews>
    <sheetView zoomScale="79" zoomScaleNormal="79" workbookViewId="0" topLeftCell="A1"/>
  </sheetViews>
  <sheetFormatPr defaultColWidth="8.854285714285714" defaultRowHeight="15.75"/>
  <cols>
    <col min="1" max="1" width="8.857142857142858" style="2"/>
    <col min="2" max="2" width="13.857142857142858" style="2" customWidth="1"/>
    <col min="3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2"/>
      <c r="B1" s="41"/>
      <c r="C1" s="41"/>
      <c r="D1" s="185">
        <f>'1 (4)'!A1:Z1</f>
        <v>0</v>
      </c>
      <c r="E1" s="185"/>
      <c r="F1" s="185"/>
      <c r="G1" s="185"/>
      <c r="H1" s="185"/>
      <c r="I1" s="185"/>
      <c r="J1" s="185"/>
      <c r="K1" s="185"/>
      <c r="L1" s="41"/>
      <c r="M1" s="41"/>
      <c r="N1" s="41"/>
    </row>
    <row r="2" spans="1:18" ht="18" customHeight="1">
      <c r="A2" s="42"/>
      <c r="B2" s="41"/>
      <c r="C2" s="41"/>
      <c r="D2" s="185" t="s">
        <v>91</v>
      </c>
      <c r="E2" s="185"/>
      <c r="F2" s="185"/>
      <c r="G2" s="185"/>
      <c r="H2" s="185"/>
      <c r="I2" s="185"/>
      <c r="J2" s="185"/>
      <c r="K2" s="185"/>
      <c r="L2" s="41"/>
      <c r="M2" s="41"/>
      <c r="N2" s="41"/>
      <c r="P2" s="51" t="s">
        <v>20</v>
      </c>
      <c r="Q2" s="52" t="s">
        <v>30</v>
      </c>
      <c r="R2" s="52" t="s">
        <v>31</v>
      </c>
    </row>
    <row r="3" spans="1:18" ht="12.75" customHeight="1">
      <c r="A3" s="42"/>
      <c r="B3" s="41"/>
      <c r="C3" s="41"/>
      <c r="D3" s="186" t="s">
        <v>154</v>
      </c>
      <c r="E3" s="186"/>
      <c r="F3" s="186"/>
      <c r="G3" s="186"/>
      <c r="H3" s="186"/>
      <c r="I3" s="186"/>
      <c r="J3" s="186"/>
      <c r="K3" s="186"/>
      <c r="L3" s="41"/>
      <c r="M3" s="41"/>
      <c r="N3" s="41"/>
      <c r="P3" s="51"/>
      <c r="Q3" s="52"/>
      <c r="R3" s="52"/>
    </row>
    <row r="4" spans="1:18" ht="15.75">
      <c r="A4" s="42"/>
      <c r="B4" s="40"/>
      <c r="C4" s="41"/>
      <c r="D4" s="191" t="s">
        <v>55</v>
      </c>
      <c r="E4" s="191"/>
      <c r="F4" s="191"/>
      <c r="G4" s="191"/>
      <c r="H4" s="191"/>
      <c r="I4" s="191"/>
      <c r="J4" s="191"/>
      <c r="K4" s="191"/>
      <c r="L4" s="41"/>
      <c r="M4" s="41"/>
      <c r="N4" s="41"/>
      <c r="P4" s="178">
        <v>1</v>
      </c>
      <c r="Q4" s="49" t="s">
        <v>9</v>
      </c>
      <c r="R4" s="53">
        <f>'CO (4)'!E9</f>
        <v>2.16</v>
      </c>
    </row>
    <row r="5" spans="1:18" ht="15.75">
      <c r="A5" s="42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P5" s="178">
        <v>2</v>
      </c>
      <c r="Q5" s="49" t="s">
        <v>3</v>
      </c>
      <c r="R5" s="53">
        <f>'CO (4)'!F9</f>
        <v>2.16</v>
      </c>
    </row>
    <row r="6" spans="1:18" ht="15.75">
      <c r="A6" s="42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P6" s="178">
        <v>3</v>
      </c>
      <c r="Q6" s="49" t="s">
        <v>4</v>
      </c>
      <c r="R6" s="53">
        <f>'CO (4)'!G9</f>
        <v>2.16</v>
      </c>
    </row>
    <row r="7" spans="2:18" ht="15.75">
      <c r="B7" s="47" t="s">
        <v>84</v>
      </c>
      <c r="C7" s="47"/>
      <c r="D7" s="219" t="str">
        <f>'CO (4)'!D7</f>
        <v>Probability Theory</v>
      </c>
      <c r="E7" s="220"/>
      <c r="F7" s="47"/>
      <c r="G7" s="47"/>
      <c r="H7" s="47"/>
      <c r="I7" s="47"/>
      <c r="J7" s="47"/>
      <c r="K7" s="41"/>
      <c r="L7" s="41"/>
      <c r="M7" s="41"/>
      <c r="N7" s="41"/>
      <c r="P7" s="178">
        <v>4</v>
      </c>
      <c r="Q7" s="49" t="s">
        <v>5</v>
      </c>
      <c r="R7" s="53">
        <f>'CO (4)'!H9</f>
        <v>2.04</v>
      </c>
    </row>
    <row r="8" spans="1:18" ht="16.5" thickBot="1">
      <c r="A8" s="42"/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P8" s="178">
        <v>5</v>
      </c>
      <c r="Q8" s="49" t="s">
        <v>6</v>
      </c>
      <c r="R8" s="53">
        <f>'CO (4)'!I9</f>
        <v>2.16</v>
      </c>
    </row>
    <row r="9" spans="1:14" ht="16.5" thickBot="1">
      <c r="A9" s="42"/>
      <c r="B9" s="187" t="s">
        <v>32</v>
      </c>
      <c r="C9" s="180"/>
      <c r="D9" s="179" t="s">
        <v>33</v>
      </c>
      <c r="E9" s="190"/>
      <c r="F9" s="190"/>
      <c r="G9" s="190"/>
      <c r="H9" s="190"/>
      <c r="I9" s="190"/>
      <c r="J9" s="190"/>
      <c r="K9" s="190"/>
      <c r="L9" s="190"/>
      <c r="M9" s="179" t="s">
        <v>34</v>
      </c>
      <c r="N9" s="180"/>
    </row>
    <row r="10" spans="1:14" ht="15.75">
      <c r="A10" s="42"/>
      <c r="B10" s="188"/>
      <c r="C10" s="181" t="s">
        <v>35</v>
      </c>
      <c r="D10" s="183" t="s">
        <v>36</v>
      </c>
      <c r="E10" s="183" t="s">
        <v>37</v>
      </c>
      <c r="F10" s="183" t="s">
        <v>38</v>
      </c>
      <c r="G10" s="183" t="s">
        <v>39</v>
      </c>
      <c r="H10" s="183" t="s">
        <v>40</v>
      </c>
      <c r="I10" s="183" t="s">
        <v>41</v>
      </c>
      <c r="J10" s="183" t="s">
        <v>42</v>
      </c>
      <c r="K10" s="183" t="s">
        <v>43</v>
      </c>
      <c r="L10" s="183" t="s">
        <v>44</v>
      </c>
      <c r="M10" s="44"/>
      <c r="N10" s="44"/>
    </row>
    <row r="11" spans="1:14" ht="16.5" thickBot="1">
      <c r="A11" s="42"/>
      <c r="B11" s="189"/>
      <c r="C11" s="182"/>
      <c r="D11" s="184"/>
      <c r="E11" s="184"/>
      <c r="F11" s="184"/>
      <c r="G11" s="184"/>
      <c r="H11" s="184"/>
      <c r="I11" s="184"/>
      <c r="J11" s="184"/>
      <c r="K11" s="184"/>
      <c r="L11" s="184"/>
      <c r="M11" s="46" t="s">
        <v>45</v>
      </c>
      <c r="N11" s="46" t="s">
        <v>46</v>
      </c>
    </row>
    <row r="12" spans="1:14" ht="17.25" customHeight="1" thickBot="1">
      <c r="A12" s="42"/>
      <c r="B12" s="184" t="s">
        <v>47</v>
      </c>
      <c r="C12" s="125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</row>
    <row r="13" spans="1:14" ht="17.25" customHeight="1" thickBot="1">
      <c r="A13" s="42"/>
      <c r="B13" s="184" t="s">
        <v>48</v>
      </c>
      <c r="C13" s="127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</row>
    <row r="14" spans="1:14" ht="17.25" customHeight="1" thickBot="1">
      <c r="A14" s="42"/>
      <c r="B14" s="184" t="s">
        <v>49</v>
      </c>
      <c r="C14" s="127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</row>
    <row r="15" spans="1:14" ht="17.25" customHeight="1" thickBot="1">
      <c r="A15" s="42"/>
      <c r="B15" s="184" t="s">
        <v>50</v>
      </c>
      <c r="C15" s="12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</row>
    <row r="16" spans="1:14" ht="17.25" customHeight="1" thickBot="1">
      <c r="A16" s="42"/>
      <c r="B16" s="184" t="s">
        <v>51</v>
      </c>
      <c r="C16" s="127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</row>
    <row r="17" spans="1:14" ht="17.25" customHeight="1" thickBot="1">
      <c r="A17" s="42"/>
      <c r="B17" s="184" t="s">
        <v>52</v>
      </c>
      <c r="C17" s="50" t="e">
        <f t="shared" si="0" ref="C17:N17">($R$4*C12+$R$5*C13+$R$6*C14+$R$7*C15+$R$8*C16)/(C12+C13+C14+C15+C16)</f>
        <v>#DIV/0!</v>
      </c>
      <c r="D17" s="50" t="e">
        <f t="shared" si="0"/>
        <v>#DIV/0!</v>
      </c>
      <c r="E17" s="50" t="e">
        <f t="shared" si="0"/>
        <v>#DIV/0!</v>
      </c>
      <c r="F17" s="50" t="e">
        <f t="shared" si="0"/>
        <v>#DIV/0!</v>
      </c>
      <c r="G17" s="50" t="e">
        <f t="shared" si="0"/>
        <v>#DIV/0!</v>
      </c>
      <c r="H17" s="50" t="e">
        <f t="shared" si="0"/>
        <v>#DIV/0!</v>
      </c>
      <c r="I17" s="50" t="e">
        <f t="shared" si="0"/>
        <v>#DIV/0!</v>
      </c>
      <c r="J17" s="50" t="e">
        <f t="shared" si="0"/>
        <v>#DIV/0!</v>
      </c>
      <c r="K17" s="50" t="e">
        <f t="shared" si="0"/>
        <v>#DIV/0!</v>
      </c>
      <c r="L17" s="50" t="e">
        <f t="shared" si="0"/>
        <v>#DIV/0!</v>
      </c>
      <c r="M17" s="50" t="e">
        <f t="shared" si="0"/>
        <v>#DIV/0!</v>
      </c>
      <c r="N17" s="50" t="e">
        <f t="shared" si="0"/>
        <v>#DIV/0!</v>
      </c>
    </row>
    <row r="18" spans="1:14" ht="15.75">
      <c r="A18" s="42"/>
      <c r="B18" s="47" t="s">
        <v>53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5.75">
      <c r="A19" s="42"/>
      <c r="B19" s="47" t="s">
        <v>54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1" spans="4:5" ht="15.75">
      <c r="D21" s="220" t="str">
        <f>'CO (4)'!D8</f>
        <v>Descriptive Statistics</v>
      </c>
      <c r="E21" s="220"/>
    </row>
    <row r="22" spans="2:14" ht="15.75">
      <c r="B22" s="47" t="s">
        <v>84</v>
      </c>
      <c r="C22" s="47"/>
      <c r="D22" s="220"/>
      <c r="E22" s="220"/>
      <c r="F22" s="47"/>
      <c r="G22" s="47"/>
      <c r="H22" s="47"/>
      <c r="I22" s="47"/>
      <c r="J22" s="47"/>
      <c r="K22" s="41"/>
      <c r="L22" s="41"/>
      <c r="M22" s="41"/>
      <c r="N22" s="41"/>
    </row>
    <row r="23" spans="2:14" ht="16.5" thickBot="1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6.5" thickBot="1">
      <c r="B24" s="187" t="s">
        <v>32</v>
      </c>
      <c r="C24" s="180"/>
      <c r="D24" s="179" t="s">
        <v>33</v>
      </c>
      <c r="E24" s="190"/>
      <c r="F24" s="190"/>
      <c r="G24" s="190"/>
      <c r="H24" s="190"/>
      <c r="I24" s="190"/>
      <c r="J24" s="190"/>
      <c r="K24" s="190"/>
      <c r="L24" s="190"/>
      <c r="M24" s="179" t="s">
        <v>34</v>
      </c>
      <c r="N24" s="180"/>
    </row>
    <row r="25" spans="2:14" ht="15.75">
      <c r="B25" s="188"/>
      <c r="C25" s="181" t="s">
        <v>35</v>
      </c>
      <c r="D25" s="183" t="s">
        <v>36</v>
      </c>
      <c r="E25" s="183" t="s">
        <v>37</v>
      </c>
      <c r="F25" s="183" t="s">
        <v>38</v>
      </c>
      <c r="G25" s="183" t="s">
        <v>39</v>
      </c>
      <c r="H25" s="183" t="s">
        <v>40</v>
      </c>
      <c r="I25" s="183" t="s">
        <v>41</v>
      </c>
      <c r="J25" s="183" t="s">
        <v>42</v>
      </c>
      <c r="K25" s="183" t="s">
        <v>43</v>
      </c>
      <c r="L25" s="183" t="s">
        <v>44</v>
      </c>
      <c r="M25" s="44"/>
      <c r="N25" s="44"/>
    </row>
    <row r="26" spans="2:14" ht="16.5" thickBot="1">
      <c r="B26" s="189"/>
      <c r="C26" s="182"/>
      <c r="D26" s="184"/>
      <c r="E26" s="184"/>
      <c r="F26" s="184"/>
      <c r="G26" s="184"/>
      <c r="H26" s="184"/>
      <c r="I26" s="184"/>
      <c r="J26" s="184"/>
      <c r="K26" s="184"/>
      <c r="L26" s="184"/>
      <c r="M26" s="46" t="s">
        <v>45</v>
      </c>
      <c r="N26" s="46" t="s">
        <v>46</v>
      </c>
    </row>
    <row r="27" spans="2:14" ht="16.5" thickBot="1">
      <c r="B27" s="184" t="s">
        <v>47</v>
      </c>
      <c r="C27" s="125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</row>
    <row r="28" spans="2:14" ht="16.5" thickBot="1">
      <c r="B28" s="184" t="s">
        <v>48</v>
      </c>
      <c r="C28" s="127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</row>
    <row r="29" spans="2:14" ht="16.5" thickBot="1">
      <c r="B29" s="184" t="s">
        <v>49</v>
      </c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</row>
    <row r="30" spans="2:14" ht="16.5" thickBot="1">
      <c r="B30" s="184" t="s">
        <v>50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</row>
    <row r="31" spans="2:14" ht="16.5" thickBot="1">
      <c r="B31" s="184" t="s">
        <v>51</v>
      </c>
      <c r="C31" s="127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</row>
    <row r="32" spans="2:14" ht="16.5" thickBot="1">
      <c r="B32" s="184" t="s">
        <v>52</v>
      </c>
      <c r="C32" s="50" t="e">
        <f t="shared" si="1" ref="C32:N32">($R$4*C27+$R$5*C28+$R$6*C29+$R$7*C30+$R$8*C31)/(C27+C28+C29+C30+C31)</f>
        <v>#DIV/0!</v>
      </c>
      <c r="D32" s="50" t="e">
        <f t="shared" si="1"/>
        <v>#DIV/0!</v>
      </c>
      <c r="E32" s="50" t="e">
        <f t="shared" si="1"/>
        <v>#DIV/0!</v>
      </c>
      <c r="F32" s="50" t="e">
        <f t="shared" si="1"/>
        <v>#DIV/0!</v>
      </c>
      <c r="G32" s="50" t="e">
        <f t="shared" si="1"/>
        <v>#DIV/0!</v>
      </c>
      <c r="H32" s="50" t="e">
        <f t="shared" si="1"/>
        <v>#DIV/0!</v>
      </c>
      <c r="I32" s="50" t="e">
        <f t="shared" si="1"/>
        <v>#DIV/0!</v>
      </c>
      <c r="J32" s="50" t="e">
        <f t="shared" si="1"/>
        <v>#DIV/0!</v>
      </c>
      <c r="K32" s="50"/>
      <c r="L32" s="50" t="e">
        <f t="shared" si="1"/>
        <v>#DIV/0!</v>
      </c>
      <c r="M32" s="50" t="e">
        <f t="shared" si="1"/>
        <v>#DIV/0!</v>
      </c>
      <c r="N32" s="50" t="e">
        <f t="shared" si="1"/>
        <v>#DIV/0!</v>
      </c>
    </row>
    <row r="33" spans="2:14" ht="15.75">
      <c r="B33" s="47" t="s">
        <v>53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2:14" ht="15.75">
      <c r="B34" s="47" t="s">
        <v>54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9" ht="16.5" customHeight="1"/>
  </sheetData>
  <mergeCells count="32"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</mergeCells>
  <pageMargins left="0.7" right="0.7" top="0.75" bottom="0.75" header="0.3" footer="0.3"/>
  <pageSetup orientation="portrait" paperSize="1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5ff021a-db66-489d-8f49-d3b95847cf89}">
  <sheetPr codeName="Sheet20"/>
  <dimension ref="A1:AB20"/>
  <sheetViews>
    <sheetView zoomScale="90" zoomScaleNormal="90" workbookViewId="0" topLeftCell="A1">
      <selection pane="topLeft" activeCell="B12" sqref="B12"/>
    </sheetView>
  </sheetViews>
  <sheetFormatPr defaultColWidth="8.854285714285714" defaultRowHeight="15"/>
  <cols>
    <col min="1" max="1" width="6.285714285714286" style="54" bestFit="1" customWidth="1"/>
    <col min="2" max="2" width="11.285714285714286" style="54" bestFit="1" customWidth="1"/>
    <col min="3" max="3" width="25" style="54" bestFit="1" customWidth="1"/>
    <col min="4" max="4" width="7.714285714285714" style="54" bestFit="1" customWidth="1"/>
    <col min="5" max="5" width="8.714285714285714" style="54" bestFit="1" customWidth="1"/>
    <col min="6" max="6" width="7.714285714285714" style="54" bestFit="1" customWidth="1"/>
    <col min="7" max="7" width="8.714285714285714" style="54" bestFit="1" customWidth="1"/>
    <col min="8" max="8" width="7.714285714285714" style="54" bestFit="1" customWidth="1"/>
    <col min="9" max="9" width="8.714285714285714" style="54" bestFit="1" customWidth="1"/>
    <col min="10" max="10" width="7.714285714285714" style="54" bestFit="1" customWidth="1"/>
    <col min="11" max="11" width="8.714285714285714" style="54" bestFit="1" customWidth="1"/>
    <col min="12" max="12" width="7.714285714285714" style="54" bestFit="1" customWidth="1"/>
    <col min="13" max="13" width="8.714285714285714" style="54" bestFit="1" customWidth="1"/>
    <col min="14" max="14" width="7.714285714285714" style="54" bestFit="1" customWidth="1"/>
    <col min="15" max="15" width="8.714285714285714" style="54" bestFit="1" customWidth="1"/>
    <col min="16" max="16" width="7.714285714285714" style="54" bestFit="1" customWidth="1"/>
    <col min="17" max="17" width="8.714285714285714" style="54" bestFit="1" customWidth="1"/>
    <col min="18" max="18" width="7.714285714285714" style="54" bestFit="1" customWidth="1"/>
    <col min="19" max="19" width="8.714285714285714" style="54" bestFit="1" customWidth="1"/>
    <col min="20" max="20" width="7.714285714285714" style="54" bestFit="1" customWidth="1"/>
    <col min="21" max="21" width="8.714285714285714" style="54" bestFit="1" customWidth="1"/>
    <col min="22" max="22" width="7.714285714285714" style="54" bestFit="1" customWidth="1"/>
    <col min="23" max="23" width="8.714285714285714" style="54" bestFit="1" customWidth="1"/>
    <col min="24" max="24" width="7.714285714285714" style="54" bestFit="1" customWidth="1"/>
    <col min="25" max="25" width="8.714285714285714" style="54" bestFit="1" customWidth="1"/>
    <col min="26" max="26" width="7.714285714285714" style="54" bestFit="1" customWidth="1"/>
    <col min="27" max="27" width="8.714285714285714" style="54" bestFit="1" customWidth="1"/>
    <col min="28" max="16384" width="8.857142857142858" style="54"/>
  </cols>
  <sheetData>
    <row r="1" spans="2:27" ht="22.5">
      <c r="B1" s="194" t="s">
        <v>163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</row>
    <row r="2" spans="2:27" ht="22.5">
      <c r="B2" s="194" t="s">
        <v>91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</row>
    <row r="3" spans="2:27" ht="22.5">
      <c r="B3" s="195" t="s">
        <v>154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</row>
    <row r="4" spans="1:27" ht="15">
      <c r="A4" s="196" t="s">
        <v>66</v>
      </c>
      <c r="B4" s="197"/>
      <c r="C4" s="198"/>
      <c r="D4" s="193" t="s">
        <v>35</v>
      </c>
      <c r="E4" s="193"/>
      <c r="F4" s="193" t="s">
        <v>36</v>
      </c>
      <c r="G4" s="193"/>
      <c r="H4" s="193" t="s">
        <v>37</v>
      </c>
      <c r="I4" s="193"/>
      <c r="J4" s="193" t="s">
        <v>38</v>
      </c>
      <c r="K4" s="193"/>
      <c r="L4" s="193" t="s">
        <v>39</v>
      </c>
      <c r="M4" s="193"/>
      <c r="N4" s="193" t="s">
        <v>40</v>
      </c>
      <c r="O4" s="193"/>
      <c r="P4" s="193" t="s">
        <v>41</v>
      </c>
      <c r="Q4" s="193"/>
      <c r="R4" s="193" t="s">
        <v>42</v>
      </c>
      <c r="S4" s="193"/>
      <c r="T4" s="193" t="s">
        <v>43</v>
      </c>
      <c r="U4" s="193"/>
      <c r="V4" s="193" t="s">
        <v>44</v>
      </c>
      <c r="W4" s="193"/>
      <c r="X4" s="193" t="s">
        <v>45</v>
      </c>
      <c r="Y4" s="193"/>
      <c r="Z4" s="193" t="s">
        <v>46</v>
      </c>
      <c r="AA4" s="193"/>
    </row>
    <row r="5" spans="1:27" ht="42.75">
      <c r="A5" s="199"/>
      <c r="B5" s="200"/>
      <c r="C5" s="201"/>
      <c r="D5" s="56" t="s">
        <v>67</v>
      </c>
      <c r="E5" s="56" t="s">
        <v>68</v>
      </c>
      <c r="F5" s="56" t="s">
        <v>67</v>
      </c>
      <c r="G5" s="56" t="s">
        <v>68</v>
      </c>
      <c r="H5" s="56" t="s">
        <v>67</v>
      </c>
      <c r="I5" s="56" t="s">
        <v>68</v>
      </c>
      <c r="J5" s="56" t="s">
        <v>67</v>
      </c>
      <c r="K5" s="56" t="s">
        <v>68</v>
      </c>
      <c r="L5" s="56" t="s">
        <v>67</v>
      </c>
      <c r="M5" s="56" t="s">
        <v>68</v>
      </c>
      <c r="N5" s="56" t="s">
        <v>67</v>
      </c>
      <c r="O5" s="56" t="s">
        <v>68</v>
      </c>
      <c r="P5" s="56" t="s">
        <v>67</v>
      </c>
      <c r="Q5" s="56" t="s">
        <v>68</v>
      </c>
      <c r="R5" s="56" t="s">
        <v>67</v>
      </c>
      <c r="S5" s="56" t="s">
        <v>68</v>
      </c>
      <c r="T5" s="56" t="s">
        <v>67</v>
      </c>
      <c r="U5" s="56" t="s">
        <v>68</v>
      </c>
      <c r="V5" s="56" t="s">
        <v>67</v>
      </c>
      <c r="W5" s="56" t="s">
        <v>68</v>
      </c>
      <c r="X5" s="56" t="s">
        <v>67</v>
      </c>
      <c r="Y5" s="56" t="s">
        <v>68</v>
      </c>
      <c r="Z5" s="56" t="s">
        <v>67</v>
      </c>
      <c r="AA5" s="56" t="s">
        <v>68</v>
      </c>
    </row>
    <row r="6" spans="1:28" ht="15">
      <c r="A6" s="66" t="s">
        <v>20</v>
      </c>
      <c r="B6" s="66" t="s">
        <v>22</v>
      </c>
      <c r="C6" s="66" t="s">
        <v>8</v>
      </c>
      <c r="D6" s="66"/>
      <c r="E6" s="67" t="s">
        <v>56</v>
      </c>
      <c r="F6" s="66"/>
      <c r="G6" s="129" t="s">
        <v>57</v>
      </c>
      <c r="H6" s="66"/>
      <c r="I6" s="129" t="s">
        <v>58</v>
      </c>
      <c r="J6" s="66"/>
      <c r="K6" s="129" t="s">
        <v>59</v>
      </c>
      <c r="L6" s="66"/>
      <c r="M6" s="129" t="s">
        <v>60</v>
      </c>
      <c r="N6" s="66"/>
      <c r="O6" s="129" t="s">
        <v>61</v>
      </c>
      <c r="P6" s="66"/>
      <c r="Q6" s="129" t="s">
        <v>62</v>
      </c>
      <c r="R6" s="66"/>
      <c r="S6" s="129" t="s">
        <v>63</v>
      </c>
      <c r="T6" s="66"/>
      <c r="U6" s="129" t="s">
        <v>64</v>
      </c>
      <c r="V6" s="66"/>
      <c r="W6" s="129" t="s">
        <v>65</v>
      </c>
      <c r="X6" s="66"/>
      <c r="Y6" s="130" t="s">
        <v>69</v>
      </c>
      <c r="Z6" s="66"/>
      <c r="AA6" s="130" t="s">
        <v>70</v>
      </c>
      <c r="AB6" s="68"/>
    </row>
    <row r="7" spans="1:28" ht="29.25" customHeight="1">
      <c r="A7" s="55">
        <v>1</v>
      </c>
      <c r="B7" s="69"/>
      <c r="C7" s="119" t="str">
        <f>'CO (4)'!D7</f>
        <v>Probability Theory</v>
      </c>
      <c r="D7" s="69">
        <v>1.50</v>
      </c>
      <c r="E7" s="131" t="e">
        <f>'CO-PO Mapping (4)'!C17</f>
        <v>#DIV/0!</v>
      </c>
      <c r="F7" s="69">
        <v>1.50</v>
      </c>
      <c r="G7" s="131" t="e">
        <f>'CO-PO Mapping (4)'!D17</f>
        <v>#DIV/0!</v>
      </c>
      <c r="H7" s="69">
        <v>1.50</v>
      </c>
      <c r="I7" s="131" t="e">
        <f>'CO-PO Mapping (4)'!E17</f>
        <v>#DIV/0!</v>
      </c>
      <c r="J7" s="69">
        <v>1.50</v>
      </c>
      <c r="K7" s="131" t="e">
        <f>'CO-PO Mapping (4)'!F17</f>
        <v>#DIV/0!</v>
      </c>
      <c r="L7" s="69">
        <v>1.50</v>
      </c>
      <c r="M7" s="131" t="e">
        <f>'CO-PO Mapping (4)'!G17</f>
        <v>#DIV/0!</v>
      </c>
      <c r="N7" s="69">
        <v>1.50</v>
      </c>
      <c r="O7" s="131" t="e">
        <f>'CO-PO Mapping (4)'!H17</f>
        <v>#DIV/0!</v>
      </c>
      <c r="P7" s="69">
        <v>1.50</v>
      </c>
      <c r="Q7" s="131" t="e">
        <f>'CO-PO Mapping (4)'!I17</f>
        <v>#DIV/0!</v>
      </c>
      <c r="R7" s="69">
        <v>1.50</v>
      </c>
      <c r="S7" s="131" t="e">
        <f>'CO-PO Mapping (4)'!J17</f>
        <v>#DIV/0!</v>
      </c>
      <c r="T7" s="69">
        <v>1.50</v>
      </c>
      <c r="U7" s="131" t="e">
        <f>'CO-PO Mapping (4)'!K17</f>
        <v>#DIV/0!</v>
      </c>
      <c r="V7" s="69">
        <v>1.50</v>
      </c>
      <c r="W7" s="131" t="e">
        <f>'CO-PO Mapping (4)'!L17</f>
        <v>#DIV/0!</v>
      </c>
      <c r="X7" s="69">
        <v>1.50</v>
      </c>
      <c r="Y7" s="131" t="e">
        <f>'CO-PO Mapping (4)'!M17</f>
        <v>#DIV/0!</v>
      </c>
      <c r="Z7" s="69">
        <v>1.50</v>
      </c>
      <c r="AA7" s="131" t="e">
        <f>'CO-PO Mapping (4)'!N17</f>
        <v>#DIV/0!</v>
      </c>
      <c r="AB7" s="70"/>
    </row>
    <row r="8" spans="1:28" ht="15.75">
      <c r="A8" s="55">
        <v>2</v>
      </c>
      <c r="B8" s="69"/>
      <c r="C8" s="119" t="str">
        <f>'CO (4)'!D8</f>
        <v>Descriptive Statistics</v>
      </c>
      <c r="D8" s="69">
        <v>1.30</v>
      </c>
      <c r="E8" s="131" t="e">
        <f>'CO-PO Mapping (4)'!C32</f>
        <v>#DIV/0!</v>
      </c>
      <c r="F8" s="69">
        <v>2.2999999999999998</v>
      </c>
      <c r="G8" s="131" t="e">
        <f>'CO-PO Mapping (4)'!D32</f>
        <v>#DIV/0!</v>
      </c>
      <c r="H8" s="69">
        <v>1.30</v>
      </c>
      <c r="I8" s="131" t="e">
        <f>'CO-PO Mapping (4)'!E32</f>
        <v>#DIV/0!</v>
      </c>
      <c r="J8" s="69">
        <v>1.30</v>
      </c>
      <c r="K8" s="131" t="e">
        <f>'CO-PO Mapping (4)'!F32</f>
        <v>#DIV/0!</v>
      </c>
      <c r="L8" s="69">
        <v>1.30</v>
      </c>
      <c r="M8" s="131" t="e">
        <f>'CO-PO Mapping (4)'!G32</f>
        <v>#DIV/0!</v>
      </c>
      <c r="N8" s="69">
        <v>1.30</v>
      </c>
      <c r="O8" s="131" t="e">
        <f>'CO-PO Mapping (4)'!H32</f>
        <v>#DIV/0!</v>
      </c>
      <c r="P8" s="69">
        <v>1.30</v>
      </c>
      <c r="Q8" s="131" t="e">
        <f>'CO-PO Mapping (4)'!I32</f>
        <v>#DIV/0!</v>
      </c>
      <c r="R8" s="69">
        <v>1.30</v>
      </c>
      <c r="S8" s="131" t="e">
        <f>'CO-PO Mapping (4)'!J32</f>
        <v>#DIV/0!</v>
      </c>
      <c r="T8" s="69"/>
      <c r="U8" s="131"/>
      <c r="V8" s="69">
        <v>1.30</v>
      </c>
      <c r="W8" s="131" t="e">
        <f>'CO-PO Mapping (4)'!L32</f>
        <v>#DIV/0!</v>
      </c>
      <c r="X8" s="69">
        <v>1.30</v>
      </c>
      <c r="Y8" s="131" t="e">
        <f>'CO-PO Mapping (4)'!M32</f>
        <v>#DIV/0!</v>
      </c>
      <c r="Z8" s="69">
        <v>1.30</v>
      </c>
      <c r="AA8" s="131" t="e">
        <f>'CO-PO Mapping (4)'!N32</f>
        <v>#DIV/0!</v>
      </c>
      <c r="AB8" s="70"/>
    </row>
    <row r="9" spans="1:27" ht="15">
      <c r="A9" s="70"/>
      <c r="B9" s="71"/>
      <c r="C9" s="72"/>
      <c r="D9" s="57"/>
      <c r="E9" s="70"/>
      <c r="F9" s="57"/>
      <c r="G9" s="70"/>
      <c r="H9" s="57"/>
      <c r="I9" s="70"/>
      <c r="J9" s="57"/>
      <c r="K9" s="70"/>
      <c r="L9" s="57"/>
      <c r="M9" s="70"/>
      <c r="N9" s="57"/>
      <c r="O9" s="70"/>
      <c r="P9" s="57"/>
      <c r="Q9" s="70"/>
      <c r="R9" s="57"/>
      <c r="S9" s="70"/>
      <c r="T9" s="57"/>
      <c r="U9" s="70"/>
      <c r="V9" s="57"/>
      <c r="W9" s="70"/>
      <c r="X9" s="57"/>
      <c r="Y9" s="70"/>
      <c r="Z9" s="57"/>
      <c r="AA9" s="70"/>
    </row>
    <row r="11" spans="3:27" ht="15">
      <c r="C11" s="54" t="s">
        <v>71</v>
      </c>
      <c r="D11" s="58">
        <f>AVERAGE(D7:D8)</f>
        <v>1.40</v>
      </c>
      <c r="E11" s="59"/>
      <c r="F11" s="60">
        <f>AVERAGE(F7:F8)</f>
        <v>1.90</v>
      </c>
      <c r="G11" s="59"/>
      <c r="H11" s="60">
        <f>AVERAGE(H7:H8)</f>
        <v>1.40</v>
      </c>
      <c r="I11" s="59"/>
      <c r="J11" s="60">
        <f>AVERAGE(J7:J8)</f>
        <v>1.40</v>
      </c>
      <c r="K11" s="59"/>
      <c r="L11" s="60">
        <f>AVERAGE(L7:L8)</f>
        <v>1.40</v>
      </c>
      <c r="M11" s="59"/>
      <c r="N11" s="60">
        <f>AVERAGE(N7:N8)</f>
        <v>1.40</v>
      </c>
      <c r="O11" s="59"/>
      <c r="P11" s="60">
        <f>AVERAGE(P7:P8)</f>
        <v>1.40</v>
      </c>
      <c r="Q11" s="59"/>
      <c r="R11" s="60">
        <f>AVERAGE(R7:R8)</f>
        <v>1.40</v>
      </c>
      <c r="S11" s="59"/>
      <c r="T11" s="60">
        <f>AVERAGE(T7:T8)</f>
        <v>1.50</v>
      </c>
      <c r="U11" s="59"/>
      <c r="V11" s="60">
        <f>AVERAGE(V7:V8)</f>
        <v>1.40</v>
      </c>
      <c r="W11" s="59"/>
      <c r="X11" s="60">
        <f>AVERAGE(X7:X8)</f>
        <v>1.40</v>
      </c>
      <c r="Y11" s="59"/>
      <c r="Z11" s="60">
        <f>AVERAGE(Z7:Z8)</f>
        <v>1.40</v>
      </c>
      <c r="AA11" s="61"/>
    </row>
    <row r="12" spans="4:27" ht="15">
      <c r="D12" s="6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63"/>
    </row>
    <row r="13" spans="3:27" ht="15">
      <c r="C13" s="54" t="s">
        <v>72</v>
      </c>
      <c r="D13" s="62">
        <f t="shared" si="0" ref="D13:AA13">AVERAGE(D7:D8)</f>
        <v>1.40</v>
      </c>
      <c r="E13" s="62" t="e">
        <f t="shared" si="0"/>
        <v>#DIV/0!</v>
      </c>
      <c r="F13" s="62">
        <f t="shared" si="0"/>
        <v>1.90</v>
      </c>
      <c r="G13" s="62" t="e">
        <f t="shared" si="0"/>
        <v>#DIV/0!</v>
      </c>
      <c r="H13" s="62">
        <f t="shared" si="0"/>
        <v>1.40</v>
      </c>
      <c r="I13" s="62" t="e">
        <f t="shared" si="0"/>
        <v>#DIV/0!</v>
      </c>
      <c r="J13" s="62">
        <f t="shared" si="0"/>
        <v>1.40</v>
      </c>
      <c r="K13" s="62" t="e">
        <f t="shared" si="0"/>
        <v>#DIV/0!</v>
      </c>
      <c r="L13" s="62">
        <f t="shared" si="0"/>
        <v>1.40</v>
      </c>
      <c r="M13" s="62" t="e">
        <f t="shared" si="0"/>
        <v>#DIV/0!</v>
      </c>
      <c r="N13" s="62">
        <f t="shared" si="0"/>
        <v>1.40</v>
      </c>
      <c r="O13" s="62" t="e">
        <f t="shared" si="0"/>
        <v>#DIV/0!</v>
      </c>
      <c r="P13" s="62">
        <f t="shared" si="0"/>
        <v>1.40</v>
      </c>
      <c r="Q13" s="62" t="e">
        <f t="shared" si="0"/>
        <v>#DIV/0!</v>
      </c>
      <c r="R13" s="62">
        <f t="shared" si="0"/>
        <v>1.40</v>
      </c>
      <c r="S13" s="62" t="e">
        <f t="shared" si="0"/>
        <v>#DIV/0!</v>
      </c>
      <c r="T13" s="62">
        <f t="shared" si="0"/>
        <v>1.50</v>
      </c>
      <c r="U13" s="62" t="e">
        <f t="shared" si="0"/>
        <v>#DIV/0!</v>
      </c>
      <c r="V13" s="62">
        <f t="shared" si="0"/>
        <v>1.40</v>
      </c>
      <c r="W13" s="62" t="e">
        <f t="shared" si="0"/>
        <v>#DIV/0!</v>
      </c>
      <c r="X13" s="62">
        <f t="shared" si="0"/>
        <v>1.40</v>
      </c>
      <c r="Y13" s="62" t="e">
        <f t="shared" si="0"/>
        <v>#DIV/0!</v>
      </c>
      <c r="Z13" s="62">
        <f t="shared" si="0"/>
        <v>1.40</v>
      </c>
      <c r="AA13" s="62" t="e">
        <f t="shared" si="0"/>
        <v>#DIV/0!</v>
      </c>
    </row>
    <row r="14" spans="4:27" ht="15">
      <c r="D14" s="62"/>
      <c r="E14" s="74"/>
      <c r="F14" s="73"/>
      <c r="G14" s="74"/>
      <c r="H14" s="73"/>
      <c r="I14" s="74"/>
      <c r="J14" s="73"/>
      <c r="K14" s="74"/>
      <c r="L14" s="73"/>
      <c r="M14" s="74"/>
      <c r="N14" s="73"/>
      <c r="O14" s="74"/>
      <c r="P14" s="73"/>
      <c r="Q14" s="74"/>
      <c r="R14" s="73"/>
      <c r="S14" s="74"/>
      <c r="T14" s="73"/>
      <c r="U14" s="74"/>
      <c r="V14" s="73"/>
      <c r="W14" s="74"/>
      <c r="X14" s="73"/>
      <c r="Y14" s="74"/>
      <c r="Z14" s="73"/>
      <c r="AA14" s="64"/>
    </row>
    <row r="15" spans="3:27" ht="15">
      <c r="C15" s="54" t="s">
        <v>73</v>
      </c>
      <c r="D15" s="62"/>
      <c r="E15" s="111">
        <v>2</v>
      </c>
      <c r="F15" s="73"/>
      <c r="G15" s="111">
        <v>2.2000000000000002</v>
      </c>
      <c r="H15" s="73"/>
      <c r="I15" s="111">
        <v>2</v>
      </c>
      <c r="J15" s="73"/>
      <c r="K15" s="111">
        <v>1.80</v>
      </c>
      <c r="L15" s="73"/>
      <c r="M15" s="111">
        <v>1.70</v>
      </c>
      <c r="N15" s="73"/>
      <c r="O15" s="111">
        <v>1.80</v>
      </c>
      <c r="P15" s="73"/>
      <c r="Q15" s="111">
        <v>1.90</v>
      </c>
      <c r="R15" s="73"/>
      <c r="S15" s="111">
        <v>1.80</v>
      </c>
      <c r="T15" s="73"/>
      <c r="U15" s="111">
        <v>2.10</v>
      </c>
      <c r="V15" s="73"/>
      <c r="W15" s="111">
        <v>2</v>
      </c>
      <c r="X15" s="73"/>
      <c r="Y15" s="111">
        <v>1.70</v>
      </c>
      <c r="Z15" s="73"/>
      <c r="AA15" s="112">
        <v>1.80</v>
      </c>
    </row>
    <row r="16" spans="4:27" ht="15">
      <c r="D16" s="62"/>
      <c r="E16" s="74"/>
      <c r="F16" s="73"/>
      <c r="G16" s="74"/>
      <c r="H16" s="73"/>
      <c r="I16" s="74"/>
      <c r="J16" s="73"/>
      <c r="K16" s="74"/>
      <c r="L16" s="73"/>
      <c r="M16" s="74"/>
      <c r="N16" s="73"/>
      <c r="O16" s="74"/>
      <c r="P16" s="73"/>
      <c r="Q16" s="74"/>
      <c r="R16" s="73"/>
      <c r="S16" s="74"/>
      <c r="T16" s="73"/>
      <c r="U16" s="74"/>
      <c r="V16" s="73"/>
      <c r="W16" s="74"/>
      <c r="X16" s="73"/>
      <c r="Y16" s="74"/>
      <c r="Z16" s="73"/>
      <c r="AA16" s="64"/>
    </row>
    <row r="17" spans="3:27" ht="15">
      <c r="C17" s="54" t="s">
        <v>74</v>
      </c>
      <c r="D17" s="62"/>
      <c r="E17" s="113" t="e">
        <f>(E13+E15)/2</f>
        <v>#DIV/0!</v>
      </c>
      <c r="F17" s="73"/>
      <c r="G17" s="113" t="e">
        <f>(G13+G15)/2</f>
        <v>#DIV/0!</v>
      </c>
      <c r="H17" s="73"/>
      <c r="I17" s="113" t="e">
        <f>(I13+I15)/2</f>
        <v>#DIV/0!</v>
      </c>
      <c r="J17" s="73"/>
      <c r="K17" s="113" t="e">
        <f>(K13+K15)/2</f>
        <v>#DIV/0!</v>
      </c>
      <c r="L17" s="73"/>
      <c r="M17" s="113" t="e">
        <f>(M13+M15)/2</f>
        <v>#DIV/0!</v>
      </c>
      <c r="N17" s="73"/>
      <c r="O17" s="113" t="e">
        <f>(O13+O15)/2</f>
        <v>#DIV/0!</v>
      </c>
      <c r="P17" s="73"/>
      <c r="Q17" s="113" t="e">
        <f>(Q13+Q15)/2</f>
        <v>#DIV/0!</v>
      </c>
      <c r="R17" s="73"/>
      <c r="S17" s="113" t="e">
        <f>(S13+S15)/2</f>
        <v>#DIV/0!</v>
      </c>
      <c r="T17" s="73"/>
      <c r="U17" s="113"/>
      <c r="V17" s="73"/>
      <c r="W17" s="113" t="e">
        <f>(W13+W15)/2</f>
        <v>#DIV/0!</v>
      </c>
      <c r="X17" s="73"/>
      <c r="Y17" s="113" t="e">
        <f>(Y13+Y15)/2</f>
        <v>#DIV/0!</v>
      </c>
      <c r="Z17" s="73"/>
      <c r="AA17" s="114" t="e">
        <f>(AA13+AA15)/2</f>
        <v>#DIV/0!</v>
      </c>
    </row>
    <row r="18" spans="4:27" ht="15">
      <c r="D18" s="75"/>
      <c r="E18" s="76"/>
      <c r="F18" s="65"/>
      <c r="G18" s="76"/>
      <c r="H18" s="65"/>
      <c r="I18" s="76"/>
      <c r="J18" s="65"/>
      <c r="K18" s="76"/>
      <c r="L18" s="65"/>
      <c r="M18" s="76"/>
      <c r="N18" s="65"/>
      <c r="O18" s="76"/>
      <c r="P18" s="65"/>
      <c r="Q18" s="76"/>
      <c r="R18" s="65"/>
      <c r="S18" s="76"/>
      <c r="T18" s="65"/>
      <c r="U18" s="76"/>
      <c r="V18" s="65"/>
      <c r="W18" s="76"/>
      <c r="X18" s="65"/>
      <c r="Y18" s="76"/>
      <c r="Z18" s="65"/>
      <c r="AA18" s="77"/>
    </row>
    <row r="19" spans="4:27" ht="15">
      <c r="D19" s="192" t="s">
        <v>35</v>
      </c>
      <c r="E19" s="192"/>
      <c r="F19" s="192" t="s">
        <v>36</v>
      </c>
      <c r="G19" s="192"/>
      <c r="H19" s="192" t="s">
        <v>37</v>
      </c>
      <c r="I19" s="192"/>
      <c r="J19" s="192" t="s">
        <v>38</v>
      </c>
      <c r="K19" s="192"/>
      <c r="L19" s="192" t="s">
        <v>39</v>
      </c>
      <c r="M19" s="192"/>
      <c r="N19" s="192" t="s">
        <v>40</v>
      </c>
      <c r="O19" s="192"/>
      <c r="P19" s="192" t="s">
        <v>41</v>
      </c>
      <c r="Q19" s="192"/>
      <c r="R19" s="192" t="s">
        <v>42</v>
      </c>
      <c r="S19" s="192"/>
      <c r="T19" s="192" t="s">
        <v>43</v>
      </c>
      <c r="U19" s="192"/>
      <c r="V19" s="192" t="s">
        <v>44</v>
      </c>
      <c r="W19" s="192"/>
      <c r="X19" s="192" t="s">
        <v>45</v>
      </c>
      <c r="Y19" s="192"/>
      <c r="Z19" s="192" t="s">
        <v>46</v>
      </c>
      <c r="AA19" s="192"/>
    </row>
    <row r="20" spans="4:27" ht="15">
      <c r="D20" s="192" t="e">
        <f>IF(E17&gt;D11,"Achieve","Not Achive")</f>
        <v>#DIV/0!</v>
      </c>
      <c r="E20" s="192"/>
      <c r="F20" s="192" t="e">
        <f t="shared" si="1" ref="F20">IF(G17&gt;F11,"Achieve","Not Achive")</f>
        <v>#DIV/0!</v>
      </c>
      <c r="G20" s="192"/>
      <c r="H20" s="192" t="e">
        <f t="shared" si="2" ref="H20">IF(I17&gt;H11,"Achieve","Not Achive")</f>
        <v>#DIV/0!</v>
      </c>
      <c r="I20" s="192"/>
      <c r="J20" s="192" t="e">
        <f t="shared" si="3" ref="J20">IF(K17&gt;J11,"Achieve","Not Achive")</f>
        <v>#DIV/0!</v>
      </c>
      <c r="K20" s="192"/>
      <c r="L20" s="192" t="e">
        <f t="shared" si="4" ref="L20">IF(M17&gt;L11,"Achieve","Not Achive")</f>
        <v>#DIV/0!</v>
      </c>
      <c r="M20" s="192"/>
      <c r="N20" s="192" t="e">
        <f t="shared" si="5" ref="N20">IF(O17&gt;N11,"Achieve","Not Achive")</f>
        <v>#DIV/0!</v>
      </c>
      <c r="O20" s="192"/>
      <c r="P20" s="192" t="e">
        <f t="shared" si="6" ref="P20">IF(Q17&gt;P11,"Achieve","Not Achive")</f>
        <v>#DIV/0!</v>
      </c>
      <c r="Q20" s="192"/>
      <c r="R20" s="192" t="e">
        <f t="shared" si="7" ref="R20">IF(S17&gt;R11,"Achieve","Not Achive")</f>
        <v>#DIV/0!</v>
      </c>
      <c r="S20" s="192"/>
      <c r="T20" s="192" t="str">
        <f t="shared" si="8" ref="T20">IF(U17&gt;T11,"Achieve","Not Achive")</f>
        <v>Not Achive</v>
      </c>
      <c r="U20" s="192"/>
      <c r="V20" s="192" t="e">
        <f t="shared" si="9" ref="V20">IF(W17&gt;V11,"Achieve","Not Achive")</f>
        <v>#DIV/0!</v>
      </c>
      <c r="W20" s="192"/>
      <c r="X20" s="192" t="e">
        <f t="shared" si="10" ref="X20">IF(Y17&gt;X11,"Achieve","Not Achive")</f>
        <v>#DIV/0!</v>
      </c>
      <c r="Y20" s="192"/>
      <c r="Z20" s="192" t="e">
        <f t="shared" si="11" ref="Z20">IF(AA17&gt;Z11,"Achieve","Not Achive")</f>
        <v>#DIV/0!</v>
      </c>
      <c r="AA20" s="192"/>
    </row>
  </sheetData>
  <mergeCells count="40">
    <mergeCell ref="Z20:AA20"/>
    <mergeCell ref="V19:W19"/>
    <mergeCell ref="X19:Y19"/>
    <mergeCell ref="Z19:AA19"/>
    <mergeCell ref="L19:M19"/>
    <mergeCell ref="N19:O19"/>
    <mergeCell ref="P19:Q19"/>
    <mergeCell ref="R19:S19"/>
    <mergeCell ref="T19:U19"/>
    <mergeCell ref="P20:Q20"/>
    <mergeCell ref="T20:U20"/>
    <mergeCell ref="X20:Y20"/>
    <mergeCell ref="R20:S20"/>
    <mergeCell ref="V20:W20"/>
    <mergeCell ref="D20:E20"/>
    <mergeCell ref="H20:I20"/>
    <mergeCell ref="J20:K20"/>
    <mergeCell ref="N20:O20"/>
    <mergeCell ref="D4:E4"/>
    <mergeCell ref="F4:G4"/>
    <mergeCell ref="H4:I4"/>
    <mergeCell ref="J4:K4"/>
    <mergeCell ref="L4:M4"/>
    <mergeCell ref="D19:E19"/>
    <mergeCell ref="F20:G20"/>
    <mergeCell ref="L20:M20"/>
    <mergeCell ref="F19:G19"/>
    <mergeCell ref="H19:I19"/>
    <mergeCell ref="J19:K19"/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</mergeCells>
  <pageMargins left="0.7" right="0.7" top="0.75" bottom="0.75" header="0.3" footer="0.3"/>
  <pageSetup orientation="portrait" paperSize="1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f6dc883-8285-4fc1-b57f-ce91db566bab}">
  <sheetPr codeName="Sheet21">
    <pageSetUpPr fitToPage="1"/>
  </sheetPr>
  <dimension ref="A1:Z63"/>
  <sheetViews>
    <sheetView zoomScale="90" zoomScaleNormal="90" workbookViewId="0" topLeftCell="A1">
      <selection pane="topLeft" activeCell="C4" sqref="C4"/>
    </sheetView>
  </sheetViews>
  <sheetFormatPr defaultColWidth="8.854285714285714" defaultRowHeight="20.25"/>
  <cols>
    <col min="1" max="2" width="11.571428571428571" style="1" customWidth="1"/>
    <col min="3" max="3" width="30.571428571428573" style="1" bestFit="1" customWidth="1"/>
    <col min="4" max="8" width="11.571428571428571" style="1" customWidth="1"/>
    <col min="9" max="9" width="10.428571428571429" style="1" bestFit="1" customWidth="1"/>
    <col min="10" max="10" width="13.857142857142858" style="1" bestFit="1" customWidth="1"/>
    <col min="11" max="14" width="8.571428571428571" style="1" bestFit="1" customWidth="1"/>
    <col min="15" max="20" width="13.714285714285714" style="1" bestFit="1" customWidth="1"/>
    <col min="21" max="21" width="6.714285714285714" style="1" bestFit="1" customWidth="1"/>
    <col min="22" max="22" width="13.714285714285714" style="1" bestFit="1" customWidth="1"/>
    <col min="23" max="23" width="2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42" t="s">
        <v>98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20.25">
      <c r="A2" s="142" t="s">
        <v>91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21" thickBot="1">
      <c r="A3" s="142"/>
      <c r="B3" s="142"/>
      <c r="C3" s="142"/>
      <c r="D3" s="142"/>
      <c r="E3" s="142"/>
      <c r="F3" s="142" t="s">
        <v>164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thickBot="1">
      <c r="A4" s="143" t="s">
        <v>80</v>
      </c>
      <c r="B4" s="144"/>
      <c r="C4" s="124" t="s">
        <v>165</v>
      </c>
      <c r="D4" s="115" t="s">
        <v>85</v>
      </c>
      <c r="E4" s="116"/>
      <c r="F4" s="145" t="s">
        <v>110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21" customHeight="1">
      <c r="A5" s="147" t="s">
        <v>0</v>
      </c>
      <c r="B5" s="149" t="s">
        <v>1</v>
      </c>
      <c r="C5" s="151" t="s">
        <v>2</v>
      </c>
      <c r="D5" s="153" t="s">
        <v>96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 t="s">
        <v>81</v>
      </c>
      <c r="S5" s="154"/>
      <c r="T5" s="154"/>
      <c r="U5" s="154"/>
      <c r="V5" s="154"/>
      <c r="W5" s="37" t="s">
        <v>12</v>
      </c>
      <c r="X5" s="155" t="s">
        <v>11</v>
      </c>
      <c r="Y5" s="157" t="s">
        <v>166</v>
      </c>
      <c r="Z5" s="157" t="s">
        <v>79</v>
      </c>
    </row>
    <row r="6" spans="1:26" ht="20.25">
      <c r="A6" s="148"/>
      <c r="B6" s="150"/>
      <c r="C6" s="152"/>
      <c r="D6" s="159" t="s">
        <v>92</v>
      </c>
      <c r="E6" s="159"/>
      <c r="F6" s="159"/>
      <c r="G6" s="159"/>
      <c r="H6" s="159"/>
      <c r="I6" s="159"/>
      <c r="J6" s="159"/>
      <c r="K6" s="160" t="s">
        <v>93</v>
      </c>
      <c r="L6" s="160"/>
      <c r="M6" s="160"/>
      <c r="N6" s="160"/>
      <c r="O6" s="160"/>
      <c r="P6" s="160"/>
      <c r="Q6" s="160"/>
      <c r="R6" s="154"/>
      <c r="S6" s="154"/>
      <c r="T6" s="154"/>
      <c r="U6" s="154"/>
      <c r="V6" s="154"/>
      <c r="W6" s="37" t="s">
        <v>10</v>
      </c>
      <c r="X6" s="155"/>
      <c r="Y6" s="157"/>
      <c r="Z6" s="157"/>
    </row>
    <row r="7" spans="1:26" ht="21" thickBot="1">
      <c r="A7" s="148"/>
      <c r="B7" s="204"/>
      <c r="C7" s="205"/>
      <c r="D7" s="159" t="s">
        <v>86</v>
      </c>
      <c r="E7" s="159" t="s">
        <v>87</v>
      </c>
      <c r="F7" s="159" t="s">
        <v>88</v>
      </c>
      <c r="G7" s="159" t="s">
        <v>89</v>
      </c>
      <c r="H7" s="159" t="s">
        <v>90</v>
      </c>
      <c r="I7" s="159" t="s">
        <v>94</v>
      </c>
      <c r="J7" s="159" t="s">
        <v>82</v>
      </c>
      <c r="K7" s="160" t="s">
        <v>9</v>
      </c>
      <c r="L7" s="160" t="s">
        <v>87</v>
      </c>
      <c r="M7" s="160" t="s">
        <v>4</v>
      </c>
      <c r="N7" s="160" t="s">
        <v>89</v>
      </c>
      <c r="O7" s="160" t="s">
        <v>90</v>
      </c>
      <c r="P7" s="160" t="s">
        <v>95</v>
      </c>
      <c r="Q7" s="160" t="s">
        <v>83</v>
      </c>
      <c r="R7" s="206" t="s">
        <v>9</v>
      </c>
      <c r="S7" s="154" t="s">
        <v>3</v>
      </c>
      <c r="T7" s="154" t="s">
        <v>4</v>
      </c>
      <c r="U7" s="154" t="s">
        <v>5</v>
      </c>
      <c r="V7" s="154" t="s">
        <v>6</v>
      </c>
      <c r="W7" s="37" t="s">
        <v>97</v>
      </c>
      <c r="X7" s="155"/>
      <c r="Y7" s="157"/>
      <c r="Z7" s="157"/>
    </row>
    <row r="8" spans="1:26" ht="19.9" customHeight="1">
      <c r="A8" s="207">
        <v>1</v>
      </c>
      <c r="B8" s="137">
        <v>283060</v>
      </c>
      <c r="C8" s="138" t="s">
        <v>167</v>
      </c>
      <c r="D8" s="10">
        <v>1</v>
      </c>
      <c r="E8" s="10">
        <v>3</v>
      </c>
      <c r="F8" s="10">
        <v>1</v>
      </c>
      <c r="G8" s="10">
        <v>6</v>
      </c>
      <c r="H8" s="10">
        <v>2</v>
      </c>
      <c r="I8" s="222">
        <f>SUM(D8:H8)</f>
        <v>13</v>
      </c>
      <c r="J8" s="10">
        <f t="shared" si="0" ref="J8:J20">I8*0.15</f>
        <v>1.95</v>
      </c>
      <c r="K8" s="18">
        <v>1</v>
      </c>
      <c r="L8" s="18">
        <v>2</v>
      </c>
      <c r="M8" s="18">
        <v>1</v>
      </c>
      <c r="N8" s="18">
        <v>1</v>
      </c>
      <c r="O8" s="18">
        <v>1.50</v>
      </c>
      <c r="P8" s="18">
        <f>SUM(K8:O8)</f>
        <v>6.50</v>
      </c>
      <c r="Q8" s="117">
        <f>P8*0.05</f>
        <v>0.325</v>
      </c>
      <c r="R8" s="107">
        <f t="shared" si="1" ref="R8:R39">(D8*0.15+K8*0.05)</f>
        <v>0.20</v>
      </c>
      <c r="S8" s="107">
        <f t="shared" si="2" ref="S8:S39">(E8*0.15+L8*0.05)</f>
        <v>0.54999999999999993</v>
      </c>
      <c r="T8" s="107">
        <f t="shared" si="3" ref="T8:T39">(F8*0.15+M8*0.05)</f>
        <v>0.20</v>
      </c>
      <c r="U8" s="107">
        <f t="shared" si="4" ref="U8:U39">(G8*0.15+N8*0.05)</f>
        <v>0.95</v>
      </c>
      <c r="V8" s="107">
        <f t="shared" si="5" ref="V8:V39">(H8*0.15+O8*0.05)</f>
        <v>0.375</v>
      </c>
      <c r="W8" s="118">
        <f t="shared" si="6" ref="W8:W39">I8+P8</f>
        <v>19.50</v>
      </c>
      <c r="X8" s="118">
        <f>(W8*0.2)</f>
        <v>3.9000000000000004</v>
      </c>
      <c r="Y8" s="223">
        <v>9</v>
      </c>
      <c r="Z8" s="117">
        <f>Y8*0.8</f>
        <v>7.20</v>
      </c>
    </row>
    <row r="9" spans="1:26" ht="19.9" customHeight="1" thickBot="1">
      <c r="A9" s="208">
        <v>2</v>
      </c>
      <c r="B9" s="137">
        <v>283061</v>
      </c>
      <c r="C9" s="138" t="s">
        <v>112</v>
      </c>
      <c r="D9" s="10">
        <v>8</v>
      </c>
      <c r="E9" s="10">
        <v>5</v>
      </c>
      <c r="F9" s="10">
        <v>6</v>
      </c>
      <c r="G9" s="10">
        <v>2</v>
      </c>
      <c r="H9" s="10">
        <v>7</v>
      </c>
      <c r="I9" s="222">
        <f t="shared" si="7" ref="I9:I51">SUM(D9:H9)</f>
        <v>28</v>
      </c>
      <c r="J9" s="10">
        <f t="shared" si="0"/>
        <v>4.20</v>
      </c>
      <c r="K9" s="18">
        <v>4</v>
      </c>
      <c r="L9" s="18">
        <v>1</v>
      </c>
      <c r="M9" s="18">
        <v>4</v>
      </c>
      <c r="N9" s="18">
        <v>1</v>
      </c>
      <c r="O9" s="18">
        <v>3</v>
      </c>
      <c r="P9" s="18">
        <f t="shared" si="8" ref="P9:P51">SUM(K9:O9)</f>
        <v>13</v>
      </c>
      <c r="Q9" s="117">
        <f t="shared" si="9" ref="Q9:Q51">P9*0.05</f>
        <v>0.65</v>
      </c>
      <c r="R9" s="107">
        <f t="shared" si="1"/>
        <v>1.40</v>
      </c>
      <c r="S9" s="107">
        <f t="shared" si="2"/>
        <v>0.80</v>
      </c>
      <c r="T9" s="107">
        <f t="shared" si="3"/>
        <v>1.0999999999999999</v>
      </c>
      <c r="U9" s="107">
        <f t="shared" si="4"/>
        <v>0.35</v>
      </c>
      <c r="V9" s="107">
        <f t="shared" si="5"/>
        <v>1.2000000000000002</v>
      </c>
      <c r="W9" s="118">
        <f t="shared" si="6"/>
        <v>41</v>
      </c>
      <c r="X9" s="118">
        <f t="shared" si="10" ref="X9:X51">(W9*0.2)</f>
        <v>8.2000000000000011</v>
      </c>
      <c r="Y9" s="223">
        <v>17</v>
      </c>
      <c r="Z9" s="117">
        <f t="shared" si="11" ref="Z9:Z51">Y9*0.8</f>
        <v>13.60</v>
      </c>
    </row>
    <row r="10" spans="1:26" ht="19.9" customHeight="1">
      <c r="A10" s="207">
        <v>3</v>
      </c>
      <c r="B10" s="137">
        <v>283063</v>
      </c>
      <c r="C10" s="138" t="s">
        <v>168</v>
      </c>
      <c r="D10" s="10">
        <v>2</v>
      </c>
      <c r="E10" s="10">
        <v>3</v>
      </c>
      <c r="F10" s="10">
        <v>0</v>
      </c>
      <c r="G10" s="10">
        <v>1</v>
      </c>
      <c r="H10" s="10">
        <v>1</v>
      </c>
      <c r="I10" s="222">
        <f t="shared" si="7"/>
        <v>7</v>
      </c>
      <c r="J10" s="10">
        <f t="shared" si="0"/>
        <v>1.05</v>
      </c>
      <c r="K10" s="18">
        <v>1</v>
      </c>
      <c r="L10" s="18">
        <v>2</v>
      </c>
      <c r="M10" s="18">
        <v>1</v>
      </c>
      <c r="N10" s="18">
        <v>0</v>
      </c>
      <c r="O10" s="18">
        <v>0</v>
      </c>
      <c r="P10" s="18">
        <f t="shared" si="8"/>
        <v>4</v>
      </c>
      <c r="Q10" s="117">
        <f t="shared" si="9"/>
        <v>0.20</v>
      </c>
      <c r="R10" s="107">
        <f t="shared" si="1"/>
        <v>0.35</v>
      </c>
      <c r="S10" s="107">
        <f t="shared" si="2"/>
        <v>0.54999999999999993</v>
      </c>
      <c r="T10" s="107">
        <f t="shared" si="3"/>
        <v>0.05</v>
      </c>
      <c r="U10" s="107">
        <f t="shared" si="4"/>
        <v>0.15</v>
      </c>
      <c r="V10" s="107">
        <f t="shared" si="5"/>
        <v>0.15</v>
      </c>
      <c r="W10" s="118">
        <f t="shared" si="6"/>
        <v>11</v>
      </c>
      <c r="X10" s="118">
        <f t="shared" si="10"/>
        <v>2.2000000000000002</v>
      </c>
      <c r="Y10" s="223">
        <v>5</v>
      </c>
      <c r="Z10" s="117">
        <f t="shared" si="11"/>
        <v>4</v>
      </c>
    </row>
    <row r="11" spans="1:26" ht="27.75" customHeight="1" thickBot="1">
      <c r="A11" s="208">
        <v>4</v>
      </c>
      <c r="B11" s="137">
        <v>283067</v>
      </c>
      <c r="C11" s="138" t="s">
        <v>169</v>
      </c>
      <c r="D11" s="10">
        <v>4</v>
      </c>
      <c r="E11" s="10">
        <v>5</v>
      </c>
      <c r="F11" s="10">
        <v>4</v>
      </c>
      <c r="G11" s="10">
        <v>3</v>
      </c>
      <c r="H11" s="10">
        <v>2</v>
      </c>
      <c r="I11" s="222">
        <f t="shared" si="7"/>
        <v>18</v>
      </c>
      <c r="J11" s="10">
        <f t="shared" si="0"/>
        <v>2.6999999999999997</v>
      </c>
      <c r="K11" s="18">
        <v>3</v>
      </c>
      <c r="L11" s="18">
        <v>2</v>
      </c>
      <c r="M11" s="18">
        <v>1</v>
      </c>
      <c r="N11" s="18">
        <v>1</v>
      </c>
      <c r="O11" s="18">
        <v>2</v>
      </c>
      <c r="P11" s="18">
        <f t="shared" si="8"/>
        <v>9</v>
      </c>
      <c r="Q11" s="117">
        <f t="shared" si="9"/>
        <v>0.45</v>
      </c>
      <c r="R11" s="107">
        <f t="shared" si="1"/>
        <v>0.75</v>
      </c>
      <c r="S11" s="107">
        <f t="shared" si="2"/>
        <v>0.85</v>
      </c>
      <c r="T11" s="107">
        <f t="shared" si="3"/>
        <v>0.65</v>
      </c>
      <c r="U11" s="107">
        <f t="shared" si="4"/>
        <v>0.49999999999999994</v>
      </c>
      <c r="V11" s="107">
        <f t="shared" si="5"/>
        <v>0.40</v>
      </c>
      <c r="W11" s="118">
        <f t="shared" si="6"/>
        <v>27</v>
      </c>
      <c r="X11" s="118">
        <f t="shared" si="10"/>
        <v>5.40</v>
      </c>
      <c r="Y11" s="223">
        <v>12</v>
      </c>
      <c r="Z11" s="117">
        <f t="shared" si="11"/>
        <v>9.6000000000000014</v>
      </c>
    </row>
    <row r="12" spans="1:26" ht="19.9" customHeight="1">
      <c r="A12" s="207">
        <v>5</v>
      </c>
      <c r="B12" s="137">
        <v>283070</v>
      </c>
      <c r="C12" s="138" t="s">
        <v>115</v>
      </c>
      <c r="D12" s="10">
        <v>5</v>
      </c>
      <c r="E12" s="10">
        <v>2</v>
      </c>
      <c r="F12" s="10">
        <v>6</v>
      </c>
      <c r="G12" s="10">
        <v>5</v>
      </c>
      <c r="H12" s="10">
        <v>1.50</v>
      </c>
      <c r="I12" s="222">
        <f t="shared" si="7"/>
        <v>19.50</v>
      </c>
      <c r="J12" s="10">
        <f t="shared" si="0"/>
        <v>2.925</v>
      </c>
      <c r="K12" s="18">
        <v>1</v>
      </c>
      <c r="L12" s="18">
        <v>2</v>
      </c>
      <c r="M12" s="18">
        <v>1</v>
      </c>
      <c r="N12" s="18">
        <v>4</v>
      </c>
      <c r="O12" s="18">
        <v>3</v>
      </c>
      <c r="P12" s="18">
        <f t="shared" si="8"/>
        <v>11</v>
      </c>
      <c r="Q12" s="117">
        <f t="shared" si="9"/>
        <v>0.55000000000000004</v>
      </c>
      <c r="R12" s="107">
        <f t="shared" si="1"/>
        <v>0.80</v>
      </c>
      <c r="S12" s="107">
        <f t="shared" si="2"/>
        <v>0.40</v>
      </c>
      <c r="T12" s="107">
        <f t="shared" si="3"/>
        <v>0.95</v>
      </c>
      <c r="U12" s="107">
        <f t="shared" si="4"/>
        <v>0.95</v>
      </c>
      <c r="V12" s="107">
        <f t="shared" si="5"/>
        <v>0.375</v>
      </c>
      <c r="W12" s="118">
        <f t="shared" si="6"/>
        <v>30.50</v>
      </c>
      <c r="X12" s="118">
        <f t="shared" si="10"/>
        <v>6.10</v>
      </c>
      <c r="Y12" s="223">
        <v>8</v>
      </c>
      <c r="Z12" s="117">
        <f t="shared" si="11"/>
        <v>6.40</v>
      </c>
    </row>
    <row r="13" spans="1:26" ht="19.9" customHeight="1" thickBot="1">
      <c r="A13" s="208">
        <v>6</v>
      </c>
      <c r="B13" s="137">
        <v>283071</v>
      </c>
      <c r="C13" s="138" t="s">
        <v>116</v>
      </c>
      <c r="D13" s="10">
        <v>8</v>
      </c>
      <c r="E13" s="10">
        <v>7</v>
      </c>
      <c r="F13" s="10">
        <v>8</v>
      </c>
      <c r="G13" s="10">
        <v>3</v>
      </c>
      <c r="H13" s="10">
        <v>5</v>
      </c>
      <c r="I13" s="222">
        <f t="shared" si="7"/>
        <v>31</v>
      </c>
      <c r="J13" s="10">
        <f t="shared" si="0"/>
        <v>4.6499999999999995</v>
      </c>
      <c r="K13" s="18">
        <v>2</v>
      </c>
      <c r="L13" s="18">
        <v>3</v>
      </c>
      <c r="M13" s="18">
        <v>2</v>
      </c>
      <c r="N13" s="18">
        <v>4.50</v>
      </c>
      <c r="O13" s="18">
        <v>4</v>
      </c>
      <c r="P13" s="18">
        <f t="shared" si="8"/>
        <v>15.50</v>
      </c>
      <c r="Q13" s="117">
        <f t="shared" si="9"/>
        <v>0.775</v>
      </c>
      <c r="R13" s="107">
        <f t="shared" si="1"/>
        <v>1.30</v>
      </c>
      <c r="S13" s="107">
        <f t="shared" si="2"/>
        <v>1.2000000000000002</v>
      </c>
      <c r="T13" s="107">
        <f t="shared" si="3"/>
        <v>1.30</v>
      </c>
      <c r="U13" s="107">
        <f t="shared" si="4"/>
        <v>0.675</v>
      </c>
      <c r="V13" s="107">
        <f t="shared" si="5"/>
        <v>0.95</v>
      </c>
      <c r="W13" s="118">
        <f t="shared" si="6"/>
        <v>46.50</v>
      </c>
      <c r="X13" s="118">
        <f t="shared" si="10"/>
        <v>9.3000000000000007</v>
      </c>
      <c r="Y13" s="223">
        <v>21</v>
      </c>
      <c r="Z13" s="117">
        <f t="shared" si="11"/>
        <v>16.80</v>
      </c>
    </row>
    <row r="14" spans="1:26" ht="19.9" customHeight="1">
      <c r="A14" s="207">
        <v>7</v>
      </c>
      <c r="B14" s="137">
        <v>283077</v>
      </c>
      <c r="C14" s="138" t="s">
        <v>170</v>
      </c>
      <c r="D14" s="10">
        <v>2.50</v>
      </c>
      <c r="E14" s="10">
        <v>2</v>
      </c>
      <c r="F14" s="10">
        <v>4</v>
      </c>
      <c r="G14" s="10">
        <v>2</v>
      </c>
      <c r="H14" s="10">
        <v>5</v>
      </c>
      <c r="I14" s="222">
        <f t="shared" si="7"/>
        <v>15.50</v>
      </c>
      <c r="J14" s="10">
        <f t="shared" si="0"/>
        <v>2.3249999999999997</v>
      </c>
      <c r="K14" s="18">
        <v>1</v>
      </c>
      <c r="L14" s="18">
        <v>1</v>
      </c>
      <c r="M14" s="18">
        <v>4</v>
      </c>
      <c r="N14" s="18">
        <v>0</v>
      </c>
      <c r="O14" s="18">
        <v>2</v>
      </c>
      <c r="P14" s="18">
        <f t="shared" si="8"/>
        <v>8</v>
      </c>
      <c r="Q14" s="117">
        <f t="shared" si="9"/>
        <v>0.40</v>
      </c>
      <c r="R14" s="107">
        <f t="shared" si="1"/>
        <v>0.425</v>
      </c>
      <c r="S14" s="107">
        <f t="shared" si="2"/>
        <v>0.35</v>
      </c>
      <c r="T14" s="107">
        <f t="shared" si="3"/>
        <v>0.80</v>
      </c>
      <c r="U14" s="107">
        <f t="shared" si="4"/>
        <v>0.30</v>
      </c>
      <c r="V14" s="107">
        <f t="shared" si="5"/>
        <v>0.85</v>
      </c>
      <c r="W14" s="118">
        <f t="shared" si="6"/>
        <v>23.50</v>
      </c>
      <c r="X14" s="118">
        <f t="shared" si="10"/>
        <v>4.70</v>
      </c>
      <c r="Y14" s="223">
        <v>7</v>
      </c>
      <c r="Z14" s="117">
        <f t="shared" si="11"/>
        <v>5.60</v>
      </c>
    </row>
    <row r="15" spans="1:26" ht="19.9" customHeight="1" thickBot="1">
      <c r="A15" s="208">
        <v>8</v>
      </c>
      <c r="B15" s="137">
        <v>283080</v>
      </c>
      <c r="C15" s="138" t="s">
        <v>141</v>
      </c>
      <c r="D15" s="10">
        <v>3</v>
      </c>
      <c r="E15" s="10">
        <v>1</v>
      </c>
      <c r="F15" s="10">
        <v>2.50</v>
      </c>
      <c r="G15" s="10">
        <v>5</v>
      </c>
      <c r="H15" s="10">
        <v>8</v>
      </c>
      <c r="I15" s="222">
        <f t="shared" si="7"/>
        <v>19.50</v>
      </c>
      <c r="J15" s="10">
        <f t="shared" si="0"/>
        <v>2.925</v>
      </c>
      <c r="K15" s="18">
        <v>3</v>
      </c>
      <c r="L15" s="18">
        <v>1.50</v>
      </c>
      <c r="M15" s="18">
        <v>1</v>
      </c>
      <c r="N15" s="18">
        <v>2</v>
      </c>
      <c r="O15" s="18">
        <v>3</v>
      </c>
      <c r="P15" s="18">
        <f t="shared" si="8"/>
        <v>10.50</v>
      </c>
      <c r="Q15" s="117">
        <f t="shared" si="9"/>
        <v>0.525</v>
      </c>
      <c r="R15" s="107">
        <f t="shared" si="1"/>
        <v>0.60</v>
      </c>
      <c r="S15" s="107">
        <f t="shared" si="2"/>
        <v>0.225</v>
      </c>
      <c r="T15" s="107">
        <f t="shared" si="3"/>
        <v>0.425</v>
      </c>
      <c r="U15" s="107">
        <f t="shared" si="4"/>
        <v>0.85</v>
      </c>
      <c r="V15" s="107">
        <f t="shared" si="5"/>
        <v>1.35</v>
      </c>
      <c r="W15" s="118">
        <f t="shared" si="6"/>
        <v>30</v>
      </c>
      <c r="X15" s="118">
        <f t="shared" si="10"/>
        <v>6</v>
      </c>
      <c r="Y15" s="223">
        <v>16</v>
      </c>
      <c r="Z15" s="117">
        <f t="shared" si="11"/>
        <v>12.80</v>
      </c>
    </row>
    <row r="16" spans="1:26" ht="19.9" customHeight="1">
      <c r="A16" s="207">
        <v>9</v>
      </c>
      <c r="B16" s="137">
        <v>283083</v>
      </c>
      <c r="C16" s="138" t="s">
        <v>171</v>
      </c>
      <c r="D16" s="10">
        <v>4</v>
      </c>
      <c r="E16" s="10">
        <v>5</v>
      </c>
      <c r="F16" s="10">
        <v>4</v>
      </c>
      <c r="G16" s="10">
        <v>2</v>
      </c>
      <c r="H16" s="10">
        <v>5</v>
      </c>
      <c r="I16" s="222">
        <f t="shared" si="7"/>
        <v>20</v>
      </c>
      <c r="J16" s="10">
        <f t="shared" si="0"/>
        <v>3</v>
      </c>
      <c r="K16" s="18">
        <v>3</v>
      </c>
      <c r="L16" s="18">
        <v>2</v>
      </c>
      <c r="M16" s="18">
        <v>4</v>
      </c>
      <c r="N16" s="18">
        <v>1</v>
      </c>
      <c r="O16" s="18">
        <v>2</v>
      </c>
      <c r="P16" s="18">
        <f t="shared" si="8"/>
        <v>12</v>
      </c>
      <c r="Q16" s="117">
        <f t="shared" si="9"/>
        <v>0.60000000000000009</v>
      </c>
      <c r="R16" s="107">
        <f t="shared" si="1"/>
        <v>0.75</v>
      </c>
      <c r="S16" s="107">
        <f t="shared" si="2"/>
        <v>0.85</v>
      </c>
      <c r="T16" s="107">
        <f t="shared" si="3"/>
        <v>0.80</v>
      </c>
      <c r="U16" s="107">
        <f t="shared" si="4"/>
        <v>0.35</v>
      </c>
      <c r="V16" s="107">
        <f t="shared" si="5"/>
        <v>0.85</v>
      </c>
      <c r="W16" s="118">
        <f t="shared" si="6"/>
        <v>32</v>
      </c>
      <c r="X16" s="118">
        <f t="shared" si="10"/>
        <v>6.40</v>
      </c>
      <c r="Y16" s="223">
        <v>16</v>
      </c>
      <c r="Z16" s="117">
        <f t="shared" si="11"/>
        <v>12.80</v>
      </c>
    </row>
    <row r="17" spans="1:26" ht="19.9" customHeight="1" thickBot="1">
      <c r="A17" s="208">
        <v>10</v>
      </c>
      <c r="B17" s="137">
        <v>283089</v>
      </c>
      <c r="C17" s="138" t="s">
        <v>119</v>
      </c>
      <c r="D17" s="10">
        <v>10</v>
      </c>
      <c r="E17" s="10">
        <v>2</v>
      </c>
      <c r="F17" s="10">
        <v>5</v>
      </c>
      <c r="G17" s="10">
        <v>2</v>
      </c>
      <c r="H17" s="10">
        <v>3</v>
      </c>
      <c r="I17" s="222">
        <f t="shared" si="7"/>
        <v>22</v>
      </c>
      <c r="J17" s="10">
        <f t="shared" si="0"/>
        <v>3.30</v>
      </c>
      <c r="K17" s="18">
        <v>3</v>
      </c>
      <c r="L17" s="18">
        <v>3.50</v>
      </c>
      <c r="M17" s="18">
        <v>2</v>
      </c>
      <c r="N17" s="18">
        <v>1</v>
      </c>
      <c r="O17" s="18">
        <v>3</v>
      </c>
      <c r="P17" s="18">
        <f t="shared" si="8"/>
        <v>12.50</v>
      </c>
      <c r="Q17" s="117">
        <f t="shared" si="9"/>
        <v>0.625</v>
      </c>
      <c r="R17" s="107">
        <f t="shared" si="1"/>
        <v>1.65</v>
      </c>
      <c r="S17" s="107">
        <f t="shared" si="2"/>
        <v>0.475</v>
      </c>
      <c r="T17" s="107">
        <f t="shared" si="3"/>
        <v>0.85</v>
      </c>
      <c r="U17" s="107">
        <f t="shared" si="4"/>
        <v>0.35</v>
      </c>
      <c r="V17" s="107">
        <f t="shared" si="5"/>
        <v>0.60</v>
      </c>
      <c r="W17" s="118">
        <f t="shared" si="6"/>
        <v>34.50</v>
      </c>
      <c r="X17" s="118">
        <f t="shared" si="10"/>
        <v>6.90</v>
      </c>
      <c r="Y17" s="223">
        <v>12</v>
      </c>
      <c r="Z17" s="117">
        <f t="shared" si="11"/>
        <v>9.6000000000000014</v>
      </c>
    </row>
    <row r="18" spans="1:26" ht="19.9" customHeight="1">
      <c r="A18" s="207">
        <v>11</v>
      </c>
      <c r="B18" s="137">
        <v>283090</v>
      </c>
      <c r="C18" s="138" t="s">
        <v>172</v>
      </c>
      <c r="D18" s="10">
        <v>6</v>
      </c>
      <c r="E18" s="10">
        <v>9</v>
      </c>
      <c r="F18" s="10">
        <v>7</v>
      </c>
      <c r="G18" s="10">
        <v>3</v>
      </c>
      <c r="H18" s="10">
        <v>4</v>
      </c>
      <c r="I18" s="222">
        <f t="shared" si="7"/>
        <v>29</v>
      </c>
      <c r="J18" s="10">
        <f t="shared" si="0"/>
        <v>4.3499999999999996</v>
      </c>
      <c r="K18" s="18">
        <v>4.50</v>
      </c>
      <c r="L18" s="18">
        <v>2</v>
      </c>
      <c r="M18" s="18">
        <v>4</v>
      </c>
      <c r="N18" s="18">
        <v>3.50</v>
      </c>
      <c r="O18" s="18">
        <v>1</v>
      </c>
      <c r="P18" s="18">
        <f t="shared" si="8"/>
        <v>15</v>
      </c>
      <c r="Q18" s="117">
        <f t="shared" si="9"/>
        <v>0.75</v>
      </c>
      <c r="R18" s="107">
        <f t="shared" si="1"/>
        <v>1.125</v>
      </c>
      <c r="S18" s="107">
        <f t="shared" si="2"/>
        <v>1.45</v>
      </c>
      <c r="T18" s="107">
        <f t="shared" si="3"/>
        <v>1.25</v>
      </c>
      <c r="U18" s="107">
        <f t="shared" si="4"/>
        <v>0.625</v>
      </c>
      <c r="V18" s="107">
        <f t="shared" si="5"/>
        <v>0.65</v>
      </c>
      <c r="W18" s="118">
        <f t="shared" si="6"/>
        <v>44</v>
      </c>
      <c r="X18" s="118">
        <f t="shared" si="10"/>
        <v>8.8000000000000007</v>
      </c>
      <c r="Y18" s="223">
        <v>25</v>
      </c>
      <c r="Z18" s="117">
        <f t="shared" si="11"/>
        <v>20</v>
      </c>
    </row>
    <row r="19" spans="1:26" ht="19.9" customHeight="1" thickBot="1">
      <c r="A19" s="208">
        <v>12</v>
      </c>
      <c r="B19" s="137">
        <v>283091</v>
      </c>
      <c r="C19" s="138" t="s">
        <v>143</v>
      </c>
      <c r="D19" s="10">
        <v>3.50</v>
      </c>
      <c r="E19" s="10">
        <v>5</v>
      </c>
      <c r="F19" s="10">
        <v>4</v>
      </c>
      <c r="G19" s="10">
        <v>6</v>
      </c>
      <c r="H19" s="10">
        <v>3</v>
      </c>
      <c r="I19" s="222">
        <f t="shared" si="7"/>
        <v>21.50</v>
      </c>
      <c r="J19" s="10">
        <f t="shared" si="0"/>
        <v>3.225</v>
      </c>
      <c r="K19" s="18">
        <v>3</v>
      </c>
      <c r="L19" s="18">
        <v>2</v>
      </c>
      <c r="M19" s="18">
        <v>1.50</v>
      </c>
      <c r="N19" s="18">
        <v>2</v>
      </c>
      <c r="O19" s="18">
        <v>2.50</v>
      </c>
      <c r="P19" s="18">
        <f t="shared" si="8"/>
        <v>11</v>
      </c>
      <c r="Q19" s="117"/>
      <c r="R19" s="107">
        <f t="shared" si="1"/>
        <v>0.675</v>
      </c>
      <c r="S19" s="107">
        <f t="shared" si="2"/>
        <v>0.85</v>
      </c>
      <c r="T19" s="107">
        <f t="shared" si="3"/>
        <v>0.675</v>
      </c>
      <c r="U19" s="107">
        <f t="shared" si="4"/>
        <v>0.99999999999999989</v>
      </c>
      <c r="V19" s="107">
        <f t="shared" si="5"/>
        <v>0.57499999999999996</v>
      </c>
      <c r="W19" s="118">
        <f t="shared" si="6"/>
        <v>32.50</v>
      </c>
      <c r="X19" s="118">
        <f t="shared" si="10"/>
        <v>6.50</v>
      </c>
      <c r="Y19" s="223">
        <v>15</v>
      </c>
      <c r="Z19" s="117">
        <f t="shared" si="11"/>
        <v>12</v>
      </c>
    </row>
    <row r="20" spans="1:26" ht="19.9" customHeight="1">
      <c r="A20" s="207">
        <v>13</v>
      </c>
      <c r="B20" s="137">
        <v>283093</v>
      </c>
      <c r="C20" s="138" t="s">
        <v>173</v>
      </c>
      <c r="D20" s="10">
        <v>7</v>
      </c>
      <c r="E20" s="10">
        <v>2</v>
      </c>
      <c r="F20" s="10">
        <v>5</v>
      </c>
      <c r="G20" s="10">
        <v>1</v>
      </c>
      <c r="H20" s="10">
        <v>6</v>
      </c>
      <c r="I20" s="222">
        <f t="shared" si="7"/>
        <v>21</v>
      </c>
      <c r="J20" s="10">
        <f t="shared" si="0"/>
        <v>3.15</v>
      </c>
      <c r="K20" s="18">
        <v>2.50</v>
      </c>
      <c r="L20" s="18">
        <v>2</v>
      </c>
      <c r="M20" s="18">
        <v>3.50</v>
      </c>
      <c r="N20" s="18">
        <v>2</v>
      </c>
      <c r="O20" s="18">
        <v>2</v>
      </c>
      <c r="P20" s="18">
        <f t="shared" si="8"/>
        <v>12</v>
      </c>
      <c r="Q20" s="117">
        <f t="shared" si="9"/>
        <v>0.60000000000000009</v>
      </c>
      <c r="R20" s="107">
        <f t="shared" si="1"/>
        <v>1.175</v>
      </c>
      <c r="S20" s="107">
        <f t="shared" si="2"/>
        <v>0.40</v>
      </c>
      <c r="T20" s="107">
        <f t="shared" si="3"/>
        <v>0.925</v>
      </c>
      <c r="U20" s="107">
        <f t="shared" si="4"/>
        <v>0.25</v>
      </c>
      <c r="V20" s="107">
        <f t="shared" si="5"/>
        <v>0.99999999999999989</v>
      </c>
      <c r="W20" s="118">
        <f t="shared" si="6"/>
        <v>33</v>
      </c>
      <c r="X20" s="118">
        <f t="shared" si="10"/>
        <v>6.60</v>
      </c>
      <c r="Y20" s="223">
        <v>19</v>
      </c>
      <c r="Z20" s="117">
        <f t="shared" si="11"/>
        <v>15.20</v>
      </c>
    </row>
    <row r="21" spans="1:26" s="224" customFormat="1" ht="19.9" customHeight="1" thickBot="1">
      <c r="A21" s="225">
        <v>14</v>
      </c>
      <c r="B21" s="226">
        <v>283098</v>
      </c>
      <c r="C21" s="227" t="s">
        <v>174</v>
      </c>
      <c r="D21" s="228">
        <v>2</v>
      </c>
      <c r="E21" s="228">
        <v>5</v>
      </c>
      <c r="F21" s="228">
        <v>10</v>
      </c>
      <c r="G21" s="228">
        <v>8</v>
      </c>
      <c r="H21" s="228">
        <v>6</v>
      </c>
      <c r="I21" s="229">
        <f t="shared" si="7"/>
        <v>31</v>
      </c>
      <c r="J21" s="228"/>
      <c r="K21" s="230"/>
      <c r="L21" s="230"/>
      <c r="M21" s="230"/>
      <c r="N21" s="230"/>
      <c r="O21" s="230"/>
      <c r="P21" s="228"/>
      <c r="Q21" s="231"/>
      <c r="R21" s="231">
        <f t="shared" si="1"/>
        <v>0.30</v>
      </c>
      <c r="S21" s="231">
        <f t="shared" si="2"/>
        <v>0.75</v>
      </c>
      <c r="T21" s="231">
        <f t="shared" si="3"/>
        <v>1.50</v>
      </c>
      <c r="U21" s="231">
        <f t="shared" si="4"/>
        <v>1.20</v>
      </c>
      <c r="V21" s="231">
        <f t="shared" si="5"/>
        <v>0.89999999999999991</v>
      </c>
      <c r="W21" s="231">
        <f t="shared" si="6"/>
        <v>31</v>
      </c>
      <c r="X21" s="231">
        <f t="shared" si="10"/>
        <v>6.20</v>
      </c>
      <c r="Y21" s="226">
        <v>40</v>
      </c>
      <c r="Z21" s="231">
        <f t="shared" si="11"/>
        <v>32</v>
      </c>
    </row>
    <row r="22" spans="1:26" ht="19.9" customHeight="1">
      <c r="A22" s="207">
        <v>15</v>
      </c>
      <c r="B22" s="137">
        <v>283104</v>
      </c>
      <c r="C22" s="138" t="s">
        <v>175</v>
      </c>
      <c r="D22" s="10">
        <v>1</v>
      </c>
      <c r="E22" s="10">
        <v>0</v>
      </c>
      <c r="F22" s="10">
        <v>2</v>
      </c>
      <c r="G22" s="10">
        <v>2.50</v>
      </c>
      <c r="H22" s="10">
        <v>0</v>
      </c>
      <c r="I22" s="222">
        <f t="shared" si="7"/>
        <v>5.50</v>
      </c>
      <c r="J22" s="10">
        <f>I22*0.15</f>
        <v>0.825</v>
      </c>
      <c r="K22" s="18">
        <v>0</v>
      </c>
      <c r="L22" s="18">
        <v>1</v>
      </c>
      <c r="M22" s="18">
        <v>1.50</v>
      </c>
      <c r="N22" s="18">
        <v>0</v>
      </c>
      <c r="O22" s="18">
        <v>1</v>
      </c>
      <c r="P22" s="18">
        <f t="shared" si="8"/>
        <v>3.50</v>
      </c>
      <c r="Q22" s="117">
        <f t="shared" si="9"/>
        <v>0.17500000000000002</v>
      </c>
      <c r="R22" s="107">
        <f t="shared" si="1"/>
        <v>0.15</v>
      </c>
      <c r="S22" s="107">
        <f t="shared" si="2"/>
        <v>0.05</v>
      </c>
      <c r="T22" s="107">
        <f t="shared" si="3"/>
        <v>0.375</v>
      </c>
      <c r="U22" s="107">
        <f t="shared" si="4"/>
        <v>0.375</v>
      </c>
      <c r="V22" s="107">
        <f t="shared" si="5"/>
        <v>0.05</v>
      </c>
      <c r="W22" s="118">
        <f t="shared" si="6"/>
        <v>9</v>
      </c>
      <c r="X22" s="118">
        <f t="shared" si="10"/>
        <v>1.80</v>
      </c>
      <c r="Y22" s="223">
        <v>3</v>
      </c>
      <c r="Z22" s="117">
        <f t="shared" si="11"/>
        <v>2.4000000000000004</v>
      </c>
    </row>
    <row r="23" spans="1:26" ht="19.9" customHeight="1" thickBot="1">
      <c r="A23" s="208">
        <v>16</v>
      </c>
      <c r="B23" s="137">
        <v>283109</v>
      </c>
      <c r="C23" s="138" t="s">
        <v>176</v>
      </c>
      <c r="D23" s="10">
        <v>2</v>
      </c>
      <c r="E23" s="10">
        <v>4</v>
      </c>
      <c r="F23" s="10">
        <v>1</v>
      </c>
      <c r="G23" s="10">
        <v>3</v>
      </c>
      <c r="H23" s="10">
        <v>1</v>
      </c>
      <c r="I23" s="222">
        <f t="shared" si="7"/>
        <v>11</v>
      </c>
      <c r="J23" s="10"/>
      <c r="K23" s="18">
        <v>1</v>
      </c>
      <c r="L23" s="18">
        <v>3</v>
      </c>
      <c r="M23" s="18">
        <v>2.50</v>
      </c>
      <c r="N23" s="18">
        <v>2</v>
      </c>
      <c r="O23" s="18">
        <v>0</v>
      </c>
      <c r="P23" s="18">
        <f t="shared" si="8"/>
        <v>8.50</v>
      </c>
      <c r="Q23" s="117"/>
      <c r="R23" s="107">
        <f t="shared" si="1"/>
        <v>0.35</v>
      </c>
      <c r="S23" s="107">
        <f t="shared" si="2"/>
        <v>0.75</v>
      </c>
      <c r="T23" s="107">
        <f t="shared" si="3"/>
        <v>0.27500000000000002</v>
      </c>
      <c r="U23" s="107">
        <f t="shared" si="4"/>
        <v>0.54999999999999993</v>
      </c>
      <c r="V23" s="107">
        <f t="shared" si="5"/>
        <v>0.15</v>
      </c>
      <c r="W23" s="118">
        <f t="shared" si="6"/>
        <v>19.50</v>
      </c>
      <c r="X23" s="118">
        <f t="shared" si="10"/>
        <v>3.9000000000000004</v>
      </c>
      <c r="Y23" s="223">
        <v>7</v>
      </c>
      <c r="Z23" s="117">
        <f t="shared" si="11"/>
        <v>5.60</v>
      </c>
    </row>
    <row r="24" spans="1:26" ht="19.9" customHeight="1">
      <c r="A24" s="207">
        <v>17</v>
      </c>
      <c r="B24" s="137">
        <v>283115</v>
      </c>
      <c r="C24" s="138" t="s">
        <v>177</v>
      </c>
      <c r="D24" s="10">
        <v>5</v>
      </c>
      <c r="E24" s="10">
        <v>4</v>
      </c>
      <c r="F24" s="10">
        <v>2</v>
      </c>
      <c r="G24" s="10">
        <v>5</v>
      </c>
      <c r="H24" s="10">
        <v>4</v>
      </c>
      <c r="I24" s="222">
        <f t="shared" si="7"/>
        <v>20</v>
      </c>
      <c r="J24" s="10">
        <f t="shared" si="12" ref="J24:J51">I24*0.15</f>
        <v>3</v>
      </c>
      <c r="K24" s="18">
        <v>1</v>
      </c>
      <c r="L24" s="18">
        <v>2</v>
      </c>
      <c r="M24" s="18">
        <v>4</v>
      </c>
      <c r="N24" s="18">
        <v>3</v>
      </c>
      <c r="O24" s="18">
        <v>2</v>
      </c>
      <c r="P24" s="18">
        <f t="shared" si="8"/>
        <v>12</v>
      </c>
      <c r="Q24" s="117">
        <f t="shared" si="9"/>
        <v>0.60000000000000009</v>
      </c>
      <c r="R24" s="107">
        <f t="shared" si="1"/>
        <v>0.80</v>
      </c>
      <c r="S24" s="107">
        <f t="shared" si="2"/>
        <v>0.70</v>
      </c>
      <c r="T24" s="107">
        <f t="shared" si="3"/>
        <v>0.50</v>
      </c>
      <c r="U24" s="107">
        <f t="shared" si="4"/>
        <v>0.90</v>
      </c>
      <c r="V24" s="107">
        <f t="shared" si="5"/>
        <v>0.70</v>
      </c>
      <c r="W24" s="118">
        <f t="shared" si="6"/>
        <v>32</v>
      </c>
      <c r="X24" s="118">
        <f t="shared" si="10"/>
        <v>6.40</v>
      </c>
      <c r="Y24" s="223">
        <v>12</v>
      </c>
      <c r="Z24" s="117">
        <f t="shared" si="11"/>
        <v>9.6000000000000014</v>
      </c>
    </row>
    <row r="25" spans="1:26" ht="19.9" customHeight="1" thickBot="1">
      <c r="A25" s="208">
        <v>18</v>
      </c>
      <c r="B25" s="137">
        <v>283119</v>
      </c>
      <c r="C25" s="138" t="s">
        <v>178</v>
      </c>
      <c r="D25" s="10">
        <v>3.50</v>
      </c>
      <c r="E25" s="10">
        <v>5</v>
      </c>
      <c r="F25" s="10">
        <v>8</v>
      </c>
      <c r="G25" s="10">
        <v>6</v>
      </c>
      <c r="H25" s="10">
        <v>7</v>
      </c>
      <c r="I25" s="222">
        <f t="shared" si="7"/>
        <v>29.50</v>
      </c>
      <c r="J25" s="10">
        <f t="shared" si="12"/>
        <v>4.425</v>
      </c>
      <c r="K25" s="18">
        <v>3.50</v>
      </c>
      <c r="L25" s="18">
        <v>3</v>
      </c>
      <c r="M25" s="18">
        <v>2</v>
      </c>
      <c r="N25" s="18">
        <v>5</v>
      </c>
      <c r="O25" s="18">
        <v>1</v>
      </c>
      <c r="P25" s="18">
        <f t="shared" si="8"/>
        <v>14.50</v>
      </c>
      <c r="Q25" s="117">
        <f t="shared" si="9"/>
        <v>0.72500000000000009</v>
      </c>
      <c r="R25" s="107">
        <f t="shared" si="1"/>
        <v>0.70</v>
      </c>
      <c r="S25" s="107">
        <f t="shared" si="2"/>
        <v>0.90</v>
      </c>
      <c r="T25" s="107">
        <f t="shared" si="3"/>
        <v>1.30</v>
      </c>
      <c r="U25" s="107">
        <f t="shared" si="4"/>
        <v>1.1499999999999999</v>
      </c>
      <c r="V25" s="107">
        <f t="shared" si="5"/>
        <v>1.1000000000000001</v>
      </c>
      <c r="W25" s="118">
        <f t="shared" si="6"/>
        <v>44</v>
      </c>
      <c r="X25" s="118">
        <f t="shared" si="10"/>
        <v>8.8000000000000007</v>
      </c>
      <c r="Y25" s="223">
        <v>19</v>
      </c>
      <c r="Z25" s="117">
        <f t="shared" si="11"/>
        <v>15.20</v>
      </c>
    </row>
    <row r="26" spans="1:26" ht="19.9" customHeight="1">
      <c r="A26" s="207">
        <v>19</v>
      </c>
      <c r="B26" s="137">
        <v>283122</v>
      </c>
      <c r="C26" s="138" t="s">
        <v>179</v>
      </c>
      <c r="D26" s="10">
        <v>2.50</v>
      </c>
      <c r="E26" s="10">
        <v>5</v>
      </c>
      <c r="F26" s="10">
        <v>4</v>
      </c>
      <c r="G26" s="10">
        <v>0</v>
      </c>
      <c r="H26" s="10">
        <v>3</v>
      </c>
      <c r="I26" s="222">
        <f t="shared" si="7"/>
        <v>14.50</v>
      </c>
      <c r="J26" s="10">
        <f t="shared" si="12"/>
        <v>2.1749999999999998</v>
      </c>
      <c r="K26" s="18">
        <v>1.50</v>
      </c>
      <c r="L26" s="18">
        <v>2</v>
      </c>
      <c r="M26" s="18">
        <v>0</v>
      </c>
      <c r="N26" s="18">
        <v>2</v>
      </c>
      <c r="O26" s="18">
        <v>1</v>
      </c>
      <c r="P26" s="18">
        <f t="shared" si="8"/>
        <v>6.50</v>
      </c>
      <c r="Q26" s="117">
        <f t="shared" si="9"/>
        <v>0.325</v>
      </c>
      <c r="R26" s="107">
        <f t="shared" si="1"/>
        <v>0.45</v>
      </c>
      <c r="S26" s="107">
        <f t="shared" si="2"/>
        <v>0.85</v>
      </c>
      <c r="T26" s="107">
        <f t="shared" si="3"/>
        <v>0.60</v>
      </c>
      <c r="U26" s="107">
        <f t="shared" si="4"/>
        <v>0.10</v>
      </c>
      <c r="V26" s="107">
        <f t="shared" si="5"/>
        <v>0.49999999999999994</v>
      </c>
      <c r="W26" s="118">
        <f t="shared" si="6"/>
        <v>21</v>
      </c>
      <c r="X26" s="118">
        <f t="shared" si="10"/>
        <v>4.20</v>
      </c>
      <c r="Y26" s="223">
        <v>4</v>
      </c>
      <c r="Z26" s="117">
        <f t="shared" si="11"/>
        <v>3.20</v>
      </c>
    </row>
    <row r="27" spans="1:26" ht="19.9" customHeight="1" thickBot="1">
      <c r="A27" s="208">
        <v>20</v>
      </c>
      <c r="B27" s="137">
        <v>283127</v>
      </c>
      <c r="C27" s="138" t="s">
        <v>124</v>
      </c>
      <c r="D27" s="10">
        <v>1</v>
      </c>
      <c r="E27" s="10">
        <v>4</v>
      </c>
      <c r="F27" s="10">
        <v>2.50</v>
      </c>
      <c r="G27" s="10">
        <v>2</v>
      </c>
      <c r="H27" s="10">
        <v>3.50</v>
      </c>
      <c r="I27" s="222">
        <f t="shared" si="7"/>
        <v>13</v>
      </c>
      <c r="J27" s="10">
        <f t="shared" si="12"/>
        <v>1.95</v>
      </c>
      <c r="K27" s="18">
        <v>2.50</v>
      </c>
      <c r="L27" s="18">
        <v>2</v>
      </c>
      <c r="M27" s="18">
        <v>1</v>
      </c>
      <c r="N27" s="18">
        <v>1</v>
      </c>
      <c r="O27" s="18">
        <v>2</v>
      </c>
      <c r="P27" s="18">
        <f t="shared" si="8"/>
        <v>8.50</v>
      </c>
      <c r="Q27" s="117">
        <f t="shared" si="9"/>
        <v>0.42500000000000004</v>
      </c>
      <c r="R27" s="107">
        <f t="shared" si="1"/>
        <v>0.27500000000000002</v>
      </c>
      <c r="S27" s="107">
        <f t="shared" si="2"/>
        <v>0.70</v>
      </c>
      <c r="T27" s="107">
        <f t="shared" si="3"/>
        <v>0.425</v>
      </c>
      <c r="U27" s="107">
        <f t="shared" si="4"/>
        <v>0.35</v>
      </c>
      <c r="V27" s="107">
        <f t="shared" si="5"/>
        <v>0.625</v>
      </c>
      <c r="W27" s="118">
        <f t="shared" si="6"/>
        <v>21.50</v>
      </c>
      <c r="X27" s="118">
        <f t="shared" si="10"/>
        <v>4.30</v>
      </c>
      <c r="Y27" s="223">
        <v>8</v>
      </c>
      <c r="Z27" s="117">
        <f t="shared" si="11"/>
        <v>6.40</v>
      </c>
    </row>
    <row r="28" spans="1:26" ht="19.9" customHeight="1">
      <c r="A28" s="207">
        <v>21</v>
      </c>
      <c r="B28" s="137">
        <v>283130</v>
      </c>
      <c r="C28" s="138" t="s">
        <v>126</v>
      </c>
      <c r="D28" s="10">
        <v>2</v>
      </c>
      <c r="E28" s="10">
        <v>6</v>
      </c>
      <c r="F28" s="10">
        <v>0</v>
      </c>
      <c r="G28" s="10">
        <v>3</v>
      </c>
      <c r="H28" s="10">
        <v>5</v>
      </c>
      <c r="I28" s="222">
        <f t="shared" si="7"/>
        <v>16</v>
      </c>
      <c r="J28" s="10">
        <f t="shared" si="12"/>
        <v>2.40</v>
      </c>
      <c r="K28" s="18">
        <v>1</v>
      </c>
      <c r="L28" s="18">
        <v>3</v>
      </c>
      <c r="M28" s="18">
        <v>1.50</v>
      </c>
      <c r="N28" s="18">
        <v>2</v>
      </c>
      <c r="O28" s="18">
        <v>0</v>
      </c>
      <c r="P28" s="18">
        <f t="shared" si="8"/>
        <v>7.50</v>
      </c>
      <c r="Q28" s="117">
        <f t="shared" si="9"/>
        <v>0.375</v>
      </c>
      <c r="R28" s="107">
        <f t="shared" si="1"/>
        <v>0.35</v>
      </c>
      <c r="S28" s="107">
        <f t="shared" si="2"/>
        <v>1.0499999999999998</v>
      </c>
      <c r="T28" s="107">
        <f t="shared" si="3"/>
        <v>0.075000000000000011</v>
      </c>
      <c r="U28" s="107">
        <f t="shared" si="4"/>
        <v>0.54999999999999993</v>
      </c>
      <c r="V28" s="107">
        <f t="shared" si="5"/>
        <v>0.75</v>
      </c>
      <c r="W28" s="118">
        <f t="shared" si="6"/>
        <v>23.50</v>
      </c>
      <c r="X28" s="118">
        <f t="shared" si="10"/>
        <v>4.70</v>
      </c>
      <c r="Y28" s="223">
        <v>6</v>
      </c>
      <c r="Z28" s="117">
        <f t="shared" si="11"/>
        <v>4.8000000000000007</v>
      </c>
    </row>
    <row r="29" spans="1:26" ht="19.9" customHeight="1" thickBot="1">
      <c r="A29" s="208">
        <v>22</v>
      </c>
      <c r="B29" s="137">
        <v>283133</v>
      </c>
      <c r="C29" s="138" t="s">
        <v>180</v>
      </c>
      <c r="D29" s="10">
        <v>2.50</v>
      </c>
      <c r="E29" s="10">
        <v>5</v>
      </c>
      <c r="F29" s="10">
        <v>4</v>
      </c>
      <c r="G29" s="10">
        <v>6</v>
      </c>
      <c r="H29" s="10">
        <v>1.50</v>
      </c>
      <c r="I29" s="222">
        <f t="shared" si="7"/>
        <v>19</v>
      </c>
      <c r="J29" s="10">
        <f t="shared" si="12"/>
        <v>2.85</v>
      </c>
      <c r="K29" s="18">
        <v>2</v>
      </c>
      <c r="L29" s="18">
        <v>2</v>
      </c>
      <c r="M29" s="18">
        <v>0</v>
      </c>
      <c r="N29" s="18">
        <v>1</v>
      </c>
      <c r="O29" s="18">
        <v>2</v>
      </c>
      <c r="P29" s="18">
        <f t="shared" si="8"/>
        <v>7</v>
      </c>
      <c r="Q29" s="117">
        <f t="shared" si="9"/>
        <v>0.35</v>
      </c>
      <c r="R29" s="107">
        <f t="shared" si="1"/>
        <v>0.475</v>
      </c>
      <c r="S29" s="107">
        <f t="shared" si="2"/>
        <v>0.85</v>
      </c>
      <c r="T29" s="107">
        <f t="shared" si="3"/>
        <v>0.60</v>
      </c>
      <c r="U29" s="107">
        <f t="shared" si="4"/>
        <v>0.95</v>
      </c>
      <c r="V29" s="107">
        <f t="shared" si="5"/>
        <v>0.32499999999999996</v>
      </c>
      <c r="W29" s="118">
        <f t="shared" si="6"/>
        <v>26</v>
      </c>
      <c r="X29" s="118">
        <f t="shared" si="10"/>
        <v>5.20</v>
      </c>
      <c r="Y29" s="223">
        <v>10</v>
      </c>
      <c r="Z29" s="117">
        <f t="shared" si="11"/>
        <v>8</v>
      </c>
    </row>
    <row r="30" spans="1:26" ht="19.9" customHeight="1">
      <c r="A30" s="207">
        <v>23</v>
      </c>
      <c r="B30" s="137">
        <v>283134</v>
      </c>
      <c r="C30" s="138" t="s">
        <v>128</v>
      </c>
      <c r="D30" s="10">
        <v>8</v>
      </c>
      <c r="E30" s="10">
        <v>2</v>
      </c>
      <c r="F30" s="10">
        <v>5</v>
      </c>
      <c r="G30" s="10">
        <v>3</v>
      </c>
      <c r="H30" s="10">
        <v>4</v>
      </c>
      <c r="I30" s="222">
        <f t="shared" si="7"/>
        <v>22</v>
      </c>
      <c r="J30" s="10">
        <f t="shared" si="12"/>
        <v>3.30</v>
      </c>
      <c r="K30" s="18">
        <v>0</v>
      </c>
      <c r="L30" s="18">
        <v>1</v>
      </c>
      <c r="M30" s="18">
        <v>2</v>
      </c>
      <c r="N30" s="18">
        <v>3</v>
      </c>
      <c r="O30" s="18">
        <v>5</v>
      </c>
      <c r="P30" s="18">
        <f t="shared" si="8"/>
        <v>11</v>
      </c>
      <c r="Q30" s="117">
        <f t="shared" si="9"/>
        <v>0.55000000000000004</v>
      </c>
      <c r="R30" s="107">
        <f t="shared" si="1"/>
        <v>1.20</v>
      </c>
      <c r="S30" s="107">
        <f t="shared" si="2"/>
        <v>0.35</v>
      </c>
      <c r="T30" s="107">
        <f t="shared" si="3"/>
        <v>0.85</v>
      </c>
      <c r="U30" s="107">
        <f t="shared" si="4"/>
        <v>0.60</v>
      </c>
      <c r="V30" s="107">
        <f t="shared" si="5"/>
        <v>0.85</v>
      </c>
      <c r="W30" s="118">
        <f t="shared" si="6"/>
        <v>33</v>
      </c>
      <c r="X30" s="118">
        <f t="shared" si="10"/>
        <v>6.60</v>
      </c>
      <c r="Y30" s="223">
        <v>15</v>
      </c>
      <c r="Z30" s="117">
        <f t="shared" si="11"/>
        <v>12</v>
      </c>
    </row>
    <row r="31" spans="1:26" ht="19.9" customHeight="1" thickBot="1">
      <c r="A31" s="208">
        <v>24</v>
      </c>
      <c r="B31" s="137">
        <v>283135</v>
      </c>
      <c r="C31" s="138" t="s">
        <v>146</v>
      </c>
      <c r="D31" s="10">
        <v>0</v>
      </c>
      <c r="E31" s="10">
        <v>4</v>
      </c>
      <c r="F31" s="10">
        <v>2.50</v>
      </c>
      <c r="G31" s="10">
        <v>1</v>
      </c>
      <c r="H31" s="10">
        <v>1.50</v>
      </c>
      <c r="I31" s="222">
        <f t="shared" si="7"/>
        <v>9</v>
      </c>
      <c r="J31" s="10">
        <f t="shared" si="12"/>
        <v>1.35</v>
      </c>
      <c r="K31" s="18">
        <v>1</v>
      </c>
      <c r="L31" s="18">
        <v>2</v>
      </c>
      <c r="M31" s="18">
        <v>0</v>
      </c>
      <c r="N31" s="18">
        <v>1</v>
      </c>
      <c r="O31" s="18">
        <v>2</v>
      </c>
      <c r="P31" s="18">
        <f t="shared" si="8"/>
        <v>6</v>
      </c>
      <c r="Q31" s="117">
        <f t="shared" si="9"/>
        <v>0.30000000000000004</v>
      </c>
      <c r="R31" s="107">
        <f t="shared" si="1"/>
        <v>0.05</v>
      </c>
      <c r="S31" s="107">
        <f t="shared" si="2"/>
        <v>0.70</v>
      </c>
      <c r="T31" s="107">
        <f t="shared" si="3"/>
        <v>0.375</v>
      </c>
      <c r="U31" s="107">
        <f t="shared" si="4"/>
        <v>0.20</v>
      </c>
      <c r="V31" s="107">
        <f t="shared" si="5"/>
        <v>0.32499999999999996</v>
      </c>
      <c r="W31" s="118">
        <f t="shared" si="6"/>
        <v>15</v>
      </c>
      <c r="X31" s="118">
        <f t="shared" si="10"/>
        <v>3</v>
      </c>
      <c r="Y31" s="223">
        <v>3</v>
      </c>
      <c r="Z31" s="117">
        <f t="shared" si="11"/>
        <v>2.4000000000000004</v>
      </c>
    </row>
    <row r="32" spans="1:26" ht="19.9" customHeight="1">
      <c r="A32" s="207">
        <v>25</v>
      </c>
      <c r="B32" s="137">
        <v>283138</v>
      </c>
      <c r="C32" s="138" t="s">
        <v>181</v>
      </c>
      <c r="D32" s="10">
        <v>1.50</v>
      </c>
      <c r="E32" s="10">
        <v>5</v>
      </c>
      <c r="F32" s="10">
        <v>1</v>
      </c>
      <c r="G32" s="10">
        <v>2.50</v>
      </c>
      <c r="H32" s="10">
        <v>2</v>
      </c>
      <c r="I32" s="222">
        <f t="shared" si="7"/>
        <v>12</v>
      </c>
      <c r="J32" s="10">
        <f t="shared" si="12"/>
        <v>1.7999999999999998</v>
      </c>
      <c r="K32" s="18">
        <v>3</v>
      </c>
      <c r="L32" s="18">
        <v>1</v>
      </c>
      <c r="M32" s="18">
        <v>1.50</v>
      </c>
      <c r="N32" s="18">
        <v>2</v>
      </c>
      <c r="O32" s="18">
        <v>1</v>
      </c>
      <c r="P32" s="18">
        <f t="shared" si="8"/>
        <v>8.50</v>
      </c>
      <c r="Q32" s="117">
        <f t="shared" si="9"/>
        <v>0.42500000000000004</v>
      </c>
      <c r="R32" s="107">
        <f t="shared" si="1"/>
        <v>0.375</v>
      </c>
      <c r="S32" s="107">
        <f t="shared" si="2"/>
        <v>0.80</v>
      </c>
      <c r="T32" s="107">
        <f t="shared" si="3"/>
        <v>0.225</v>
      </c>
      <c r="U32" s="107">
        <f t="shared" si="4"/>
        <v>0.475</v>
      </c>
      <c r="V32" s="107">
        <f t="shared" si="5"/>
        <v>0.35</v>
      </c>
      <c r="W32" s="118">
        <f t="shared" si="6"/>
        <v>20.50</v>
      </c>
      <c r="X32" s="118">
        <f t="shared" si="10"/>
        <v>4.1000000000000005</v>
      </c>
      <c r="Y32" s="223">
        <v>9</v>
      </c>
      <c r="Z32" s="117">
        <f t="shared" si="11"/>
        <v>7.20</v>
      </c>
    </row>
    <row r="33" spans="1:26" ht="19.9" customHeight="1" thickBot="1">
      <c r="A33" s="208">
        <v>26</v>
      </c>
      <c r="B33" s="137">
        <v>283141</v>
      </c>
      <c r="C33" s="138" t="s">
        <v>182</v>
      </c>
      <c r="D33" s="10">
        <v>1</v>
      </c>
      <c r="E33" s="10">
        <v>4</v>
      </c>
      <c r="F33" s="10">
        <v>5</v>
      </c>
      <c r="G33" s="10">
        <v>3</v>
      </c>
      <c r="H33" s="10">
        <v>2.50</v>
      </c>
      <c r="I33" s="222">
        <f t="shared" si="7"/>
        <v>15.50</v>
      </c>
      <c r="J33" s="10">
        <f t="shared" si="12"/>
        <v>2.3249999999999997</v>
      </c>
      <c r="K33" s="18">
        <v>2.50</v>
      </c>
      <c r="L33" s="18">
        <v>1.50</v>
      </c>
      <c r="M33" s="18">
        <v>1</v>
      </c>
      <c r="N33" s="18">
        <v>2</v>
      </c>
      <c r="O33" s="18">
        <v>3</v>
      </c>
      <c r="P33" s="18">
        <f t="shared" si="8"/>
        <v>10</v>
      </c>
      <c r="Q33" s="117">
        <f t="shared" si="9"/>
        <v>0.50</v>
      </c>
      <c r="R33" s="107">
        <f t="shared" si="1"/>
        <v>0.27500000000000002</v>
      </c>
      <c r="S33" s="107">
        <f t="shared" si="2"/>
        <v>0.675</v>
      </c>
      <c r="T33" s="107">
        <f t="shared" si="3"/>
        <v>0.80</v>
      </c>
      <c r="U33" s="107">
        <f t="shared" si="4"/>
        <v>0.54999999999999993</v>
      </c>
      <c r="V33" s="107">
        <f t="shared" si="5"/>
        <v>0.525</v>
      </c>
      <c r="W33" s="118">
        <f t="shared" si="6"/>
        <v>25.50</v>
      </c>
      <c r="X33" s="118">
        <f t="shared" si="10"/>
        <v>5.1000000000000005</v>
      </c>
      <c r="Y33" s="223">
        <v>7</v>
      </c>
      <c r="Z33" s="117">
        <f t="shared" si="11"/>
        <v>5.60</v>
      </c>
    </row>
    <row r="34" spans="1:26" ht="19.9" customHeight="1">
      <c r="A34" s="207">
        <v>27</v>
      </c>
      <c r="B34" s="137">
        <v>283147</v>
      </c>
      <c r="C34" s="138" t="s">
        <v>183</v>
      </c>
      <c r="D34" s="10">
        <v>7</v>
      </c>
      <c r="E34" s="10">
        <v>1</v>
      </c>
      <c r="F34" s="10">
        <v>3</v>
      </c>
      <c r="G34" s="10">
        <v>5</v>
      </c>
      <c r="H34" s="10">
        <v>5.50</v>
      </c>
      <c r="I34" s="222">
        <f t="shared" si="7"/>
        <v>21.50</v>
      </c>
      <c r="J34" s="10">
        <f t="shared" si="12"/>
        <v>3.225</v>
      </c>
      <c r="K34" s="18">
        <v>0.50</v>
      </c>
      <c r="L34" s="18">
        <v>4</v>
      </c>
      <c r="M34" s="18">
        <v>1</v>
      </c>
      <c r="N34" s="18">
        <v>0.50</v>
      </c>
      <c r="O34" s="18">
        <v>3.50</v>
      </c>
      <c r="P34" s="18">
        <f t="shared" si="8"/>
        <v>9.50</v>
      </c>
      <c r="Q34" s="117">
        <f t="shared" si="9"/>
        <v>0.475</v>
      </c>
      <c r="R34" s="107">
        <f t="shared" si="1"/>
        <v>1.075</v>
      </c>
      <c r="S34" s="107">
        <f t="shared" si="2"/>
        <v>0.35</v>
      </c>
      <c r="T34" s="107">
        <f t="shared" si="3"/>
        <v>0.49999999999999994</v>
      </c>
      <c r="U34" s="107">
        <f t="shared" si="4"/>
        <v>0.775</v>
      </c>
      <c r="V34" s="107">
        <f t="shared" si="5"/>
        <v>1</v>
      </c>
      <c r="W34" s="118">
        <f t="shared" si="6"/>
        <v>31</v>
      </c>
      <c r="X34" s="118">
        <f t="shared" si="10"/>
        <v>6.20</v>
      </c>
      <c r="Y34" s="223">
        <v>15</v>
      </c>
      <c r="Z34" s="117">
        <f t="shared" si="11"/>
        <v>12</v>
      </c>
    </row>
    <row r="35" spans="1:26" ht="19.9" customHeight="1" thickBot="1">
      <c r="A35" s="208">
        <v>28</v>
      </c>
      <c r="B35" s="137">
        <v>283150</v>
      </c>
      <c r="C35" s="138" t="s">
        <v>184</v>
      </c>
      <c r="D35" s="10">
        <v>3</v>
      </c>
      <c r="E35" s="10">
        <v>4</v>
      </c>
      <c r="F35" s="10">
        <v>1</v>
      </c>
      <c r="G35" s="10">
        <v>5</v>
      </c>
      <c r="H35" s="10">
        <v>2.50</v>
      </c>
      <c r="I35" s="222">
        <f t="shared" si="7"/>
        <v>15.50</v>
      </c>
      <c r="J35" s="10">
        <f t="shared" si="12"/>
        <v>2.3249999999999997</v>
      </c>
      <c r="K35" s="18">
        <v>1.50</v>
      </c>
      <c r="L35" s="18">
        <v>1</v>
      </c>
      <c r="M35" s="18">
        <v>2</v>
      </c>
      <c r="N35" s="18">
        <v>1</v>
      </c>
      <c r="O35" s="18">
        <v>3</v>
      </c>
      <c r="P35" s="18">
        <f t="shared" si="8"/>
        <v>8.50</v>
      </c>
      <c r="Q35" s="117">
        <f t="shared" si="9"/>
        <v>0.42500000000000004</v>
      </c>
      <c r="R35" s="107">
        <f t="shared" si="1"/>
        <v>0.52499999999999991</v>
      </c>
      <c r="S35" s="107">
        <f t="shared" si="2"/>
        <v>0.65</v>
      </c>
      <c r="T35" s="107">
        <f t="shared" si="3"/>
        <v>0.25</v>
      </c>
      <c r="U35" s="107">
        <f t="shared" si="4"/>
        <v>0.80</v>
      </c>
      <c r="V35" s="107">
        <f t="shared" si="5"/>
        <v>0.525</v>
      </c>
      <c r="W35" s="118">
        <f t="shared" si="6"/>
        <v>24</v>
      </c>
      <c r="X35" s="118">
        <f t="shared" si="10"/>
        <v>4.8000000000000007</v>
      </c>
      <c r="Y35" s="223">
        <v>17</v>
      </c>
      <c r="Z35" s="117">
        <f t="shared" si="11"/>
        <v>13.60</v>
      </c>
    </row>
    <row r="36" spans="1:26" ht="19.9" customHeight="1">
      <c r="A36" s="207">
        <v>29</v>
      </c>
      <c r="B36" s="137">
        <v>283151</v>
      </c>
      <c r="C36" s="138" t="s">
        <v>185</v>
      </c>
      <c r="D36" s="10">
        <v>2.50</v>
      </c>
      <c r="E36" s="10">
        <v>1.50</v>
      </c>
      <c r="F36" s="10">
        <v>2</v>
      </c>
      <c r="G36" s="10">
        <v>4</v>
      </c>
      <c r="H36" s="10">
        <v>3</v>
      </c>
      <c r="I36" s="222">
        <f t="shared" si="7"/>
        <v>13</v>
      </c>
      <c r="J36" s="10">
        <f t="shared" si="12"/>
        <v>1.95</v>
      </c>
      <c r="K36" s="18">
        <v>3.50</v>
      </c>
      <c r="L36" s="18">
        <v>2</v>
      </c>
      <c r="M36" s="18">
        <v>1</v>
      </c>
      <c r="N36" s="18">
        <v>3</v>
      </c>
      <c r="O36" s="18">
        <v>1</v>
      </c>
      <c r="P36" s="18">
        <f t="shared" si="8"/>
        <v>10.50</v>
      </c>
      <c r="Q36" s="117">
        <f t="shared" si="9"/>
        <v>0.525</v>
      </c>
      <c r="R36" s="107">
        <f t="shared" si="1"/>
        <v>0.55000000000000004</v>
      </c>
      <c r="S36" s="107">
        <f t="shared" si="2"/>
        <v>0.32499999999999996</v>
      </c>
      <c r="T36" s="107">
        <f t="shared" si="3"/>
        <v>0.35</v>
      </c>
      <c r="U36" s="107">
        <f t="shared" si="4"/>
        <v>0.75</v>
      </c>
      <c r="V36" s="107">
        <f t="shared" si="5"/>
        <v>0.49999999999999994</v>
      </c>
      <c r="W36" s="118">
        <f t="shared" si="6"/>
        <v>23.50</v>
      </c>
      <c r="X36" s="118">
        <f t="shared" si="10"/>
        <v>4.70</v>
      </c>
      <c r="Y36" s="223">
        <v>6</v>
      </c>
      <c r="Z36" s="117">
        <f t="shared" si="11"/>
        <v>4.8000000000000007</v>
      </c>
    </row>
    <row r="37" spans="1:26" ht="19.9" customHeight="1" thickBot="1">
      <c r="A37" s="208">
        <v>30</v>
      </c>
      <c r="B37" s="137">
        <v>283159</v>
      </c>
      <c r="C37" s="138" t="s">
        <v>186</v>
      </c>
      <c r="D37" s="10">
        <v>8</v>
      </c>
      <c r="E37" s="10">
        <v>5</v>
      </c>
      <c r="F37" s="10">
        <v>7</v>
      </c>
      <c r="G37" s="10">
        <v>5</v>
      </c>
      <c r="H37" s="10">
        <v>6</v>
      </c>
      <c r="I37" s="222">
        <f t="shared" si="7"/>
        <v>31</v>
      </c>
      <c r="J37" s="10">
        <f t="shared" si="12"/>
        <v>4.6499999999999995</v>
      </c>
      <c r="K37" s="18">
        <v>2.50</v>
      </c>
      <c r="L37" s="18">
        <v>2</v>
      </c>
      <c r="M37" s="18">
        <v>3</v>
      </c>
      <c r="N37" s="18">
        <v>5</v>
      </c>
      <c r="O37" s="18">
        <v>3</v>
      </c>
      <c r="P37" s="18">
        <f t="shared" si="8"/>
        <v>15.50</v>
      </c>
      <c r="Q37" s="117">
        <f t="shared" si="9"/>
        <v>0.775</v>
      </c>
      <c r="R37" s="107">
        <f t="shared" si="1"/>
        <v>1.325</v>
      </c>
      <c r="S37" s="107">
        <f t="shared" si="2"/>
        <v>0.85</v>
      </c>
      <c r="T37" s="107">
        <f t="shared" si="3"/>
        <v>1.2000000000000002</v>
      </c>
      <c r="U37" s="107">
        <f t="shared" si="4"/>
        <v>1</v>
      </c>
      <c r="V37" s="107">
        <f t="shared" si="5"/>
        <v>1.0499999999999998</v>
      </c>
      <c r="W37" s="118">
        <f t="shared" si="6"/>
        <v>46.50</v>
      </c>
      <c r="X37" s="118">
        <f t="shared" si="10"/>
        <v>9.3000000000000007</v>
      </c>
      <c r="Y37" s="223">
        <v>24</v>
      </c>
      <c r="Z37" s="117">
        <f t="shared" si="11"/>
        <v>19.200000000000003</v>
      </c>
    </row>
    <row r="38" spans="1:26" ht="19.9" customHeight="1">
      <c r="A38" s="207">
        <v>31</v>
      </c>
      <c r="B38" s="137">
        <v>283168</v>
      </c>
      <c r="C38" s="138" t="s">
        <v>187</v>
      </c>
      <c r="D38" s="10">
        <v>7</v>
      </c>
      <c r="E38" s="10">
        <v>2</v>
      </c>
      <c r="F38" s="10">
        <v>1</v>
      </c>
      <c r="G38" s="10">
        <v>4</v>
      </c>
      <c r="H38" s="10">
        <v>6</v>
      </c>
      <c r="I38" s="222">
        <f t="shared" si="7"/>
        <v>20</v>
      </c>
      <c r="J38" s="10">
        <f t="shared" si="12"/>
        <v>3</v>
      </c>
      <c r="K38" s="18">
        <v>2</v>
      </c>
      <c r="L38" s="18">
        <v>1</v>
      </c>
      <c r="M38" s="18">
        <v>3</v>
      </c>
      <c r="N38" s="18">
        <v>2.50</v>
      </c>
      <c r="O38" s="18">
        <v>1.50</v>
      </c>
      <c r="P38" s="18">
        <f t="shared" si="8"/>
        <v>10</v>
      </c>
      <c r="Q38" s="117">
        <f t="shared" si="9"/>
        <v>0.50</v>
      </c>
      <c r="R38" s="107">
        <f t="shared" si="1"/>
        <v>1.1500000000000001</v>
      </c>
      <c r="S38" s="107">
        <f t="shared" si="2"/>
        <v>0.35</v>
      </c>
      <c r="T38" s="107">
        <f t="shared" si="3"/>
        <v>0.30000000000000004</v>
      </c>
      <c r="U38" s="107">
        <f t="shared" si="4"/>
        <v>0.725</v>
      </c>
      <c r="V38" s="107">
        <f t="shared" si="5"/>
        <v>0.97499999999999987</v>
      </c>
      <c r="W38" s="118">
        <f t="shared" si="6"/>
        <v>30</v>
      </c>
      <c r="X38" s="118">
        <f t="shared" si="10"/>
        <v>6</v>
      </c>
      <c r="Y38" s="223">
        <v>16</v>
      </c>
      <c r="Z38" s="117">
        <f t="shared" si="11"/>
        <v>12.80</v>
      </c>
    </row>
    <row r="39" spans="1:26" ht="19.9" customHeight="1" thickBot="1">
      <c r="A39" s="208">
        <v>32</v>
      </c>
      <c r="B39" s="137">
        <v>283169</v>
      </c>
      <c r="C39" s="138" t="s">
        <v>188</v>
      </c>
      <c r="D39" s="10">
        <v>3</v>
      </c>
      <c r="E39" s="10">
        <v>1</v>
      </c>
      <c r="F39" s="10">
        <v>5</v>
      </c>
      <c r="G39" s="10">
        <v>5.50</v>
      </c>
      <c r="H39" s="10">
        <v>4</v>
      </c>
      <c r="I39" s="222">
        <f t="shared" si="7"/>
        <v>18.50</v>
      </c>
      <c r="J39" s="10">
        <f t="shared" si="12"/>
        <v>2.775</v>
      </c>
      <c r="K39" s="18">
        <v>2.50</v>
      </c>
      <c r="L39" s="18">
        <v>3</v>
      </c>
      <c r="M39" s="18">
        <v>1</v>
      </c>
      <c r="N39" s="18">
        <v>2.50</v>
      </c>
      <c r="O39" s="18">
        <v>0.50</v>
      </c>
      <c r="P39" s="18">
        <f t="shared" si="8"/>
        <v>9.50</v>
      </c>
      <c r="Q39" s="117">
        <f t="shared" si="9"/>
        <v>0.475</v>
      </c>
      <c r="R39" s="107">
        <f t="shared" si="1"/>
        <v>0.57499999999999996</v>
      </c>
      <c r="S39" s="107">
        <f t="shared" si="2"/>
        <v>0.30000000000000004</v>
      </c>
      <c r="T39" s="107">
        <f t="shared" si="3"/>
        <v>0.80</v>
      </c>
      <c r="U39" s="107">
        <f t="shared" si="4"/>
        <v>0.95</v>
      </c>
      <c r="V39" s="107">
        <f t="shared" si="5"/>
        <v>0.625</v>
      </c>
      <c r="W39" s="118">
        <f t="shared" si="6"/>
        <v>28</v>
      </c>
      <c r="X39" s="118">
        <f t="shared" si="10"/>
        <v>5.60</v>
      </c>
      <c r="Y39" s="223">
        <v>15</v>
      </c>
      <c r="Z39" s="117">
        <f t="shared" si="11"/>
        <v>12</v>
      </c>
    </row>
    <row r="40" spans="1:26" ht="19.9" customHeight="1">
      <c r="A40" s="207">
        <v>33</v>
      </c>
      <c r="B40" s="137">
        <v>283173</v>
      </c>
      <c r="C40" s="138" t="s">
        <v>189</v>
      </c>
      <c r="D40" s="10">
        <v>2.50</v>
      </c>
      <c r="E40" s="10">
        <v>3</v>
      </c>
      <c r="F40" s="10">
        <v>2</v>
      </c>
      <c r="G40" s="10">
        <v>3</v>
      </c>
      <c r="H40" s="10">
        <v>6</v>
      </c>
      <c r="I40" s="222">
        <f t="shared" si="7"/>
        <v>16.50</v>
      </c>
      <c r="J40" s="10">
        <f t="shared" si="12"/>
        <v>2.475</v>
      </c>
      <c r="K40" s="18">
        <v>2</v>
      </c>
      <c r="L40" s="18">
        <v>5</v>
      </c>
      <c r="M40" s="18">
        <v>3.50</v>
      </c>
      <c r="N40" s="18">
        <v>2</v>
      </c>
      <c r="O40" s="18">
        <v>1</v>
      </c>
      <c r="P40" s="18">
        <f t="shared" si="8"/>
        <v>13.50</v>
      </c>
      <c r="Q40" s="117">
        <f t="shared" si="9"/>
        <v>0.675</v>
      </c>
      <c r="R40" s="107">
        <f t="shared" si="13" ref="R40:R51">(D40*0.15+K40*0.05)</f>
        <v>0.475</v>
      </c>
      <c r="S40" s="107">
        <f t="shared" si="14" ref="S40:S51">(E40*0.15+L40*0.05)</f>
        <v>0.70</v>
      </c>
      <c r="T40" s="107">
        <f t="shared" si="15" ref="T40:T51">(F40*0.15+M40*0.05)</f>
        <v>0.475</v>
      </c>
      <c r="U40" s="107">
        <f t="shared" si="16" ref="U40:U51">(G40*0.15+N40*0.05)</f>
        <v>0.54999999999999993</v>
      </c>
      <c r="V40" s="107">
        <f t="shared" si="17" ref="V40:V51">(H40*0.15+O40*0.05)</f>
        <v>0.95</v>
      </c>
      <c r="W40" s="118">
        <f t="shared" si="18" ref="W40:W51">I40+P40</f>
        <v>30</v>
      </c>
      <c r="X40" s="118">
        <f t="shared" si="10"/>
        <v>6</v>
      </c>
      <c r="Y40" s="223">
        <v>13</v>
      </c>
      <c r="Z40" s="117">
        <f t="shared" si="11"/>
        <v>10.40</v>
      </c>
    </row>
    <row r="41" spans="1:26" ht="19.9" customHeight="1" thickBot="1">
      <c r="A41" s="208">
        <v>34</v>
      </c>
      <c r="B41" s="137">
        <v>283174</v>
      </c>
      <c r="C41" s="138" t="s">
        <v>148</v>
      </c>
      <c r="D41" s="10">
        <v>1.50</v>
      </c>
      <c r="E41" s="10">
        <v>8</v>
      </c>
      <c r="F41" s="10">
        <v>4.50</v>
      </c>
      <c r="G41" s="10">
        <v>5</v>
      </c>
      <c r="H41" s="10">
        <v>4</v>
      </c>
      <c r="I41" s="222">
        <f t="shared" si="7"/>
        <v>23</v>
      </c>
      <c r="J41" s="10">
        <f t="shared" si="12"/>
        <v>3.4499999999999997</v>
      </c>
      <c r="K41" s="18">
        <v>3</v>
      </c>
      <c r="L41" s="18">
        <v>3.50</v>
      </c>
      <c r="M41" s="18">
        <v>1.50</v>
      </c>
      <c r="N41" s="18">
        <v>2.50</v>
      </c>
      <c r="O41" s="18">
        <v>1</v>
      </c>
      <c r="P41" s="18">
        <f t="shared" si="8"/>
        <v>11.50</v>
      </c>
      <c r="Q41" s="117">
        <f t="shared" si="9"/>
        <v>0.57500000000000007</v>
      </c>
      <c r="R41" s="107">
        <f t="shared" si="13"/>
        <v>0.375</v>
      </c>
      <c r="S41" s="107">
        <f t="shared" si="14"/>
        <v>1.375</v>
      </c>
      <c r="T41" s="107">
        <f t="shared" si="15"/>
        <v>0.75</v>
      </c>
      <c r="U41" s="107">
        <f t="shared" si="16"/>
        <v>0.875</v>
      </c>
      <c r="V41" s="107">
        <f t="shared" si="17"/>
        <v>0.65</v>
      </c>
      <c r="W41" s="118">
        <f t="shared" si="18"/>
        <v>34.50</v>
      </c>
      <c r="X41" s="118">
        <f t="shared" si="10"/>
        <v>6.90</v>
      </c>
      <c r="Y41" s="223">
        <v>19</v>
      </c>
      <c r="Z41" s="117">
        <f t="shared" si="11"/>
        <v>15.20</v>
      </c>
    </row>
    <row r="42" spans="1:26" ht="19.9" customHeight="1">
      <c r="A42" s="207">
        <v>35</v>
      </c>
      <c r="B42" s="137">
        <v>283176</v>
      </c>
      <c r="C42" s="138" t="s">
        <v>190</v>
      </c>
      <c r="D42" s="10">
        <v>3</v>
      </c>
      <c r="E42" s="10">
        <v>0</v>
      </c>
      <c r="F42" s="10">
        <v>6</v>
      </c>
      <c r="G42" s="10">
        <v>1</v>
      </c>
      <c r="H42" s="10">
        <v>1.50</v>
      </c>
      <c r="I42" s="222">
        <f t="shared" si="7"/>
        <v>11.50</v>
      </c>
      <c r="J42" s="10">
        <f t="shared" si="12"/>
        <v>1.725</v>
      </c>
      <c r="K42" s="18">
        <v>1</v>
      </c>
      <c r="L42" s="18">
        <v>1.50</v>
      </c>
      <c r="M42" s="18">
        <v>3</v>
      </c>
      <c r="N42" s="18">
        <v>1</v>
      </c>
      <c r="O42" s="18">
        <v>1.50</v>
      </c>
      <c r="P42" s="18">
        <f t="shared" si="8"/>
        <v>8</v>
      </c>
      <c r="Q42" s="117">
        <f t="shared" si="9"/>
        <v>0.40</v>
      </c>
      <c r="R42" s="107">
        <f t="shared" si="13"/>
        <v>0.49999999999999994</v>
      </c>
      <c r="S42" s="107">
        <f t="shared" si="14"/>
        <v>0.075000000000000011</v>
      </c>
      <c r="T42" s="107">
        <f t="shared" si="15"/>
        <v>1.0499999999999998</v>
      </c>
      <c r="U42" s="107">
        <f t="shared" si="16"/>
        <v>0.20</v>
      </c>
      <c r="V42" s="107">
        <f t="shared" si="17"/>
        <v>0.30</v>
      </c>
      <c r="W42" s="118">
        <f t="shared" si="18"/>
        <v>19.50</v>
      </c>
      <c r="X42" s="118">
        <f t="shared" si="10"/>
        <v>3.9000000000000004</v>
      </c>
      <c r="Y42" s="223">
        <v>3</v>
      </c>
      <c r="Z42" s="117">
        <f t="shared" si="11"/>
        <v>2.4000000000000004</v>
      </c>
    </row>
    <row r="43" spans="1:26" ht="19.9" customHeight="1" thickBot="1">
      <c r="A43" s="208">
        <v>36</v>
      </c>
      <c r="B43" s="137">
        <v>283179</v>
      </c>
      <c r="C43" s="138" t="s">
        <v>191</v>
      </c>
      <c r="D43" s="10">
        <v>1</v>
      </c>
      <c r="E43" s="10">
        <v>4</v>
      </c>
      <c r="F43" s="10">
        <v>3</v>
      </c>
      <c r="G43" s="10">
        <v>0</v>
      </c>
      <c r="H43" s="10">
        <v>4</v>
      </c>
      <c r="I43" s="222">
        <f t="shared" si="7"/>
        <v>12</v>
      </c>
      <c r="J43" s="10">
        <f t="shared" si="12"/>
        <v>1.7999999999999998</v>
      </c>
      <c r="K43" s="18">
        <v>2</v>
      </c>
      <c r="L43" s="18">
        <v>3</v>
      </c>
      <c r="M43" s="18">
        <v>2</v>
      </c>
      <c r="N43" s="18">
        <v>2.50</v>
      </c>
      <c r="O43" s="18">
        <v>1</v>
      </c>
      <c r="P43" s="18">
        <f t="shared" si="8"/>
        <v>10.50</v>
      </c>
      <c r="Q43" s="117">
        <f t="shared" si="9"/>
        <v>0.525</v>
      </c>
      <c r="R43" s="107">
        <f t="shared" si="13"/>
        <v>0.25</v>
      </c>
      <c r="S43" s="107">
        <f t="shared" si="14"/>
        <v>0.75</v>
      </c>
      <c r="T43" s="107">
        <f t="shared" si="15"/>
        <v>0.54999999999999993</v>
      </c>
      <c r="U43" s="107">
        <f t="shared" si="16"/>
        <v>0.125</v>
      </c>
      <c r="V43" s="107">
        <f t="shared" si="17"/>
        <v>0.65</v>
      </c>
      <c r="W43" s="118">
        <f t="shared" si="18"/>
        <v>22.50</v>
      </c>
      <c r="X43" s="118">
        <f t="shared" si="10"/>
        <v>4.50</v>
      </c>
      <c r="Y43" s="223">
        <v>7</v>
      </c>
      <c r="Z43" s="117">
        <f t="shared" si="11"/>
        <v>5.60</v>
      </c>
    </row>
    <row r="44" spans="1:26" ht="19.9" customHeight="1">
      <c r="A44" s="207">
        <v>37</v>
      </c>
      <c r="B44" s="137">
        <v>283180</v>
      </c>
      <c r="C44" s="138" t="s">
        <v>192</v>
      </c>
      <c r="D44" s="10">
        <v>2.50</v>
      </c>
      <c r="E44" s="10">
        <v>5</v>
      </c>
      <c r="F44" s="10">
        <v>4</v>
      </c>
      <c r="G44" s="10">
        <v>7</v>
      </c>
      <c r="H44" s="10">
        <v>9</v>
      </c>
      <c r="I44" s="222">
        <f t="shared" si="7"/>
        <v>27.50</v>
      </c>
      <c r="J44" s="10">
        <f t="shared" si="12"/>
        <v>4.125</v>
      </c>
      <c r="K44" s="18">
        <v>1</v>
      </c>
      <c r="L44" s="18">
        <v>2</v>
      </c>
      <c r="M44" s="18">
        <v>3.50</v>
      </c>
      <c r="N44" s="18">
        <v>3</v>
      </c>
      <c r="O44" s="18">
        <v>2.50</v>
      </c>
      <c r="P44" s="18">
        <f t="shared" si="8"/>
        <v>12</v>
      </c>
      <c r="Q44" s="117">
        <f t="shared" si="9"/>
        <v>0.60000000000000009</v>
      </c>
      <c r="R44" s="107">
        <f t="shared" si="13"/>
        <v>0.425</v>
      </c>
      <c r="S44" s="107">
        <f t="shared" si="14"/>
        <v>0.85</v>
      </c>
      <c r="T44" s="107">
        <f t="shared" si="15"/>
        <v>0.775</v>
      </c>
      <c r="U44" s="107">
        <f t="shared" si="16"/>
        <v>1.2000000000000002</v>
      </c>
      <c r="V44" s="107">
        <f t="shared" si="17"/>
        <v>1.475</v>
      </c>
      <c r="W44" s="118">
        <f t="shared" si="18"/>
        <v>39.50</v>
      </c>
      <c r="X44" s="118">
        <f t="shared" si="10"/>
        <v>7.90</v>
      </c>
      <c r="Y44" s="223">
        <v>13</v>
      </c>
      <c r="Z44" s="117">
        <f t="shared" si="11"/>
        <v>10.40</v>
      </c>
    </row>
    <row r="45" spans="1:26" ht="19.9" customHeight="1" thickBot="1">
      <c r="A45" s="208">
        <v>38</v>
      </c>
      <c r="B45" s="137">
        <v>283185</v>
      </c>
      <c r="C45" s="138" t="s">
        <v>193</v>
      </c>
      <c r="D45" s="10">
        <v>1</v>
      </c>
      <c r="E45" s="10">
        <v>8</v>
      </c>
      <c r="F45" s="10">
        <v>5</v>
      </c>
      <c r="G45" s="10">
        <v>6</v>
      </c>
      <c r="H45" s="10">
        <v>3</v>
      </c>
      <c r="I45" s="222">
        <f t="shared" si="7"/>
        <v>23</v>
      </c>
      <c r="J45" s="10">
        <f t="shared" si="12"/>
        <v>3.4499999999999997</v>
      </c>
      <c r="K45" s="18">
        <v>3.50</v>
      </c>
      <c r="L45" s="18">
        <v>1</v>
      </c>
      <c r="M45" s="18">
        <v>2.50</v>
      </c>
      <c r="N45" s="18">
        <v>4.50</v>
      </c>
      <c r="O45" s="18">
        <v>1</v>
      </c>
      <c r="P45" s="18">
        <f t="shared" si="8"/>
        <v>12.50</v>
      </c>
      <c r="Q45" s="117">
        <f t="shared" si="9"/>
        <v>0.625</v>
      </c>
      <c r="R45" s="107">
        <f t="shared" si="13"/>
        <v>0.325</v>
      </c>
      <c r="S45" s="107">
        <f t="shared" si="14"/>
        <v>1.25</v>
      </c>
      <c r="T45" s="107">
        <f t="shared" si="15"/>
        <v>0.875</v>
      </c>
      <c r="U45" s="107">
        <f t="shared" si="16"/>
        <v>1.125</v>
      </c>
      <c r="V45" s="107">
        <f t="shared" si="17"/>
        <v>0.49999999999999994</v>
      </c>
      <c r="W45" s="118">
        <f t="shared" si="18"/>
        <v>35.50</v>
      </c>
      <c r="X45" s="118">
        <f t="shared" si="10"/>
        <v>7.10</v>
      </c>
      <c r="Y45" s="223">
        <v>15</v>
      </c>
      <c r="Z45" s="117">
        <f t="shared" si="11"/>
        <v>12</v>
      </c>
    </row>
    <row r="46" spans="1:26" ht="19.9" customHeight="1">
      <c r="A46" s="207">
        <v>39</v>
      </c>
      <c r="B46" s="137">
        <v>283187</v>
      </c>
      <c r="C46" s="138" t="s">
        <v>194</v>
      </c>
      <c r="D46" s="10">
        <v>6</v>
      </c>
      <c r="E46" s="10">
        <v>5</v>
      </c>
      <c r="F46" s="10">
        <v>6</v>
      </c>
      <c r="G46" s="10">
        <v>5</v>
      </c>
      <c r="H46" s="10">
        <v>7</v>
      </c>
      <c r="I46" s="222">
        <f t="shared" si="7"/>
        <v>29</v>
      </c>
      <c r="J46" s="10">
        <f t="shared" si="12"/>
        <v>4.3499999999999996</v>
      </c>
      <c r="K46" s="18">
        <v>3</v>
      </c>
      <c r="L46" s="18">
        <v>1.50</v>
      </c>
      <c r="M46" s="18">
        <v>1</v>
      </c>
      <c r="N46" s="18">
        <v>3.50</v>
      </c>
      <c r="O46" s="18">
        <v>3.50</v>
      </c>
      <c r="P46" s="18">
        <f t="shared" si="8"/>
        <v>12.50</v>
      </c>
      <c r="Q46" s="117">
        <f t="shared" si="9"/>
        <v>0.625</v>
      </c>
      <c r="R46" s="107">
        <f t="shared" si="13"/>
        <v>1.0499999999999998</v>
      </c>
      <c r="S46" s="107">
        <f t="shared" si="14"/>
        <v>0.825</v>
      </c>
      <c r="T46" s="107">
        <f t="shared" si="15"/>
        <v>0.95</v>
      </c>
      <c r="U46" s="107">
        <f t="shared" si="16"/>
        <v>0.925</v>
      </c>
      <c r="V46" s="107">
        <f t="shared" si="17"/>
        <v>1.2250000000000001</v>
      </c>
      <c r="W46" s="118">
        <f t="shared" si="18"/>
        <v>41.50</v>
      </c>
      <c r="X46" s="118">
        <f t="shared" si="10"/>
        <v>8.3000000000000007</v>
      </c>
      <c r="Y46" s="223">
        <v>22</v>
      </c>
      <c r="Z46" s="117">
        <f t="shared" si="11"/>
        <v>17.60</v>
      </c>
    </row>
    <row r="47" spans="1:26" ht="19.9" customHeight="1" thickBot="1">
      <c r="A47" s="208">
        <v>40</v>
      </c>
      <c r="B47" s="137">
        <v>283190</v>
      </c>
      <c r="C47" s="138" t="s">
        <v>195</v>
      </c>
      <c r="D47" s="10">
        <v>2</v>
      </c>
      <c r="E47" s="10">
        <v>7</v>
      </c>
      <c r="F47" s="10">
        <v>5</v>
      </c>
      <c r="G47" s="10">
        <v>4</v>
      </c>
      <c r="H47" s="10">
        <v>6</v>
      </c>
      <c r="I47" s="222">
        <f t="shared" si="7"/>
        <v>24</v>
      </c>
      <c r="J47" s="10">
        <f t="shared" si="12"/>
        <v>3.5999999999999996</v>
      </c>
      <c r="K47" s="18">
        <v>3.50</v>
      </c>
      <c r="L47" s="18">
        <v>4</v>
      </c>
      <c r="M47" s="18">
        <v>5</v>
      </c>
      <c r="N47" s="18">
        <v>3.50</v>
      </c>
      <c r="O47" s="18">
        <v>0</v>
      </c>
      <c r="P47" s="18">
        <f t="shared" si="8"/>
        <v>16</v>
      </c>
      <c r="Q47" s="117">
        <f t="shared" si="9"/>
        <v>0.80</v>
      </c>
      <c r="R47" s="107">
        <f t="shared" si="13"/>
        <v>0.475</v>
      </c>
      <c r="S47" s="107">
        <f t="shared" si="14"/>
        <v>1.25</v>
      </c>
      <c r="T47" s="107">
        <f t="shared" si="15"/>
        <v>1</v>
      </c>
      <c r="U47" s="107">
        <f t="shared" si="16"/>
        <v>0.775</v>
      </c>
      <c r="V47" s="107">
        <f t="shared" si="17"/>
        <v>0.89999999999999991</v>
      </c>
      <c r="W47" s="118">
        <f t="shared" si="18"/>
        <v>40</v>
      </c>
      <c r="X47" s="118">
        <f t="shared" si="10"/>
        <v>8</v>
      </c>
      <c r="Y47" s="223">
        <v>18</v>
      </c>
      <c r="Z47" s="117">
        <f t="shared" si="11"/>
        <v>14.40</v>
      </c>
    </row>
    <row r="48" spans="1:26" ht="19.9" customHeight="1">
      <c r="A48" s="207">
        <v>41</v>
      </c>
      <c r="B48" s="137">
        <v>283192</v>
      </c>
      <c r="C48" s="138" t="s">
        <v>134</v>
      </c>
      <c r="D48" s="10">
        <v>2.50</v>
      </c>
      <c r="E48" s="10">
        <v>8</v>
      </c>
      <c r="F48" s="10">
        <v>3</v>
      </c>
      <c r="G48" s="10">
        <v>3.50</v>
      </c>
      <c r="H48" s="10">
        <v>5</v>
      </c>
      <c r="I48" s="222">
        <f t="shared" si="7"/>
        <v>22</v>
      </c>
      <c r="J48" s="10">
        <f t="shared" si="12"/>
        <v>3.30</v>
      </c>
      <c r="K48" s="18">
        <v>2.50</v>
      </c>
      <c r="L48" s="18">
        <v>2</v>
      </c>
      <c r="M48" s="18">
        <v>3.50</v>
      </c>
      <c r="N48" s="18">
        <v>3</v>
      </c>
      <c r="O48" s="18">
        <v>2</v>
      </c>
      <c r="P48" s="18">
        <f t="shared" si="8"/>
        <v>13</v>
      </c>
      <c r="Q48" s="117">
        <f t="shared" si="9"/>
        <v>0.65</v>
      </c>
      <c r="R48" s="107">
        <f t="shared" si="13"/>
        <v>0.50</v>
      </c>
      <c r="S48" s="107">
        <f t="shared" si="14"/>
        <v>1.30</v>
      </c>
      <c r="T48" s="107">
        <f t="shared" si="15"/>
        <v>0.625</v>
      </c>
      <c r="U48" s="107">
        <f t="shared" si="16"/>
        <v>0.675</v>
      </c>
      <c r="V48" s="107">
        <f t="shared" si="17"/>
        <v>0.85</v>
      </c>
      <c r="W48" s="118">
        <f t="shared" si="18"/>
        <v>35</v>
      </c>
      <c r="X48" s="118">
        <f t="shared" si="10"/>
        <v>7</v>
      </c>
      <c r="Y48" s="223">
        <v>13</v>
      </c>
      <c r="Z48" s="117">
        <f t="shared" si="11"/>
        <v>10.40</v>
      </c>
    </row>
    <row r="49" spans="1:26" ht="19.9" customHeight="1" thickBot="1">
      <c r="A49" s="208">
        <v>42</v>
      </c>
      <c r="B49" s="137">
        <v>283195</v>
      </c>
      <c r="C49" s="138" t="s">
        <v>196</v>
      </c>
      <c r="D49" s="10">
        <v>3</v>
      </c>
      <c r="E49" s="10">
        <v>5</v>
      </c>
      <c r="F49" s="10">
        <v>4</v>
      </c>
      <c r="G49" s="10">
        <v>2.50</v>
      </c>
      <c r="H49" s="10">
        <v>1.50</v>
      </c>
      <c r="I49" s="222">
        <f t="shared" si="7"/>
        <v>16</v>
      </c>
      <c r="J49" s="10">
        <f t="shared" si="12"/>
        <v>2.40</v>
      </c>
      <c r="K49" s="18">
        <v>3</v>
      </c>
      <c r="L49" s="18">
        <v>1.50</v>
      </c>
      <c r="M49" s="18">
        <v>2</v>
      </c>
      <c r="N49" s="18">
        <v>2.50</v>
      </c>
      <c r="O49" s="18">
        <v>1</v>
      </c>
      <c r="P49" s="18">
        <f t="shared" si="8"/>
        <v>10</v>
      </c>
      <c r="Q49" s="117">
        <f t="shared" si="9"/>
        <v>0.50</v>
      </c>
      <c r="R49" s="107">
        <f t="shared" si="13"/>
        <v>0.60</v>
      </c>
      <c r="S49" s="107">
        <f t="shared" si="14"/>
        <v>0.825</v>
      </c>
      <c r="T49" s="107">
        <f t="shared" si="15"/>
        <v>0.70</v>
      </c>
      <c r="U49" s="107">
        <f t="shared" si="16"/>
        <v>0.50</v>
      </c>
      <c r="V49" s="107">
        <f t="shared" si="17"/>
        <v>0.27499999999999997</v>
      </c>
      <c r="W49" s="118">
        <f t="shared" si="18"/>
        <v>26</v>
      </c>
      <c r="X49" s="118">
        <f t="shared" si="10"/>
        <v>5.20</v>
      </c>
      <c r="Y49" s="223">
        <v>8</v>
      </c>
      <c r="Z49" s="117">
        <f t="shared" si="11"/>
        <v>6.40</v>
      </c>
    </row>
    <row r="50" spans="1:26" ht="19.9" customHeight="1">
      <c r="A50" s="207">
        <v>43</v>
      </c>
      <c r="B50" s="137">
        <v>283199</v>
      </c>
      <c r="C50" s="138" t="s">
        <v>197</v>
      </c>
      <c r="D50" s="10">
        <v>5</v>
      </c>
      <c r="E50" s="10">
        <v>6</v>
      </c>
      <c r="F50" s="10">
        <v>5</v>
      </c>
      <c r="G50" s="10">
        <v>1.50</v>
      </c>
      <c r="H50" s="10">
        <v>2.50</v>
      </c>
      <c r="I50" s="222">
        <f t="shared" si="7"/>
        <v>20</v>
      </c>
      <c r="J50" s="10">
        <f t="shared" si="12"/>
        <v>3</v>
      </c>
      <c r="K50" s="18">
        <v>3.50</v>
      </c>
      <c r="L50" s="18">
        <v>4.50</v>
      </c>
      <c r="M50" s="18">
        <v>1.50</v>
      </c>
      <c r="N50" s="18">
        <v>1</v>
      </c>
      <c r="O50" s="18">
        <v>2</v>
      </c>
      <c r="P50" s="18">
        <f t="shared" si="8"/>
        <v>12.50</v>
      </c>
      <c r="Q50" s="117">
        <f t="shared" si="9"/>
        <v>0.625</v>
      </c>
      <c r="R50" s="107">
        <f t="shared" si="13"/>
        <v>0.925</v>
      </c>
      <c r="S50" s="107">
        <f t="shared" si="14"/>
        <v>1.125</v>
      </c>
      <c r="T50" s="107">
        <f t="shared" si="15"/>
        <v>0.825</v>
      </c>
      <c r="U50" s="107">
        <f t="shared" si="16"/>
        <v>0.27499999999999997</v>
      </c>
      <c r="V50" s="107">
        <f t="shared" si="17"/>
        <v>0.475</v>
      </c>
      <c r="W50" s="118">
        <f t="shared" si="18"/>
        <v>32.50</v>
      </c>
      <c r="X50" s="118">
        <f t="shared" si="10"/>
        <v>6.50</v>
      </c>
      <c r="Y50" s="223">
        <v>14</v>
      </c>
      <c r="Z50" s="117">
        <f t="shared" si="11"/>
        <v>11.20</v>
      </c>
    </row>
    <row r="51" spans="1:26" ht="19.9" customHeight="1">
      <c r="A51" s="208">
        <v>44</v>
      </c>
      <c r="B51" s="137">
        <v>283207</v>
      </c>
      <c r="C51" s="138" t="s">
        <v>198</v>
      </c>
      <c r="D51" s="10">
        <v>3</v>
      </c>
      <c r="E51" s="10">
        <v>5</v>
      </c>
      <c r="F51" s="10">
        <v>7</v>
      </c>
      <c r="G51" s="10">
        <v>2.50</v>
      </c>
      <c r="H51" s="10">
        <v>5</v>
      </c>
      <c r="I51" s="222">
        <f t="shared" si="7"/>
        <v>22.50</v>
      </c>
      <c r="J51" s="10">
        <f t="shared" si="12"/>
        <v>3.375</v>
      </c>
      <c r="K51" s="18">
        <v>2.50</v>
      </c>
      <c r="L51" s="18">
        <v>1.50</v>
      </c>
      <c r="M51" s="18">
        <v>3.50</v>
      </c>
      <c r="N51" s="18">
        <v>2</v>
      </c>
      <c r="O51" s="18">
        <v>1</v>
      </c>
      <c r="P51" s="18">
        <f t="shared" si="8"/>
        <v>10.50</v>
      </c>
      <c r="Q51" s="117">
        <f t="shared" si="9"/>
        <v>0.525</v>
      </c>
      <c r="R51" s="107">
        <f t="shared" si="13"/>
        <v>0.57499999999999996</v>
      </c>
      <c r="S51" s="107">
        <f t="shared" si="14"/>
        <v>0.825</v>
      </c>
      <c r="T51" s="107">
        <f t="shared" si="15"/>
        <v>1.2250000000000001</v>
      </c>
      <c r="U51" s="107">
        <f t="shared" si="16"/>
        <v>0.475</v>
      </c>
      <c r="V51" s="107">
        <f t="shared" si="17"/>
        <v>0.80</v>
      </c>
      <c r="W51" s="118">
        <f t="shared" si="18"/>
        <v>33</v>
      </c>
      <c r="X51" s="118">
        <f t="shared" si="10"/>
        <v>6.60</v>
      </c>
      <c r="Y51" s="223">
        <v>17</v>
      </c>
      <c r="Z51" s="117">
        <f t="shared" si="11"/>
        <v>13.60</v>
      </c>
    </row>
    <row r="52" ht="21" thickBot="1"/>
    <row r="53" spans="1:26" ht="20.25">
      <c r="A53" s="139" t="s">
        <v>13</v>
      </c>
      <c r="B53" s="140"/>
      <c r="C53" s="141"/>
      <c r="D53" s="6">
        <f t="shared" si="19" ref="D53:Z53">COUNT(D8:D51)</f>
        <v>44</v>
      </c>
      <c r="E53" s="7">
        <f t="shared" si="19"/>
        <v>44</v>
      </c>
      <c r="F53" s="7">
        <f t="shared" si="19"/>
        <v>44</v>
      </c>
      <c r="G53" s="7">
        <f t="shared" si="19"/>
        <v>44</v>
      </c>
      <c r="H53" s="89">
        <f t="shared" si="19"/>
        <v>44</v>
      </c>
      <c r="I53" s="8">
        <f t="shared" si="19"/>
        <v>44</v>
      </c>
      <c r="J53" s="90">
        <f t="shared" si="19"/>
        <v>42</v>
      </c>
      <c r="K53" s="82">
        <f t="shared" si="19"/>
        <v>43</v>
      </c>
      <c r="L53" s="15">
        <f t="shared" si="19"/>
        <v>43</v>
      </c>
      <c r="M53" s="15">
        <f t="shared" si="19"/>
        <v>43</v>
      </c>
      <c r="N53" s="15">
        <f t="shared" si="19"/>
        <v>43</v>
      </c>
      <c r="O53" s="83">
        <f t="shared" si="19"/>
        <v>43</v>
      </c>
      <c r="P53" s="78">
        <f t="shared" si="19"/>
        <v>43</v>
      </c>
      <c r="Q53" s="96">
        <f t="shared" si="19"/>
        <v>41</v>
      </c>
      <c r="R53" s="99">
        <f t="shared" si="19"/>
        <v>44</v>
      </c>
      <c r="S53" s="22">
        <f t="shared" si="19"/>
        <v>44</v>
      </c>
      <c r="T53" s="22">
        <f t="shared" si="19"/>
        <v>44</v>
      </c>
      <c r="U53" s="22">
        <f t="shared" si="19"/>
        <v>44</v>
      </c>
      <c r="V53" s="23">
        <f t="shared" si="19"/>
        <v>44</v>
      </c>
      <c r="W53" s="108">
        <f t="shared" si="19"/>
        <v>44</v>
      </c>
      <c r="X53" s="102">
        <f t="shared" si="19"/>
        <v>44</v>
      </c>
      <c r="Y53" s="16">
        <f t="shared" si="19"/>
        <v>44</v>
      </c>
      <c r="Z53" s="106">
        <f t="shared" si="19"/>
        <v>44</v>
      </c>
    </row>
    <row r="54" spans="1:26" ht="21" customHeight="1">
      <c r="A54" s="167" t="s">
        <v>14</v>
      </c>
      <c r="B54" s="168"/>
      <c r="C54" s="169"/>
      <c r="D54" s="9">
        <v>10</v>
      </c>
      <c r="E54" s="10">
        <v>10</v>
      </c>
      <c r="F54" s="10">
        <v>10</v>
      </c>
      <c r="G54" s="10">
        <v>10</v>
      </c>
      <c r="H54" s="91">
        <v>10</v>
      </c>
      <c r="I54" s="11">
        <f>SUM(D54:H54)</f>
        <v>50</v>
      </c>
      <c r="J54" s="92">
        <f>I54*0.15</f>
        <v>7.50</v>
      </c>
      <c r="K54" s="84">
        <v>5</v>
      </c>
      <c r="L54" s="18">
        <v>5</v>
      </c>
      <c r="M54" s="18">
        <v>5</v>
      </c>
      <c r="N54" s="18">
        <v>5</v>
      </c>
      <c r="O54" s="85">
        <v>5</v>
      </c>
      <c r="P54" s="79">
        <f>SUM(K54:O54)</f>
        <v>25</v>
      </c>
      <c r="Q54" s="97">
        <f>P54*0.05</f>
        <v>1.25</v>
      </c>
      <c r="R54" s="100">
        <f>(D54*0.15+K54*0.05)</f>
        <v>1.75</v>
      </c>
      <c r="S54" s="24">
        <f>((E54*0.15+L54*0.05))</f>
        <v>1.75</v>
      </c>
      <c r="T54" s="24">
        <f>((F54*0.15+M54*0.05))</f>
        <v>1.75</v>
      </c>
      <c r="U54" s="24">
        <f>((G54*0.15+N54*0.05))</f>
        <v>1.75</v>
      </c>
      <c r="V54" s="25">
        <f>((H54*0.15+O54*0.05))</f>
        <v>1.75</v>
      </c>
      <c r="W54" s="109">
        <v>75</v>
      </c>
      <c r="X54" s="103">
        <f>W54*0.2</f>
        <v>15</v>
      </c>
      <c r="Y54" s="19">
        <v>33</v>
      </c>
      <c r="Z54" s="86">
        <f>Y54*0.8</f>
        <v>26.40</v>
      </c>
    </row>
    <row r="55" spans="1:26" ht="20.25">
      <c r="A55" s="167" t="s">
        <v>75</v>
      </c>
      <c r="B55" s="168"/>
      <c r="C55" s="169"/>
      <c r="D55" s="9">
        <f>D54*0.4</f>
        <v>4</v>
      </c>
      <c r="E55" s="10">
        <f>E54*0.4</f>
        <v>4</v>
      </c>
      <c r="F55" s="10">
        <f t="shared" si="20" ref="F55:J55">F54*0.4</f>
        <v>4</v>
      </c>
      <c r="G55" s="10">
        <f t="shared" si="20"/>
        <v>4</v>
      </c>
      <c r="H55" s="91">
        <f t="shared" si="20"/>
        <v>4</v>
      </c>
      <c r="I55" s="11">
        <f t="shared" si="20"/>
        <v>20</v>
      </c>
      <c r="J55" s="92">
        <f t="shared" si="20"/>
        <v>3</v>
      </c>
      <c r="K55" s="84">
        <f>K54*0.4</f>
        <v>2</v>
      </c>
      <c r="L55" s="18">
        <f>L54*0.4</f>
        <v>2</v>
      </c>
      <c r="M55" s="18">
        <f t="shared" si="21" ref="M55:Z55">M54*0.4</f>
        <v>2</v>
      </c>
      <c r="N55" s="18">
        <f t="shared" si="21"/>
        <v>2</v>
      </c>
      <c r="O55" s="85">
        <f t="shared" si="21"/>
        <v>2</v>
      </c>
      <c r="P55" s="79">
        <f t="shared" si="21"/>
        <v>10</v>
      </c>
      <c r="Q55" s="97">
        <f t="shared" si="21"/>
        <v>0.50</v>
      </c>
      <c r="R55" s="100">
        <f t="shared" si="21"/>
        <v>0.70</v>
      </c>
      <c r="S55" s="24">
        <f t="shared" si="21"/>
        <v>0.70</v>
      </c>
      <c r="T55" s="24">
        <f t="shared" si="21"/>
        <v>0.70</v>
      </c>
      <c r="U55" s="24">
        <f t="shared" si="21"/>
        <v>0.70</v>
      </c>
      <c r="V55" s="25">
        <f t="shared" si="21"/>
        <v>0.70</v>
      </c>
      <c r="W55" s="109">
        <f t="shared" si="21"/>
        <v>30</v>
      </c>
      <c r="X55" s="103">
        <f t="shared" si="21"/>
        <v>6</v>
      </c>
      <c r="Y55" s="19">
        <f t="shared" si="21"/>
        <v>13.20</v>
      </c>
      <c r="Z55" s="86">
        <f t="shared" si="21"/>
        <v>10.560000000000002</v>
      </c>
    </row>
    <row r="56" spans="1:26" ht="21" customHeight="1">
      <c r="A56" s="167" t="s">
        <v>15</v>
      </c>
      <c r="B56" s="168"/>
      <c r="C56" s="169"/>
      <c r="D56" s="9">
        <f>COUNTIF(D8:D51,"&gt;=4")</f>
        <v>15</v>
      </c>
      <c r="E56" s="10">
        <f>COUNTIF(E8:E51,"&gt;=4")</f>
        <v>29</v>
      </c>
      <c r="F56" s="10">
        <f>COUNTIF(F8:F51,"&gt;=4")</f>
        <v>27</v>
      </c>
      <c r="G56" s="10">
        <f>COUNTIF(G8:G51,"&gt;=4")</f>
        <v>19</v>
      </c>
      <c r="H56" s="91">
        <f>COUNTIF(H8:H51,"&gt;=4")</f>
        <v>24</v>
      </c>
      <c r="I56" s="11">
        <f>COUNTIF(I8:I51,"&gt;=20")</f>
        <v>22</v>
      </c>
      <c r="J56" s="92">
        <f>COUNTIF(J8:J51,"&gt;=3")</f>
        <v>21</v>
      </c>
      <c r="K56" s="84">
        <f>COUNTIF(K8:K51,"&gt;=2")</f>
        <v>28</v>
      </c>
      <c r="L56" s="18">
        <f>COUNTIF(L8:L51,"&gt;=2")</f>
        <v>29</v>
      </c>
      <c r="M56" s="18">
        <f>COUNTIF(M8:M51,"&gt;=2")</f>
        <v>23</v>
      </c>
      <c r="N56" s="18">
        <f>COUNTIF(N8:N51,"&gt;=2")</f>
        <v>28</v>
      </c>
      <c r="O56" s="85">
        <f>COUNTIF(O8:O51,"&gt;=2")</f>
        <v>23</v>
      </c>
      <c r="P56" s="79">
        <f>COUNTIF(P8:P51,"&gt;=10")</f>
        <v>27</v>
      </c>
      <c r="Q56" s="97">
        <f>COUNTIF(Q8:Q51,"&gt;=0.5")</f>
        <v>26</v>
      </c>
      <c r="R56" s="100">
        <f>COUNTIF(R8:R51,"&gt;=0.7")</f>
        <v>16</v>
      </c>
      <c r="S56" s="24">
        <f>COUNTIF(S8:S51,"&gt;=0.7")</f>
        <v>28</v>
      </c>
      <c r="T56" s="24">
        <f>COUNTIF(T8:T51,"&gt;=0.7")</f>
        <v>23</v>
      </c>
      <c r="U56" s="24">
        <f>COUNTIF(U8:U51,"&gt;=0.7")</f>
        <v>19</v>
      </c>
      <c r="V56" s="25">
        <f>COUNTIF(V8:V51,"&gt;=0.7")</f>
        <v>20</v>
      </c>
      <c r="W56" s="109">
        <f>COUNTIF(W8:W51,"&gt;=30")</f>
        <v>25</v>
      </c>
      <c r="X56" s="103">
        <f>COUNTIF(X8:X51,"&gt;=6")</f>
        <v>25</v>
      </c>
      <c r="Y56" s="19">
        <f>COUNTIF(Y8:Y51,"&gt;=13.2")</f>
        <v>21</v>
      </c>
      <c r="Z56" s="86">
        <f>COUNTIF(Z8:Z51,"&gt;=10.56")</f>
        <v>21</v>
      </c>
    </row>
    <row r="57" spans="1:26" ht="20.25">
      <c r="A57" s="167" t="s">
        <v>16</v>
      </c>
      <c r="B57" s="168"/>
      <c r="C57" s="169"/>
      <c r="D57" s="93" t="str">
        <f t="shared" si="22" ref="D57:Z57">IF(((D56/COUNT(D8:D51))*100)&gt;=60,"3",IF(AND(((D56/COUNT(D8:D51))*100)&lt;60,((D56/COUNT(D8:D51))*100)&gt;=50),"2",IF(AND(((D56/COUNT(D8:D51))*100)&lt;50,((D56/COUNT(D8:D51))*100)&gt;=40),"1","0")))</f>
        <v>0</v>
      </c>
      <c r="E57" s="10" t="str">
        <f t="shared" si="22"/>
        <v>3</v>
      </c>
      <c r="F57" s="10" t="str">
        <f t="shared" si="22"/>
        <v>3</v>
      </c>
      <c r="G57" s="10" t="str">
        <f t="shared" si="22"/>
        <v>1</v>
      </c>
      <c r="H57" s="91" t="str">
        <f t="shared" si="22"/>
        <v>2</v>
      </c>
      <c r="I57" s="11" t="str">
        <f t="shared" si="22"/>
        <v>2</v>
      </c>
      <c r="J57" s="92" t="str">
        <f t="shared" si="22"/>
        <v>2</v>
      </c>
      <c r="K57" s="84" t="str">
        <f t="shared" si="22"/>
        <v>3</v>
      </c>
      <c r="L57" s="17" t="str">
        <f t="shared" si="22"/>
        <v>3</v>
      </c>
      <c r="M57" s="17" t="str">
        <f t="shared" si="22"/>
        <v>2</v>
      </c>
      <c r="N57" s="17" t="str">
        <f t="shared" si="22"/>
        <v>3</v>
      </c>
      <c r="O57" s="86" t="str">
        <f t="shared" si="22"/>
        <v>2</v>
      </c>
      <c r="P57" s="79" t="str">
        <f t="shared" si="22"/>
        <v>3</v>
      </c>
      <c r="Q57" s="97" t="str">
        <f t="shared" si="22"/>
        <v>3</v>
      </c>
      <c r="R57" s="100" t="str">
        <f t="shared" si="22"/>
        <v>0</v>
      </c>
      <c r="S57" s="24" t="str">
        <f t="shared" si="22"/>
        <v>3</v>
      </c>
      <c r="T57" s="24" t="str">
        <f t="shared" si="22"/>
        <v>2</v>
      </c>
      <c r="U57" s="24" t="str">
        <f t="shared" si="22"/>
        <v>1</v>
      </c>
      <c r="V57" s="25" t="str">
        <f t="shared" si="22"/>
        <v>1</v>
      </c>
      <c r="W57" s="103" t="str">
        <f t="shared" si="22"/>
        <v>2</v>
      </c>
      <c r="X57" s="104" t="str">
        <f t="shared" si="22"/>
        <v>2</v>
      </c>
      <c r="Y57" s="97" t="str">
        <f t="shared" si="22"/>
        <v>1</v>
      </c>
      <c r="Z57" s="19" t="str">
        <f t="shared" si="22"/>
        <v>1</v>
      </c>
    </row>
    <row r="58" spans="1:26" ht="21" thickBot="1">
      <c r="A58" s="170" t="s">
        <v>17</v>
      </c>
      <c r="B58" s="171"/>
      <c r="C58" s="172"/>
      <c r="D58" s="12">
        <f t="shared" si="23" ref="D58:Z58">((D56/COUNT(D8:D51))*D57)</f>
        <v>0</v>
      </c>
      <c r="E58" s="13">
        <f t="shared" si="23"/>
        <v>1.9772727272727271</v>
      </c>
      <c r="F58" s="13">
        <f t="shared" si="23"/>
        <v>1.8409090909090908</v>
      </c>
      <c r="G58" s="13">
        <f t="shared" si="23"/>
        <v>0.43181818181818182</v>
      </c>
      <c r="H58" s="94">
        <f t="shared" si="23"/>
        <v>1.0909090909090908</v>
      </c>
      <c r="I58" s="14">
        <f t="shared" si="23"/>
        <v>1</v>
      </c>
      <c r="J58" s="95">
        <f t="shared" si="23"/>
        <v>1</v>
      </c>
      <c r="K58" s="87">
        <f t="shared" si="23"/>
        <v>1.9534883720930234</v>
      </c>
      <c r="L58" s="20">
        <f t="shared" si="23"/>
        <v>2.0232558139534884</v>
      </c>
      <c r="M58" s="20">
        <f t="shared" si="23"/>
        <v>1.069767441860465</v>
      </c>
      <c r="N58" s="20">
        <f t="shared" si="23"/>
        <v>1.9534883720930234</v>
      </c>
      <c r="O58" s="88">
        <f t="shared" si="23"/>
        <v>1.069767441860465</v>
      </c>
      <c r="P58" s="80">
        <f t="shared" si="23"/>
        <v>1.8837209302325582</v>
      </c>
      <c r="Q58" s="98">
        <f t="shared" si="23"/>
        <v>1.9024390243902438</v>
      </c>
      <c r="R58" s="101">
        <f t="shared" si="23"/>
        <v>0</v>
      </c>
      <c r="S58" s="26">
        <f t="shared" si="23"/>
        <v>1.9090909090909092</v>
      </c>
      <c r="T58" s="26">
        <f t="shared" si="23"/>
        <v>1.0454545454545454</v>
      </c>
      <c r="U58" s="26">
        <f t="shared" si="23"/>
        <v>0.43181818181818182</v>
      </c>
      <c r="V58" s="27">
        <f t="shared" si="23"/>
        <v>0.45454545454545453</v>
      </c>
      <c r="W58" s="110">
        <f t="shared" si="23"/>
        <v>1.1363636363636365</v>
      </c>
      <c r="X58" s="105">
        <f t="shared" si="23"/>
        <v>1.1363636363636365</v>
      </c>
      <c r="Y58" s="98">
        <f t="shared" si="23"/>
        <v>0.47727272727272729</v>
      </c>
      <c r="Z58" s="21">
        <f t="shared" si="23"/>
        <v>0.47727272727272729</v>
      </c>
    </row>
    <row r="59" spans="1:4" ht="21" thickBot="1">
      <c r="A59" s="2"/>
      <c r="B59" s="2"/>
      <c r="C59" s="2"/>
      <c r="D59" s="2"/>
    </row>
    <row r="60" spans="1:19" ht="20.25">
      <c r="A60" s="173" t="s">
        <v>18</v>
      </c>
      <c r="B60" s="174"/>
      <c r="C60" s="175"/>
      <c r="D60" s="2"/>
      <c r="E60" s="161" t="s">
        <v>19</v>
      </c>
      <c r="F60" s="162"/>
      <c r="G60" s="162"/>
      <c r="H60" s="162"/>
      <c r="I60" s="162"/>
      <c r="J60" s="162"/>
      <c r="K60" s="162"/>
      <c r="L60" s="162"/>
      <c r="M60" s="162"/>
      <c r="N60" s="163"/>
      <c r="O60" s="81" t="s">
        <v>9</v>
      </c>
      <c r="P60" s="28" t="s">
        <v>3</v>
      </c>
      <c r="Q60" s="28" t="s">
        <v>4</v>
      </c>
      <c r="R60" s="28" t="s">
        <v>5</v>
      </c>
      <c r="S60" s="29" t="s">
        <v>6</v>
      </c>
    </row>
    <row r="61" spans="1:19" ht="21" thickBot="1">
      <c r="A61" s="30" t="s">
        <v>76</v>
      </c>
      <c r="B61" s="3"/>
      <c r="C61" s="31"/>
      <c r="D61" s="2"/>
      <c r="E61" s="164"/>
      <c r="F61" s="165"/>
      <c r="G61" s="165"/>
      <c r="H61" s="165"/>
      <c r="I61" s="165"/>
      <c r="J61" s="165"/>
      <c r="K61" s="165"/>
      <c r="L61" s="165"/>
      <c r="M61" s="165"/>
      <c r="N61" s="166"/>
      <c r="O61" s="4">
        <f>(R58*0.2+Z58*0.8)</f>
        <v>0.38181818181818183</v>
      </c>
      <c r="P61" s="4">
        <f>(S58*0.2+Z58*0.8)</f>
        <v>0.76363636363636367</v>
      </c>
      <c r="Q61" s="4">
        <f>(T58*0.2+Z58*0.8)</f>
        <v>0.59090909090909094</v>
      </c>
      <c r="R61" s="4">
        <f>(U58*0.2+Z58*0.8)</f>
        <v>0.4681818181818182</v>
      </c>
      <c r="S61" s="5">
        <f>(V58*0.2+Z58*0.8)</f>
        <v>0.47272727272727277</v>
      </c>
    </row>
    <row r="62" spans="1:4" ht="20.25">
      <c r="A62" s="30" t="s">
        <v>77</v>
      </c>
      <c r="B62" s="3"/>
      <c r="C62" s="31"/>
      <c r="D62" s="2"/>
    </row>
    <row r="63" spans="1:4" ht="21" thickBot="1">
      <c r="A63" s="32" t="s">
        <v>78</v>
      </c>
      <c r="B63" s="33"/>
      <c r="C63" s="34"/>
      <c r="D63" s="2"/>
    </row>
  </sheetData>
  <mergeCells count="23">
    <mergeCell ref="E60:N61"/>
    <mergeCell ref="A54:C54"/>
    <mergeCell ref="A55:C55"/>
    <mergeCell ref="A56:C56"/>
    <mergeCell ref="A57:C57"/>
    <mergeCell ref="A58:C58"/>
    <mergeCell ref="A60:C60"/>
    <mergeCell ref="A53:C53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fce37b1-aeee-4f65-9b53-463b1c266f8d}">
  <sheetPr codeName="Sheet22">
    <pageSetUpPr fitToPage="1"/>
  </sheetPr>
  <dimension ref="A1:Z63"/>
  <sheetViews>
    <sheetView zoomScale="90" zoomScaleNormal="90" workbookViewId="0" topLeftCell="A1">
      <selection pane="topLeft" activeCell="C4" sqref="C4"/>
    </sheetView>
  </sheetViews>
  <sheetFormatPr defaultColWidth="8.854285714285714" defaultRowHeight="20.25"/>
  <cols>
    <col min="1" max="2" width="11.571428571428571" style="1" customWidth="1"/>
    <col min="3" max="3" width="63.714285714285715" style="1" bestFit="1" customWidth="1"/>
    <col min="4" max="8" width="11.571428571428571" style="1" customWidth="1"/>
    <col min="9" max="9" width="13.714285714285714" style="1" bestFit="1" customWidth="1"/>
    <col min="10" max="10" width="13.857142857142858" style="1" bestFit="1" customWidth="1"/>
    <col min="11" max="15" width="8.571428571428571" style="1" bestFit="1" customWidth="1"/>
    <col min="16" max="16" width="10.428571428571429" style="1" bestFit="1" customWidth="1"/>
    <col min="17" max="22" width="13.714285714285714" style="1" bestFit="1" customWidth="1"/>
    <col min="23" max="23" width="2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42" t="str">
        <f>'1 (5)'!A1:Z1</f>
        <v xml:space="preserve">ST. WILFRED'S PG COLLEGE 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20.25">
      <c r="A2" s="142" t="s">
        <v>199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21" thickBot="1">
      <c r="A3" s="142"/>
      <c r="B3" s="142"/>
      <c r="C3" s="142"/>
      <c r="D3" s="142"/>
      <c r="E3" s="142"/>
      <c r="F3" s="142" t="s">
        <v>103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thickBot="1">
      <c r="A4" s="143" t="s">
        <v>80</v>
      </c>
      <c r="B4" s="144"/>
      <c r="C4" s="124" t="s">
        <v>200</v>
      </c>
      <c r="D4" s="115" t="s">
        <v>85</v>
      </c>
      <c r="E4" s="116"/>
      <c r="F4" s="145" t="s">
        <v>110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21" customHeight="1">
      <c r="A5" s="147" t="s">
        <v>0</v>
      </c>
      <c r="B5" s="149" t="s">
        <v>1</v>
      </c>
      <c r="C5" s="151" t="s">
        <v>2</v>
      </c>
      <c r="D5" s="153" t="s">
        <v>96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 t="s">
        <v>81</v>
      </c>
      <c r="S5" s="154"/>
      <c r="T5" s="154"/>
      <c r="U5" s="154"/>
      <c r="V5" s="154"/>
      <c r="W5" s="37" t="s">
        <v>12</v>
      </c>
      <c r="X5" s="155" t="s">
        <v>11</v>
      </c>
      <c r="Y5" s="157" t="s">
        <v>166</v>
      </c>
      <c r="Z5" s="157" t="s">
        <v>79</v>
      </c>
    </row>
    <row r="6" spans="1:26" ht="20.25">
      <c r="A6" s="148"/>
      <c r="B6" s="150"/>
      <c r="C6" s="152"/>
      <c r="D6" s="159" t="s">
        <v>92</v>
      </c>
      <c r="E6" s="159"/>
      <c r="F6" s="159"/>
      <c r="G6" s="159"/>
      <c r="H6" s="159"/>
      <c r="I6" s="159"/>
      <c r="J6" s="159"/>
      <c r="K6" s="160" t="s">
        <v>93</v>
      </c>
      <c r="L6" s="160"/>
      <c r="M6" s="160"/>
      <c r="N6" s="160"/>
      <c r="O6" s="160"/>
      <c r="P6" s="160"/>
      <c r="Q6" s="160"/>
      <c r="R6" s="154"/>
      <c r="S6" s="154"/>
      <c r="T6" s="154"/>
      <c r="U6" s="154"/>
      <c r="V6" s="154"/>
      <c r="W6" s="37" t="s">
        <v>10</v>
      </c>
      <c r="X6" s="155"/>
      <c r="Y6" s="157"/>
      <c r="Z6" s="157"/>
    </row>
    <row r="7" spans="1:26" ht="21" thickBot="1">
      <c r="A7" s="148"/>
      <c r="B7" s="204"/>
      <c r="C7" s="205"/>
      <c r="D7" s="159" t="s">
        <v>86</v>
      </c>
      <c r="E7" s="159" t="s">
        <v>87</v>
      </c>
      <c r="F7" s="159" t="s">
        <v>88</v>
      </c>
      <c r="G7" s="159" t="s">
        <v>89</v>
      </c>
      <c r="H7" s="159" t="s">
        <v>90</v>
      </c>
      <c r="I7" s="159" t="s">
        <v>94</v>
      </c>
      <c r="J7" s="159" t="s">
        <v>82</v>
      </c>
      <c r="K7" s="160" t="s">
        <v>9</v>
      </c>
      <c r="L7" s="160" t="s">
        <v>87</v>
      </c>
      <c r="M7" s="160" t="s">
        <v>4</v>
      </c>
      <c r="N7" s="160" t="s">
        <v>89</v>
      </c>
      <c r="O7" s="160" t="s">
        <v>90</v>
      </c>
      <c r="P7" s="160" t="s">
        <v>95</v>
      </c>
      <c r="Q7" s="160" t="s">
        <v>83</v>
      </c>
      <c r="R7" s="206" t="s">
        <v>9</v>
      </c>
      <c r="S7" s="154" t="s">
        <v>3</v>
      </c>
      <c r="T7" s="154" t="s">
        <v>4</v>
      </c>
      <c r="U7" s="154" t="s">
        <v>5</v>
      </c>
      <c r="V7" s="154" t="s">
        <v>6</v>
      </c>
      <c r="W7" s="37" t="s">
        <v>97</v>
      </c>
      <c r="X7" s="155"/>
      <c r="Y7" s="157"/>
      <c r="Z7" s="157"/>
    </row>
    <row r="8" spans="1:26" ht="19.9" customHeight="1">
      <c r="A8" s="207">
        <v>1</v>
      </c>
      <c r="B8" s="137">
        <v>283060</v>
      </c>
      <c r="C8" s="138" t="s">
        <v>167</v>
      </c>
      <c r="D8" s="10">
        <v>2</v>
      </c>
      <c r="E8" s="10">
        <v>4</v>
      </c>
      <c r="F8" s="10">
        <v>0</v>
      </c>
      <c r="G8" s="10">
        <v>6</v>
      </c>
      <c r="H8" s="10">
        <v>0</v>
      </c>
      <c r="I8" s="10">
        <f>SUM(D8:H8)</f>
        <v>12</v>
      </c>
      <c r="J8" s="10">
        <f t="shared" si="0" ref="J8:J39">I8*0.15</f>
        <v>1.7999999999999998</v>
      </c>
      <c r="K8" s="18">
        <v>1</v>
      </c>
      <c r="L8" s="18">
        <v>2</v>
      </c>
      <c r="M8" s="18">
        <v>3</v>
      </c>
      <c r="N8" s="18">
        <v>1</v>
      </c>
      <c r="O8" s="18">
        <v>1</v>
      </c>
      <c r="P8" s="18">
        <f>SUM(K8:O8)</f>
        <v>8</v>
      </c>
      <c r="Q8" s="117">
        <f>P8*0.05</f>
        <v>0.40</v>
      </c>
      <c r="R8" s="107">
        <f t="shared" si="1" ref="R8:R51">(D8*0.15+K8*0.05)</f>
        <v>0.35</v>
      </c>
      <c r="S8" s="107">
        <f t="shared" si="2" ref="S8:S51">(E8*0.15+L8*0.05)</f>
        <v>0.70</v>
      </c>
      <c r="T8" s="107">
        <f t="shared" si="3" ref="T8:T51">(F8*0.15+M8*0.05)</f>
        <v>0.15000000000000002</v>
      </c>
      <c r="U8" s="107">
        <f t="shared" si="4" ref="U8:U51">(G8*0.15+N8*0.05)</f>
        <v>0.95</v>
      </c>
      <c r="V8" s="107">
        <f t="shared" si="5" ref="V8:V51">(H8*0.15+O8*0.05)</f>
        <v>0.05</v>
      </c>
      <c r="W8" s="118">
        <f t="shared" si="6" ref="W8:W51">I8+P8</f>
        <v>20</v>
      </c>
      <c r="X8" s="118">
        <f>(W8*0.2)</f>
        <v>4</v>
      </c>
      <c r="Y8" s="223">
        <v>9</v>
      </c>
      <c r="Z8" s="117">
        <f>Y8*0.8</f>
        <v>7.20</v>
      </c>
    </row>
    <row r="9" spans="1:26" ht="19.9" customHeight="1" thickBot="1">
      <c r="A9" s="208">
        <v>2</v>
      </c>
      <c r="B9" s="137">
        <v>283061</v>
      </c>
      <c r="C9" s="138" t="s">
        <v>112</v>
      </c>
      <c r="D9" s="10">
        <v>2</v>
      </c>
      <c r="E9" s="10">
        <v>5</v>
      </c>
      <c r="F9" s="10">
        <v>8</v>
      </c>
      <c r="G9" s="10">
        <v>7</v>
      </c>
      <c r="H9" s="10">
        <v>4</v>
      </c>
      <c r="I9" s="10">
        <f t="shared" si="7" ref="I9:I51">SUM(D9:H9)</f>
        <v>26</v>
      </c>
      <c r="J9" s="10">
        <f t="shared" si="0"/>
        <v>3.90</v>
      </c>
      <c r="K9" s="18">
        <v>3</v>
      </c>
      <c r="L9" s="18">
        <v>4</v>
      </c>
      <c r="M9" s="18">
        <v>5</v>
      </c>
      <c r="N9" s="18">
        <v>2</v>
      </c>
      <c r="O9" s="18">
        <v>1</v>
      </c>
      <c r="P9" s="18">
        <f t="shared" si="8" ref="P9:P51">SUM(K9:O9)</f>
        <v>15</v>
      </c>
      <c r="Q9" s="117">
        <f t="shared" si="9" ref="Q9:Q51">P9*0.05</f>
        <v>0.75</v>
      </c>
      <c r="R9" s="107">
        <f t="shared" si="1"/>
        <v>0.45</v>
      </c>
      <c r="S9" s="107">
        <f t="shared" si="2"/>
        <v>0.95</v>
      </c>
      <c r="T9" s="107">
        <f t="shared" si="3"/>
        <v>1.45</v>
      </c>
      <c r="U9" s="107">
        <f t="shared" si="4"/>
        <v>1.1500000000000001</v>
      </c>
      <c r="V9" s="107">
        <f t="shared" si="5"/>
        <v>0.65</v>
      </c>
      <c r="W9" s="118">
        <f t="shared" si="6"/>
        <v>41</v>
      </c>
      <c r="X9" s="118">
        <f t="shared" si="10" ref="X9:X51">(W9*0.2)</f>
        <v>8.2000000000000011</v>
      </c>
      <c r="Y9" s="223">
        <v>16</v>
      </c>
      <c r="Z9" s="117">
        <f t="shared" si="11" ref="Z9:Z51">Y9*0.8</f>
        <v>12.80</v>
      </c>
    </row>
    <row r="10" spans="1:26" ht="19.9" customHeight="1">
      <c r="A10" s="207">
        <v>3</v>
      </c>
      <c r="B10" s="137">
        <v>283063</v>
      </c>
      <c r="C10" s="138" t="s">
        <v>168</v>
      </c>
      <c r="D10" s="10">
        <v>7</v>
      </c>
      <c r="E10" s="10">
        <v>5</v>
      </c>
      <c r="F10" s="10">
        <v>3</v>
      </c>
      <c r="G10" s="10">
        <v>5</v>
      </c>
      <c r="H10" s="10">
        <v>4</v>
      </c>
      <c r="I10" s="10">
        <f t="shared" si="7"/>
        <v>24</v>
      </c>
      <c r="J10" s="10">
        <f t="shared" si="0"/>
        <v>3.5999999999999996</v>
      </c>
      <c r="K10" s="18">
        <v>1</v>
      </c>
      <c r="L10" s="18">
        <v>2</v>
      </c>
      <c r="M10" s="18">
        <v>5</v>
      </c>
      <c r="N10" s="18">
        <v>1</v>
      </c>
      <c r="O10" s="18">
        <v>3</v>
      </c>
      <c r="P10" s="18">
        <f t="shared" si="8"/>
        <v>12</v>
      </c>
      <c r="Q10" s="117">
        <f t="shared" si="9"/>
        <v>0.60000000000000009</v>
      </c>
      <c r="R10" s="107">
        <f t="shared" si="1"/>
        <v>1.1000000000000001</v>
      </c>
      <c r="S10" s="107">
        <f t="shared" si="2"/>
        <v>0.85</v>
      </c>
      <c r="T10" s="107">
        <f t="shared" si="3"/>
        <v>0.70</v>
      </c>
      <c r="U10" s="107">
        <f t="shared" si="4"/>
        <v>0.80</v>
      </c>
      <c r="V10" s="107">
        <f t="shared" si="5"/>
        <v>0.75</v>
      </c>
      <c r="W10" s="118">
        <f t="shared" si="6"/>
        <v>36</v>
      </c>
      <c r="X10" s="118">
        <f t="shared" si="10"/>
        <v>7.20</v>
      </c>
      <c r="Y10" s="223">
        <v>21</v>
      </c>
      <c r="Z10" s="117">
        <f t="shared" si="11"/>
        <v>16.80</v>
      </c>
    </row>
    <row r="11" spans="1:26" ht="18" customHeight="1" thickBot="1">
      <c r="A11" s="208">
        <v>4</v>
      </c>
      <c r="B11" s="137">
        <v>283067</v>
      </c>
      <c r="C11" s="138" t="s">
        <v>169</v>
      </c>
      <c r="D11" s="10">
        <v>4</v>
      </c>
      <c r="E11" s="10">
        <v>5</v>
      </c>
      <c r="F11" s="10">
        <v>4</v>
      </c>
      <c r="G11" s="10">
        <v>6</v>
      </c>
      <c r="H11" s="10">
        <v>5</v>
      </c>
      <c r="I11" s="10">
        <f t="shared" si="7"/>
        <v>24</v>
      </c>
      <c r="J11" s="10">
        <f t="shared" si="0"/>
        <v>3.5999999999999996</v>
      </c>
      <c r="K11" s="18">
        <v>3</v>
      </c>
      <c r="L11" s="18">
        <v>2</v>
      </c>
      <c r="M11" s="18">
        <v>4</v>
      </c>
      <c r="N11" s="18">
        <v>3</v>
      </c>
      <c r="O11" s="18">
        <v>2</v>
      </c>
      <c r="P11" s="18">
        <f t="shared" si="8"/>
        <v>14</v>
      </c>
      <c r="Q11" s="117">
        <f t="shared" si="9"/>
        <v>0.70</v>
      </c>
      <c r="R11" s="107">
        <f t="shared" si="1"/>
        <v>0.75</v>
      </c>
      <c r="S11" s="107">
        <f t="shared" si="2"/>
        <v>0.85</v>
      </c>
      <c r="T11" s="107">
        <f t="shared" si="3"/>
        <v>0.80</v>
      </c>
      <c r="U11" s="107">
        <f t="shared" si="4"/>
        <v>1.0499999999999998</v>
      </c>
      <c r="V11" s="107">
        <f t="shared" si="5"/>
        <v>0.85</v>
      </c>
      <c r="W11" s="118">
        <f t="shared" si="6"/>
        <v>38</v>
      </c>
      <c r="X11" s="118">
        <f t="shared" si="10"/>
        <v>7.60</v>
      </c>
      <c r="Y11" s="223">
        <v>18</v>
      </c>
      <c r="Z11" s="117">
        <f t="shared" si="11"/>
        <v>14.40</v>
      </c>
    </row>
    <row r="12" spans="1:26" ht="19.9" customHeight="1">
      <c r="A12" s="207">
        <v>5</v>
      </c>
      <c r="B12" s="137">
        <v>283070</v>
      </c>
      <c r="C12" s="138" t="s">
        <v>115</v>
      </c>
      <c r="D12" s="10">
        <v>3</v>
      </c>
      <c r="E12" s="10">
        <v>3</v>
      </c>
      <c r="F12" s="10">
        <v>1</v>
      </c>
      <c r="G12" s="10">
        <v>5</v>
      </c>
      <c r="H12" s="10">
        <v>4</v>
      </c>
      <c r="I12" s="10">
        <f t="shared" si="7"/>
        <v>16</v>
      </c>
      <c r="J12" s="10">
        <f t="shared" si="0"/>
        <v>2.40</v>
      </c>
      <c r="K12" s="18">
        <v>1</v>
      </c>
      <c r="L12" s="18">
        <v>2</v>
      </c>
      <c r="M12" s="18">
        <v>1</v>
      </c>
      <c r="N12" s="18">
        <v>2</v>
      </c>
      <c r="O12" s="18">
        <v>3</v>
      </c>
      <c r="P12" s="18">
        <f t="shared" si="8"/>
        <v>9</v>
      </c>
      <c r="Q12" s="117">
        <f t="shared" si="9"/>
        <v>0.45</v>
      </c>
      <c r="R12" s="107">
        <f t="shared" si="1"/>
        <v>0.49999999999999994</v>
      </c>
      <c r="S12" s="107">
        <f t="shared" si="2"/>
        <v>0.54999999999999993</v>
      </c>
      <c r="T12" s="107">
        <f t="shared" si="3"/>
        <v>0.20</v>
      </c>
      <c r="U12" s="107">
        <f t="shared" si="4"/>
        <v>0.85</v>
      </c>
      <c r="V12" s="107">
        <f t="shared" si="5"/>
        <v>0.75</v>
      </c>
      <c r="W12" s="118">
        <f t="shared" si="6"/>
        <v>25</v>
      </c>
      <c r="X12" s="118">
        <f t="shared" si="10"/>
        <v>5</v>
      </c>
      <c r="Y12" s="223">
        <v>9</v>
      </c>
      <c r="Z12" s="117">
        <f t="shared" si="11"/>
        <v>7.20</v>
      </c>
    </row>
    <row r="13" spans="1:26" ht="19.9" customHeight="1" thickBot="1">
      <c r="A13" s="208">
        <v>6</v>
      </c>
      <c r="B13" s="137">
        <v>283071</v>
      </c>
      <c r="C13" s="138" t="s">
        <v>116</v>
      </c>
      <c r="D13" s="10">
        <v>2</v>
      </c>
      <c r="E13" s="10">
        <v>6</v>
      </c>
      <c r="F13" s="10">
        <v>4</v>
      </c>
      <c r="G13" s="10">
        <v>4</v>
      </c>
      <c r="H13" s="10">
        <v>5</v>
      </c>
      <c r="I13" s="10">
        <f t="shared" si="7"/>
        <v>21</v>
      </c>
      <c r="J13" s="10">
        <f t="shared" si="0"/>
        <v>3.15</v>
      </c>
      <c r="K13" s="18">
        <v>1</v>
      </c>
      <c r="L13" s="18">
        <v>3</v>
      </c>
      <c r="M13" s="18">
        <v>2</v>
      </c>
      <c r="N13" s="18">
        <v>1</v>
      </c>
      <c r="O13" s="18">
        <v>4</v>
      </c>
      <c r="P13" s="18">
        <f t="shared" si="8"/>
        <v>11</v>
      </c>
      <c r="Q13" s="117">
        <f t="shared" si="9"/>
        <v>0.55000000000000004</v>
      </c>
      <c r="R13" s="107">
        <f t="shared" si="1"/>
        <v>0.35</v>
      </c>
      <c r="S13" s="107">
        <f t="shared" si="2"/>
        <v>1.0499999999999998</v>
      </c>
      <c r="T13" s="107">
        <f t="shared" si="3"/>
        <v>0.70</v>
      </c>
      <c r="U13" s="107">
        <f t="shared" si="4"/>
        <v>0.65</v>
      </c>
      <c r="V13" s="107">
        <f t="shared" si="5"/>
        <v>0.95</v>
      </c>
      <c r="W13" s="118">
        <f t="shared" si="6"/>
        <v>32</v>
      </c>
      <c r="X13" s="118">
        <f t="shared" si="10"/>
        <v>6.40</v>
      </c>
      <c r="Y13" s="223">
        <v>16</v>
      </c>
      <c r="Z13" s="117">
        <f t="shared" si="11"/>
        <v>12.80</v>
      </c>
    </row>
    <row r="14" spans="1:26" ht="19.9" customHeight="1">
      <c r="A14" s="207">
        <v>7</v>
      </c>
      <c r="B14" s="137">
        <v>283077</v>
      </c>
      <c r="C14" s="138" t="s">
        <v>170</v>
      </c>
      <c r="D14" s="10">
        <v>3</v>
      </c>
      <c r="E14" s="10">
        <v>6</v>
      </c>
      <c r="F14" s="10">
        <v>4</v>
      </c>
      <c r="G14" s="10">
        <v>5</v>
      </c>
      <c r="H14" s="10">
        <v>5</v>
      </c>
      <c r="I14" s="10">
        <f t="shared" si="7"/>
        <v>23</v>
      </c>
      <c r="J14" s="10">
        <f t="shared" si="0"/>
        <v>3.4499999999999997</v>
      </c>
      <c r="K14" s="18">
        <v>2</v>
      </c>
      <c r="L14" s="18">
        <v>1</v>
      </c>
      <c r="M14" s="18">
        <v>2</v>
      </c>
      <c r="N14" s="18">
        <v>4</v>
      </c>
      <c r="O14" s="18">
        <v>2</v>
      </c>
      <c r="P14" s="18">
        <f t="shared" si="8"/>
        <v>11</v>
      </c>
      <c r="Q14" s="117">
        <f t="shared" si="9"/>
        <v>0.55000000000000004</v>
      </c>
      <c r="R14" s="107">
        <f t="shared" si="1"/>
        <v>0.54999999999999993</v>
      </c>
      <c r="S14" s="107">
        <f t="shared" si="2"/>
        <v>0.95</v>
      </c>
      <c r="T14" s="107">
        <f t="shared" si="3"/>
        <v>0.70</v>
      </c>
      <c r="U14" s="107">
        <f t="shared" si="4"/>
        <v>0.95</v>
      </c>
      <c r="V14" s="107">
        <f t="shared" si="5"/>
        <v>0.85</v>
      </c>
      <c r="W14" s="118">
        <f t="shared" si="6"/>
        <v>34</v>
      </c>
      <c r="X14" s="118">
        <f t="shared" si="10"/>
        <v>6.8000000000000007</v>
      </c>
      <c r="Y14" s="223">
        <v>18</v>
      </c>
      <c r="Z14" s="117">
        <f t="shared" si="11"/>
        <v>14.40</v>
      </c>
    </row>
    <row r="15" spans="1:26" ht="19.9" customHeight="1" thickBot="1">
      <c r="A15" s="208">
        <v>8</v>
      </c>
      <c r="B15" s="137">
        <v>283080</v>
      </c>
      <c r="C15" s="138" t="s">
        <v>141</v>
      </c>
      <c r="D15" s="10">
        <v>1</v>
      </c>
      <c r="E15" s="10">
        <v>6</v>
      </c>
      <c r="F15" s="10">
        <v>7</v>
      </c>
      <c r="G15" s="10">
        <v>5</v>
      </c>
      <c r="H15" s="10">
        <v>5</v>
      </c>
      <c r="I15" s="10">
        <f t="shared" si="7"/>
        <v>24</v>
      </c>
      <c r="J15" s="10">
        <f t="shared" si="0"/>
        <v>3.5999999999999996</v>
      </c>
      <c r="K15" s="18">
        <v>3</v>
      </c>
      <c r="L15" s="18">
        <v>2</v>
      </c>
      <c r="M15" s="18">
        <v>1</v>
      </c>
      <c r="N15" s="18">
        <v>3.50</v>
      </c>
      <c r="O15" s="18">
        <v>3</v>
      </c>
      <c r="P15" s="18">
        <f t="shared" si="8"/>
        <v>12.50</v>
      </c>
      <c r="Q15" s="117">
        <f t="shared" si="9"/>
        <v>0.625</v>
      </c>
      <c r="R15" s="107">
        <f t="shared" si="1"/>
        <v>0.30000000000000004</v>
      </c>
      <c r="S15" s="107">
        <f t="shared" si="2"/>
        <v>0.99999999999999989</v>
      </c>
      <c r="T15" s="107">
        <f t="shared" si="3"/>
        <v>1.1000000000000001</v>
      </c>
      <c r="U15" s="107">
        <f t="shared" si="4"/>
        <v>0.925</v>
      </c>
      <c r="V15" s="107">
        <f t="shared" si="5"/>
        <v>0.90</v>
      </c>
      <c r="W15" s="118">
        <f t="shared" si="6"/>
        <v>36.50</v>
      </c>
      <c r="X15" s="118">
        <f t="shared" si="10"/>
        <v>7.3000000000000007</v>
      </c>
      <c r="Y15" s="223">
        <v>18</v>
      </c>
      <c r="Z15" s="117">
        <f t="shared" si="11"/>
        <v>14.40</v>
      </c>
    </row>
    <row r="16" spans="1:26" ht="19.9" customHeight="1">
      <c r="A16" s="207">
        <v>9</v>
      </c>
      <c r="B16" s="137">
        <v>283083</v>
      </c>
      <c r="C16" s="138" t="s">
        <v>171</v>
      </c>
      <c r="D16" s="10">
        <v>6</v>
      </c>
      <c r="E16" s="10">
        <v>5</v>
      </c>
      <c r="F16" s="10">
        <v>9</v>
      </c>
      <c r="G16" s="10">
        <v>3</v>
      </c>
      <c r="H16" s="10">
        <v>5</v>
      </c>
      <c r="I16" s="10">
        <f t="shared" si="7"/>
        <v>28</v>
      </c>
      <c r="J16" s="10">
        <f t="shared" si="0"/>
        <v>4.20</v>
      </c>
      <c r="K16" s="18">
        <v>3</v>
      </c>
      <c r="L16" s="18">
        <v>2</v>
      </c>
      <c r="M16" s="18">
        <v>4.50</v>
      </c>
      <c r="N16" s="18">
        <v>2</v>
      </c>
      <c r="O16" s="18">
        <v>2</v>
      </c>
      <c r="P16" s="18">
        <f t="shared" si="8"/>
        <v>13.50</v>
      </c>
      <c r="Q16" s="117">
        <f t="shared" si="9"/>
        <v>0.675</v>
      </c>
      <c r="R16" s="107">
        <f t="shared" si="1"/>
        <v>1.0499999999999998</v>
      </c>
      <c r="S16" s="107">
        <f t="shared" si="2"/>
        <v>0.85</v>
      </c>
      <c r="T16" s="107">
        <f t="shared" si="3"/>
        <v>1.575</v>
      </c>
      <c r="U16" s="107">
        <f t="shared" si="4"/>
        <v>0.54999999999999993</v>
      </c>
      <c r="V16" s="107">
        <f t="shared" si="5"/>
        <v>0.85</v>
      </c>
      <c r="W16" s="118">
        <f t="shared" si="6"/>
        <v>41.50</v>
      </c>
      <c r="X16" s="118">
        <f t="shared" si="10"/>
        <v>8.3000000000000007</v>
      </c>
      <c r="Y16" s="223">
        <v>22</v>
      </c>
      <c r="Z16" s="117">
        <f t="shared" si="11"/>
        <v>17.60</v>
      </c>
    </row>
    <row r="17" spans="1:26" ht="19.9" customHeight="1" thickBot="1">
      <c r="A17" s="208">
        <v>10</v>
      </c>
      <c r="B17" s="137">
        <v>283089</v>
      </c>
      <c r="C17" s="138" t="s">
        <v>119</v>
      </c>
      <c r="D17" s="10">
        <v>3</v>
      </c>
      <c r="E17" s="10">
        <v>3</v>
      </c>
      <c r="F17" s="10">
        <v>5</v>
      </c>
      <c r="G17" s="10">
        <v>4</v>
      </c>
      <c r="H17" s="10">
        <v>6</v>
      </c>
      <c r="I17" s="10">
        <f t="shared" si="7"/>
        <v>21</v>
      </c>
      <c r="J17" s="10">
        <f t="shared" si="0"/>
        <v>3.15</v>
      </c>
      <c r="K17" s="18">
        <v>2</v>
      </c>
      <c r="L17" s="18">
        <v>2.50</v>
      </c>
      <c r="M17" s="18">
        <v>2</v>
      </c>
      <c r="N17" s="18">
        <v>2.50</v>
      </c>
      <c r="O17" s="18">
        <v>3</v>
      </c>
      <c r="P17" s="18">
        <f t="shared" si="8"/>
        <v>12</v>
      </c>
      <c r="Q17" s="117">
        <f t="shared" si="9"/>
        <v>0.60000000000000009</v>
      </c>
      <c r="R17" s="107">
        <f t="shared" si="1"/>
        <v>0.54999999999999993</v>
      </c>
      <c r="S17" s="107">
        <f t="shared" si="2"/>
        <v>0.57499999999999996</v>
      </c>
      <c r="T17" s="107">
        <f t="shared" si="3"/>
        <v>0.85</v>
      </c>
      <c r="U17" s="107">
        <f t="shared" si="4"/>
        <v>0.725</v>
      </c>
      <c r="V17" s="107">
        <f t="shared" si="5"/>
        <v>1.0499999999999998</v>
      </c>
      <c r="W17" s="118">
        <f t="shared" si="6"/>
        <v>33</v>
      </c>
      <c r="X17" s="118">
        <f t="shared" si="10"/>
        <v>6.60</v>
      </c>
      <c r="Y17" s="223">
        <v>18</v>
      </c>
      <c r="Z17" s="117">
        <f t="shared" si="11"/>
        <v>14.40</v>
      </c>
    </row>
    <row r="18" spans="1:26" ht="19.9" customHeight="1">
      <c r="A18" s="207">
        <v>11</v>
      </c>
      <c r="B18" s="137">
        <v>283090</v>
      </c>
      <c r="C18" s="138" t="s">
        <v>172</v>
      </c>
      <c r="D18" s="10">
        <v>2</v>
      </c>
      <c r="E18" s="10">
        <v>4</v>
      </c>
      <c r="F18" s="10">
        <v>6</v>
      </c>
      <c r="G18" s="10">
        <v>8</v>
      </c>
      <c r="H18" s="10">
        <v>4</v>
      </c>
      <c r="I18" s="10">
        <f t="shared" si="7"/>
        <v>24</v>
      </c>
      <c r="J18" s="10">
        <f t="shared" si="0"/>
        <v>3.5999999999999996</v>
      </c>
      <c r="K18" s="18">
        <v>2.50</v>
      </c>
      <c r="L18" s="18">
        <v>2</v>
      </c>
      <c r="M18" s="18">
        <v>3.50</v>
      </c>
      <c r="N18" s="18">
        <v>3</v>
      </c>
      <c r="O18" s="18">
        <v>2.50</v>
      </c>
      <c r="P18" s="18">
        <f t="shared" si="8"/>
        <v>13.50</v>
      </c>
      <c r="Q18" s="117">
        <f t="shared" si="9"/>
        <v>0.675</v>
      </c>
      <c r="R18" s="107">
        <f t="shared" si="1"/>
        <v>0.425</v>
      </c>
      <c r="S18" s="107">
        <f t="shared" si="2"/>
        <v>0.70</v>
      </c>
      <c r="T18" s="107">
        <f t="shared" si="3"/>
        <v>1.075</v>
      </c>
      <c r="U18" s="107">
        <f t="shared" si="4"/>
        <v>1.35</v>
      </c>
      <c r="V18" s="107">
        <f t="shared" si="5"/>
        <v>0.725</v>
      </c>
      <c r="W18" s="118">
        <f t="shared" si="6"/>
        <v>37.50</v>
      </c>
      <c r="X18" s="118">
        <f t="shared" si="10"/>
        <v>7.50</v>
      </c>
      <c r="Y18" s="223">
        <v>19</v>
      </c>
      <c r="Z18" s="117">
        <f t="shared" si="11"/>
        <v>15.20</v>
      </c>
    </row>
    <row r="19" spans="1:26" ht="19.9" customHeight="1" thickBot="1">
      <c r="A19" s="208">
        <v>12</v>
      </c>
      <c r="B19" s="137">
        <v>283091</v>
      </c>
      <c r="C19" s="138" t="s">
        <v>143</v>
      </c>
      <c r="D19" s="10">
        <v>7</v>
      </c>
      <c r="E19" s="10">
        <v>5</v>
      </c>
      <c r="F19" s="10">
        <v>8</v>
      </c>
      <c r="G19" s="10">
        <v>5</v>
      </c>
      <c r="H19" s="10">
        <v>3</v>
      </c>
      <c r="I19" s="10">
        <f t="shared" si="7"/>
        <v>28</v>
      </c>
      <c r="J19" s="10">
        <f t="shared" si="0"/>
        <v>4.20</v>
      </c>
      <c r="K19" s="18">
        <v>1</v>
      </c>
      <c r="L19" s="18">
        <v>2</v>
      </c>
      <c r="M19" s="18">
        <v>4</v>
      </c>
      <c r="N19" s="18">
        <v>2</v>
      </c>
      <c r="O19" s="18">
        <v>5</v>
      </c>
      <c r="P19" s="18">
        <f t="shared" si="8"/>
        <v>14</v>
      </c>
      <c r="Q19" s="117">
        <f t="shared" si="9"/>
        <v>0.70</v>
      </c>
      <c r="R19" s="107">
        <f t="shared" si="1"/>
        <v>1.1000000000000001</v>
      </c>
      <c r="S19" s="107">
        <f t="shared" si="2"/>
        <v>0.85</v>
      </c>
      <c r="T19" s="107">
        <f t="shared" si="3"/>
        <v>1.40</v>
      </c>
      <c r="U19" s="107">
        <f t="shared" si="4"/>
        <v>0.85</v>
      </c>
      <c r="V19" s="107">
        <f t="shared" si="5"/>
        <v>0.70</v>
      </c>
      <c r="W19" s="118">
        <f t="shared" si="6"/>
        <v>42</v>
      </c>
      <c r="X19" s="118">
        <f t="shared" si="10"/>
        <v>8.40</v>
      </c>
      <c r="Y19" s="223">
        <v>20</v>
      </c>
      <c r="Z19" s="117">
        <f t="shared" si="11"/>
        <v>16</v>
      </c>
    </row>
    <row r="20" spans="1:26" ht="19.9" customHeight="1">
      <c r="A20" s="207">
        <v>13</v>
      </c>
      <c r="B20" s="137">
        <v>283093</v>
      </c>
      <c r="C20" s="138" t="s">
        <v>173</v>
      </c>
      <c r="D20" s="10">
        <v>3</v>
      </c>
      <c r="E20" s="10">
        <v>6</v>
      </c>
      <c r="F20" s="10">
        <v>6</v>
      </c>
      <c r="G20" s="10">
        <v>7</v>
      </c>
      <c r="H20" s="10">
        <v>5</v>
      </c>
      <c r="I20" s="10">
        <f t="shared" si="7"/>
        <v>27</v>
      </c>
      <c r="J20" s="10">
        <f t="shared" si="0"/>
        <v>4.05</v>
      </c>
      <c r="K20" s="18">
        <v>3</v>
      </c>
      <c r="L20" s="18">
        <v>2</v>
      </c>
      <c r="M20" s="18">
        <v>1</v>
      </c>
      <c r="N20" s="18">
        <v>2</v>
      </c>
      <c r="O20" s="18">
        <v>2</v>
      </c>
      <c r="P20" s="18">
        <f t="shared" si="8"/>
        <v>10</v>
      </c>
      <c r="Q20" s="117">
        <f t="shared" si="9"/>
        <v>0.50</v>
      </c>
      <c r="R20" s="107">
        <f t="shared" si="1"/>
        <v>0.60</v>
      </c>
      <c r="S20" s="107">
        <f t="shared" si="2"/>
        <v>0.99999999999999989</v>
      </c>
      <c r="T20" s="107">
        <f t="shared" si="3"/>
        <v>0.95</v>
      </c>
      <c r="U20" s="107">
        <f t="shared" si="4"/>
        <v>1.1500000000000001</v>
      </c>
      <c r="V20" s="107">
        <f t="shared" si="5"/>
        <v>0.85</v>
      </c>
      <c r="W20" s="118">
        <f t="shared" si="6"/>
        <v>37</v>
      </c>
      <c r="X20" s="118">
        <f t="shared" si="10"/>
        <v>7.40</v>
      </c>
      <c r="Y20" s="223">
        <v>19</v>
      </c>
      <c r="Z20" s="117">
        <f t="shared" si="11"/>
        <v>15.20</v>
      </c>
    </row>
    <row r="21" spans="1:26" ht="19.9" customHeight="1" thickBot="1">
      <c r="A21" s="208">
        <v>14</v>
      </c>
      <c r="B21" s="137">
        <v>283098</v>
      </c>
      <c r="C21" s="138" t="s">
        <v>174</v>
      </c>
      <c r="D21" s="10">
        <v>1</v>
      </c>
      <c r="E21" s="10">
        <v>5</v>
      </c>
      <c r="F21" s="10">
        <v>4</v>
      </c>
      <c r="G21" s="10">
        <v>1</v>
      </c>
      <c r="H21" s="10">
        <v>3</v>
      </c>
      <c r="I21" s="10">
        <f t="shared" si="7"/>
        <v>14</v>
      </c>
      <c r="J21" s="10">
        <f t="shared" si="0"/>
        <v>2.10</v>
      </c>
      <c r="K21" s="18">
        <v>3</v>
      </c>
      <c r="L21" s="18">
        <v>1</v>
      </c>
      <c r="M21" s="18">
        <v>2</v>
      </c>
      <c r="N21" s="18">
        <v>1.50</v>
      </c>
      <c r="O21" s="18">
        <v>1</v>
      </c>
      <c r="P21" s="18">
        <f t="shared" si="8"/>
        <v>8.50</v>
      </c>
      <c r="Q21" s="117">
        <f t="shared" si="9"/>
        <v>0.42500000000000004</v>
      </c>
      <c r="R21" s="107">
        <f t="shared" si="1"/>
        <v>0.30000000000000004</v>
      </c>
      <c r="S21" s="107">
        <f t="shared" si="2"/>
        <v>0.80</v>
      </c>
      <c r="T21" s="107">
        <f t="shared" si="3"/>
        <v>0.70</v>
      </c>
      <c r="U21" s="107">
        <f t="shared" si="4"/>
        <v>0.225</v>
      </c>
      <c r="V21" s="107">
        <f t="shared" si="5"/>
        <v>0.49999999999999994</v>
      </c>
      <c r="W21" s="118">
        <f t="shared" si="6"/>
        <v>22.50</v>
      </c>
      <c r="X21" s="118">
        <f t="shared" si="10"/>
        <v>4.50</v>
      </c>
      <c r="Y21" s="223">
        <v>9</v>
      </c>
      <c r="Z21" s="117">
        <f t="shared" si="11"/>
        <v>7.20</v>
      </c>
    </row>
    <row r="22" spans="1:26" ht="19.9" customHeight="1">
      <c r="A22" s="207">
        <v>15</v>
      </c>
      <c r="B22" s="137">
        <v>283104</v>
      </c>
      <c r="C22" s="138" t="s">
        <v>175</v>
      </c>
      <c r="D22" s="10">
        <v>3</v>
      </c>
      <c r="E22" s="10">
        <v>3</v>
      </c>
      <c r="F22" s="10">
        <v>2</v>
      </c>
      <c r="G22" s="10">
        <v>5</v>
      </c>
      <c r="H22" s="10">
        <v>4</v>
      </c>
      <c r="I22" s="10">
        <f t="shared" si="7"/>
        <v>17</v>
      </c>
      <c r="J22" s="10">
        <f t="shared" si="0"/>
        <v>2.5499999999999998</v>
      </c>
      <c r="K22" s="18">
        <v>2</v>
      </c>
      <c r="L22" s="18">
        <v>1</v>
      </c>
      <c r="M22" s="18">
        <v>3</v>
      </c>
      <c r="N22" s="18">
        <v>0</v>
      </c>
      <c r="O22" s="18">
        <v>4</v>
      </c>
      <c r="P22" s="18">
        <f t="shared" si="8"/>
        <v>10</v>
      </c>
      <c r="Q22" s="117">
        <f t="shared" si="9"/>
        <v>0.50</v>
      </c>
      <c r="R22" s="107">
        <f t="shared" si="1"/>
        <v>0.54999999999999993</v>
      </c>
      <c r="S22" s="107">
        <f t="shared" si="2"/>
        <v>0.49999999999999994</v>
      </c>
      <c r="T22" s="107">
        <f t="shared" si="3"/>
        <v>0.45</v>
      </c>
      <c r="U22" s="107">
        <f t="shared" si="4"/>
        <v>0.75</v>
      </c>
      <c r="V22" s="107">
        <f t="shared" si="5"/>
        <v>0.80</v>
      </c>
      <c r="W22" s="118">
        <f t="shared" si="6"/>
        <v>27</v>
      </c>
      <c r="X22" s="118">
        <f t="shared" si="10"/>
        <v>5.40</v>
      </c>
      <c r="Y22" s="223">
        <v>10</v>
      </c>
      <c r="Z22" s="117">
        <f t="shared" si="11"/>
        <v>8</v>
      </c>
    </row>
    <row r="23" spans="1:26" ht="19.9" customHeight="1" thickBot="1">
      <c r="A23" s="208">
        <v>16</v>
      </c>
      <c r="B23" s="137">
        <v>283109</v>
      </c>
      <c r="C23" s="138" t="s">
        <v>176</v>
      </c>
      <c r="D23" s="10">
        <v>2</v>
      </c>
      <c r="E23" s="10">
        <v>5</v>
      </c>
      <c r="F23" s="10">
        <v>1</v>
      </c>
      <c r="G23" s="10">
        <v>6</v>
      </c>
      <c r="H23" s="10">
        <v>7</v>
      </c>
      <c r="I23" s="10">
        <f t="shared" si="7"/>
        <v>21</v>
      </c>
      <c r="J23" s="10">
        <f t="shared" si="0"/>
        <v>3.15</v>
      </c>
      <c r="K23" s="18">
        <v>3</v>
      </c>
      <c r="L23" s="18">
        <v>2</v>
      </c>
      <c r="M23" s="18">
        <v>1.50</v>
      </c>
      <c r="N23" s="18">
        <v>2</v>
      </c>
      <c r="O23" s="18">
        <v>2</v>
      </c>
      <c r="P23" s="18">
        <f t="shared" si="8"/>
        <v>10.50</v>
      </c>
      <c r="Q23" s="117">
        <f t="shared" si="9"/>
        <v>0.525</v>
      </c>
      <c r="R23" s="107">
        <f t="shared" si="1"/>
        <v>0.45</v>
      </c>
      <c r="S23" s="107">
        <f t="shared" si="2"/>
        <v>0.85</v>
      </c>
      <c r="T23" s="107">
        <f t="shared" si="3"/>
        <v>0.225</v>
      </c>
      <c r="U23" s="107">
        <f t="shared" si="4"/>
        <v>0.99999999999999989</v>
      </c>
      <c r="V23" s="107">
        <f t="shared" si="5"/>
        <v>1.1500000000000001</v>
      </c>
      <c r="W23" s="118">
        <f t="shared" si="6"/>
        <v>31.50</v>
      </c>
      <c r="X23" s="118">
        <f t="shared" si="10"/>
        <v>6.3000000000000007</v>
      </c>
      <c r="Y23" s="223">
        <v>15</v>
      </c>
      <c r="Z23" s="117">
        <f t="shared" si="11"/>
        <v>12</v>
      </c>
    </row>
    <row r="24" spans="1:26" ht="19.9" customHeight="1">
      <c r="A24" s="207">
        <v>17</v>
      </c>
      <c r="B24" s="137">
        <v>283115</v>
      </c>
      <c r="C24" s="138" t="s">
        <v>177</v>
      </c>
      <c r="D24" s="10">
        <v>3</v>
      </c>
      <c r="E24" s="10">
        <v>4</v>
      </c>
      <c r="F24" s="10">
        <v>2</v>
      </c>
      <c r="G24" s="10">
        <v>3</v>
      </c>
      <c r="H24" s="10">
        <v>4</v>
      </c>
      <c r="I24" s="10">
        <f t="shared" si="7"/>
        <v>16</v>
      </c>
      <c r="J24" s="10">
        <f t="shared" si="0"/>
        <v>2.40</v>
      </c>
      <c r="K24" s="18">
        <v>1</v>
      </c>
      <c r="L24" s="18">
        <v>2</v>
      </c>
      <c r="M24" s="18">
        <v>1.50</v>
      </c>
      <c r="N24" s="18">
        <v>3</v>
      </c>
      <c r="O24" s="18">
        <v>2</v>
      </c>
      <c r="P24" s="18">
        <f t="shared" si="8"/>
        <v>9.50</v>
      </c>
      <c r="Q24" s="117">
        <f t="shared" si="9"/>
        <v>0.475</v>
      </c>
      <c r="R24" s="107">
        <f t="shared" si="1"/>
        <v>0.49999999999999994</v>
      </c>
      <c r="S24" s="107">
        <f t="shared" si="2"/>
        <v>0.70</v>
      </c>
      <c r="T24" s="107">
        <f t="shared" si="3"/>
        <v>0.375</v>
      </c>
      <c r="U24" s="107">
        <f t="shared" si="4"/>
        <v>0.60</v>
      </c>
      <c r="V24" s="107">
        <f t="shared" si="5"/>
        <v>0.70</v>
      </c>
      <c r="W24" s="118">
        <f t="shared" si="6"/>
        <v>25.50</v>
      </c>
      <c r="X24" s="118">
        <f t="shared" si="10"/>
        <v>5.1000000000000005</v>
      </c>
      <c r="Y24" s="223">
        <v>13</v>
      </c>
      <c r="Z24" s="117">
        <f t="shared" si="11"/>
        <v>10.40</v>
      </c>
    </row>
    <row r="25" spans="1:26" ht="19.9" customHeight="1" thickBot="1">
      <c r="A25" s="208">
        <v>18</v>
      </c>
      <c r="B25" s="137">
        <v>283119</v>
      </c>
      <c r="C25" s="138" t="s">
        <v>178</v>
      </c>
      <c r="D25" s="10">
        <v>5.50</v>
      </c>
      <c r="E25" s="10">
        <v>5</v>
      </c>
      <c r="F25" s="10">
        <v>3</v>
      </c>
      <c r="G25" s="10">
        <v>6</v>
      </c>
      <c r="H25" s="10">
        <v>1</v>
      </c>
      <c r="I25" s="10">
        <f t="shared" si="7"/>
        <v>20.50</v>
      </c>
      <c r="J25" s="10">
        <f t="shared" si="0"/>
        <v>3.0749999999999997</v>
      </c>
      <c r="K25" s="18">
        <v>4</v>
      </c>
      <c r="L25" s="18">
        <v>3</v>
      </c>
      <c r="M25" s="18">
        <v>2</v>
      </c>
      <c r="N25" s="18">
        <v>1</v>
      </c>
      <c r="O25" s="18">
        <v>1</v>
      </c>
      <c r="P25" s="18">
        <f t="shared" si="8"/>
        <v>11</v>
      </c>
      <c r="Q25" s="117">
        <f t="shared" si="9"/>
        <v>0.55000000000000004</v>
      </c>
      <c r="R25" s="107">
        <f t="shared" si="1"/>
        <v>1.0249999999999999</v>
      </c>
      <c r="S25" s="107">
        <f t="shared" si="2"/>
        <v>0.90</v>
      </c>
      <c r="T25" s="107">
        <f t="shared" si="3"/>
        <v>0.54999999999999993</v>
      </c>
      <c r="U25" s="107">
        <f t="shared" si="4"/>
        <v>0.95</v>
      </c>
      <c r="V25" s="107">
        <f t="shared" si="5"/>
        <v>0.20</v>
      </c>
      <c r="W25" s="118">
        <f t="shared" si="6"/>
        <v>31.50</v>
      </c>
      <c r="X25" s="118">
        <f t="shared" si="10"/>
        <v>6.3000000000000007</v>
      </c>
      <c r="Y25" s="223">
        <v>16</v>
      </c>
      <c r="Z25" s="117">
        <f t="shared" si="11"/>
        <v>12.80</v>
      </c>
    </row>
    <row r="26" spans="1:26" ht="19.9" customHeight="1">
      <c r="A26" s="207">
        <v>19</v>
      </c>
      <c r="B26" s="137">
        <v>283122</v>
      </c>
      <c r="C26" s="138" t="s">
        <v>179</v>
      </c>
      <c r="D26" s="10">
        <v>2</v>
      </c>
      <c r="E26" s="10">
        <v>4</v>
      </c>
      <c r="F26" s="10">
        <v>4</v>
      </c>
      <c r="G26" s="10">
        <v>3</v>
      </c>
      <c r="H26" s="10">
        <v>6</v>
      </c>
      <c r="I26" s="10">
        <f t="shared" si="7"/>
        <v>19</v>
      </c>
      <c r="J26" s="10">
        <f t="shared" si="0"/>
        <v>2.85</v>
      </c>
      <c r="K26" s="18">
        <v>3</v>
      </c>
      <c r="L26" s="18">
        <v>2</v>
      </c>
      <c r="M26" s="18">
        <v>1</v>
      </c>
      <c r="N26" s="18">
        <v>2</v>
      </c>
      <c r="O26" s="18">
        <v>1.50</v>
      </c>
      <c r="P26" s="18">
        <f t="shared" si="8"/>
        <v>9.50</v>
      </c>
      <c r="Q26" s="117">
        <f t="shared" si="9"/>
        <v>0.475</v>
      </c>
      <c r="R26" s="107">
        <f t="shared" si="1"/>
        <v>0.45</v>
      </c>
      <c r="S26" s="107">
        <f t="shared" si="2"/>
        <v>0.70</v>
      </c>
      <c r="T26" s="107">
        <f t="shared" si="3"/>
        <v>0.65</v>
      </c>
      <c r="U26" s="107">
        <f t="shared" si="4"/>
        <v>0.54999999999999993</v>
      </c>
      <c r="V26" s="107">
        <f t="shared" si="5"/>
        <v>0.97499999999999987</v>
      </c>
      <c r="W26" s="118">
        <f t="shared" si="6"/>
        <v>28.50</v>
      </c>
      <c r="X26" s="118">
        <f t="shared" si="10"/>
        <v>5.70</v>
      </c>
      <c r="Y26" s="223">
        <v>11</v>
      </c>
      <c r="Z26" s="117">
        <f t="shared" si="11"/>
        <v>8.8000000000000007</v>
      </c>
    </row>
    <row r="27" spans="1:26" ht="19.9" customHeight="1" thickBot="1">
      <c r="A27" s="208">
        <v>20</v>
      </c>
      <c r="B27" s="137">
        <v>283127</v>
      </c>
      <c r="C27" s="138" t="s">
        <v>124</v>
      </c>
      <c r="D27" s="10">
        <v>4</v>
      </c>
      <c r="E27" s="10">
        <v>4</v>
      </c>
      <c r="F27" s="10">
        <v>6</v>
      </c>
      <c r="G27" s="10">
        <v>2</v>
      </c>
      <c r="H27" s="10">
        <v>7</v>
      </c>
      <c r="I27" s="10">
        <f t="shared" si="7"/>
        <v>23</v>
      </c>
      <c r="J27" s="10">
        <f t="shared" si="0"/>
        <v>3.4499999999999997</v>
      </c>
      <c r="K27" s="18">
        <v>3</v>
      </c>
      <c r="L27" s="18">
        <v>2</v>
      </c>
      <c r="M27" s="18">
        <v>2</v>
      </c>
      <c r="N27" s="18">
        <v>4</v>
      </c>
      <c r="O27" s="18">
        <v>2</v>
      </c>
      <c r="P27" s="18">
        <f t="shared" si="8"/>
        <v>13</v>
      </c>
      <c r="Q27" s="117">
        <f t="shared" si="9"/>
        <v>0.65</v>
      </c>
      <c r="R27" s="107">
        <f t="shared" si="1"/>
        <v>0.75</v>
      </c>
      <c r="S27" s="107">
        <f t="shared" si="2"/>
        <v>0.70</v>
      </c>
      <c r="T27" s="107">
        <f t="shared" si="3"/>
        <v>0.99999999999999989</v>
      </c>
      <c r="U27" s="107">
        <f t="shared" si="4"/>
        <v>0.50</v>
      </c>
      <c r="V27" s="107">
        <f t="shared" si="5"/>
        <v>1.1500000000000001</v>
      </c>
      <c r="W27" s="118">
        <f t="shared" si="6"/>
        <v>36</v>
      </c>
      <c r="X27" s="118">
        <f t="shared" si="10"/>
        <v>7.20</v>
      </c>
      <c r="Y27" s="223">
        <v>19</v>
      </c>
      <c r="Z27" s="117">
        <f t="shared" si="11"/>
        <v>15.20</v>
      </c>
    </row>
    <row r="28" spans="1:26" ht="19.9" customHeight="1">
      <c r="A28" s="207">
        <v>21</v>
      </c>
      <c r="B28" s="137">
        <v>283130</v>
      </c>
      <c r="C28" s="138" t="s">
        <v>126</v>
      </c>
      <c r="D28" s="10">
        <v>6</v>
      </c>
      <c r="E28" s="10">
        <v>2</v>
      </c>
      <c r="F28" s="10">
        <v>8</v>
      </c>
      <c r="G28" s="10">
        <v>3</v>
      </c>
      <c r="H28" s="10">
        <v>2.50</v>
      </c>
      <c r="I28" s="10">
        <f t="shared" si="7"/>
        <v>21.50</v>
      </c>
      <c r="J28" s="10">
        <f t="shared" si="0"/>
        <v>3.225</v>
      </c>
      <c r="K28" s="18">
        <v>1</v>
      </c>
      <c r="L28" s="18">
        <v>3</v>
      </c>
      <c r="M28" s="18">
        <v>1.50</v>
      </c>
      <c r="N28" s="18">
        <v>2</v>
      </c>
      <c r="O28" s="18">
        <v>5</v>
      </c>
      <c r="P28" s="18">
        <f t="shared" si="8"/>
        <v>12.50</v>
      </c>
      <c r="Q28" s="117">
        <f t="shared" si="9"/>
        <v>0.625</v>
      </c>
      <c r="R28" s="107">
        <f t="shared" si="1"/>
        <v>0.95</v>
      </c>
      <c r="S28" s="107">
        <f t="shared" si="2"/>
        <v>0.45</v>
      </c>
      <c r="T28" s="107">
        <f t="shared" si="3"/>
        <v>1.2749999999999999</v>
      </c>
      <c r="U28" s="107">
        <f t="shared" si="4"/>
        <v>0.54999999999999993</v>
      </c>
      <c r="V28" s="107">
        <f t="shared" si="5"/>
        <v>0.625</v>
      </c>
      <c r="W28" s="118">
        <f t="shared" si="6"/>
        <v>34</v>
      </c>
      <c r="X28" s="118">
        <f t="shared" si="10"/>
        <v>6.8000000000000007</v>
      </c>
      <c r="Y28" s="223">
        <v>13</v>
      </c>
      <c r="Z28" s="117">
        <f t="shared" si="11"/>
        <v>10.40</v>
      </c>
    </row>
    <row r="29" spans="1:26" ht="19.9" customHeight="1" thickBot="1">
      <c r="A29" s="208">
        <v>22</v>
      </c>
      <c r="B29" s="137">
        <v>283133</v>
      </c>
      <c r="C29" s="138" t="s">
        <v>180</v>
      </c>
      <c r="D29" s="10">
        <v>2.50</v>
      </c>
      <c r="E29" s="10">
        <v>4</v>
      </c>
      <c r="F29" s="10">
        <v>5</v>
      </c>
      <c r="G29" s="10">
        <v>3</v>
      </c>
      <c r="H29" s="10">
        <v>2</v>
      </c>
      <c r="I29" s="10">
        <f t="shared" si="7"/>
        <v>16.50</v>
      </c>
      <c r="J29" s="10">
        <f t="shared" si="0"/>
        <v>2.475</v>
      </c>
      <c r="K29" s="18">
        <v>3</v>
      </c>
      <c r="L29" s="18">
        <v>2</v>
      </c>
      <c r="M29" s="18">
        <v>1</v>
      </c>
      <c r="N29" s="18">
        <v>1.50</v>
      </c>
      <c r="O29" s="18">
        <v>2</v>
      </c>
      <c r="P29" s="18">
        <f t="shared" si="8"/>
        <v>9.50</v>
      </c>
      <c r="Q29" s="117">
        <f t="shared" si="9"/>
        <v>0.475</v>
      </c>
      <c r="R29" s="107">
        <f t="shared" si="1"/>
        <v>0.525</v>
      </c>
      <c r="S29" s="107">
        <f t="shared" si="2"/>
        <v>0.70</v>
      </c>
      <c r="T29" s="107">
        <f t="shared" si="3"/>
        <v>0.80</v>
      </c>
      <c r="U29" s="107">
        <f t="shared" si="4"/>
        <v>0.52499999999999991</v>
      </c>
      <c r="V29" s="107">
        <f t="shared" si="5"/>
        <v>0.40</v>
      </c>
      <c r="W29" s="118">
        <f t="shared" si="6"/>
        <v>26</v>
      </c>
      <c r="X29" s="118">
        <f t="shared" si="10"/>
        <v>5.20</v>
      </c>
      <c r="Y29" s="223">
        <v>11</v>
      </c>
      <c r="Z29" s="117">
        <f t="shared" si="11"/>
        <v>8.8000000000000007</v>
      </c>
    </row>
    <row r="30" spans="1:26" ht="19.9" customHeight="1">
      <c r="A30" s="207">
        <v>23</v>
      </c>
      <c r="B30" s="137">
        <v>283134</v>
      </c>
      <c r="C30" s="138" t="s">
        <v>128</v>
      </c>
      <c r="D30" s="10">
        <v>3</v>
      </c>
      <c r="E30" s="10">
        <v>5</v>
      </c>
      <c r="F30" s="10">
        <v>6</v>
      </c>
      <c r="G30" s="10">
        <v>5</v>
      </c>
      <c r="H30" s="10">
        <v>4</v>
      </c>
      <c r="I30" s="10">
        <f t="shared" si="7"/>
        <v>23</v>
      </c>
      <c r="J30" s="10">
        <f t="shared" si="0"/>
        <v>3.4499999999999997</v>
      </c>
      <c r="K30" s="18">
        <v>0</v>
      </c>
      <c r="L30" s="18">
        <v>1</v>
      </c>
      <c r="M30" s="18">
        <v>2</v>
      </c>
      <c r="N30" s="18">
        <v>3</v>
      </c>
      <c r="O30" s="18">
        <v>5</v>
      </c>
      <c r="P30" s="18">
        <f t="shared" si="8"/>
        <v>11</v>
      </c>
      <c r="Q30" s="117">
        <f t="shared" si="9"/>
        <v>0.55000000000000004</v>
      </c>
      <c r="R30" s="107">
        <f t="shared" si="1"/>
        <v>0.44999999999999996</v>
      </c>
      <c r="S30" s="107">
        <f t="shared" si="2"/>
        <v>0.80</v>
      </c>
      <c r="T30" s="107">
        <f t="shared" si="3"/>
        <v>0.99999999999999989</v>
      </c>
      <c r="U30" s="107">
        <f t="shared" si="4"/>
        <v>0.90</v>
      </c>
      <c r="V30" s="107">
        <f t="shared" si="5"/>
        <v>0.85</v>
      </c>
      <c r="W30" s="118">
        <f t="shared" si="6"/>
        <v>34</v>
      </c>
      <c r="X30" s="118">
        <f t="shared" si="10"/>
        <v>6.8000000000000007</v>
      </c>
      <c r="Y30" s="223">
        <v>19</v>
      </c>
      <c r="Z30" s="117">
        <f t="shared" si="11"/>
        <v>15.20</v>
      </c>
    </row>
    <row r="31" spans="1:26" ht="19.9" customHeight="1" thickBot="1">
      <c r="A31" s="208">
        <v>24</v>
      </c>
      <c r="B31" s="137">
        <v>283135</v>
      </c>
      <c r="C31" s="138" t="s">
        <v>146</v>
      </c>
      <c r="D31" s="10">
        <v>3</v>
      </c>
      <c r="E31" s="10">
        <v>4</v>
      </c>
      <c r="F31" s="10">
        <v>5</v>
      </c>
      <c r="G31" s="10">
        <v>7</v>
      </c>
      <c r="H31" s="10">
        <v>6</v>
      </c>
      <c r="I31" s="10">
        <f t="shared" si="7"/>
        <v>25</v>
      </c>
      <c r="J31" s="10">
        <f t="shared" si="0"/>
        <v>3.75</v>
      </c>
      <c r="K31" s="18">
        <v>3</v>
      </c>
      <c r="L31" s="18">
        <v>2</v>
      </c>
      <c r="M31" s="18">
        <v>4</v>
      </c>
      <c r="N31" s="18">
        <v>1</v>
      </c>
      <c r="O31" s="18">
        <v>2</v>
      </c>
      <c r="P31" s="18">
        <f t="shared" si="8"/>
        <v>12</v>
      </c>
      <c r="Q31" s="117">
        <f t="shared" si="9"/>
        <v>0.60000000000000009</v>
      </c>
      <c r="R31" s="107">
        <f t="shared" si="1"/>
        <v>0.60</v>
      </c>
      <c r="S31" s="107">
        <f t="shared" si="2"/>
        <v>0.70</v>
      </c>
      <c r="T31" s="107">
        <f t="shared" si="3"/>
        <v>0.95</v>
      </c>
      <c r="U31" s="107">
        <f t="shared" si="4"/>
        <v>1.1000000000000001</v>
      </c>
      <c r="V31" s="107">
        <f t="shared" si="5"/>
        <v>0.99999999999999989</v>
      </c>
      <c r="W31" s="118">
        <f t="shared" si="6"/>
        <v>37</v>
      </c>
      <c r="X31" s="118">
        <f t="shared" si="10"/>
        <v>7.40</v>
      </c>
      <c r="Y31" s="223">
        <v>17</v>
      </c>
      <c r="Z31" s="117">
        <f t="shared" si="11"/>
        <v>13.60</v>
      </c>
    </row>
    <row r="32" spans="1:26" ht="19.9" customHeight="1">
      <c r="A32" s="207">
        <v>25</v>
      </c>
      <c r="B32" s="137">
        <v>283138</v>
      </c>
      <c r="C32" s="138" t="s">
        <v>181</v>
      </c>
      <c r="D32" s="10">
        <v>5</v>
      </c>
      <c r="E32" s="10">
        <v>5</v>
      </c>
      <c r="F32" s="10">
        <v>3</v>
      </c>
      <c r="G32" s="10">
        <v>1</v>
      </c>
      <c r="H32" s="10">
        <v>7</v>
      </c>
      <c r="I32" s="10">
        <f t="shared" si="7"/>
        <v>21</v>
      </c>
      <c r="J32" s="10">
        <f t="shared" si="0"/>
        <v>3.15</v>
      </c>
      <c r="K32" s="18">
        <v>1</v>
      </c>
      <c r="L32" s="18">
        <v>4</v>
      </c>
      <c r="M32" s="18">
        <v>3</v>
      </c>
      <c r="N32" s="18">
        <v>2</v>
      </c>
      <c r="O32" s="18">
        <v>1</v>
      </c>
      <c r="P32" s="18">
        <f t="shared" si="8"/>
        <v>11</v>
      </c>
      <c r="Q32" s="117">
        <f t="shared" si="9"/>
        <v>0.55000000000000004</v>
      </c>
      <c r="R32" s="107">
        <f t="shared" si="1"/>
        <v>0.80</v>
      </c>
      <c r="S32" s="107">
        <f t="shared" si="2"/>
        <v>0.95</v>
      </c>
      <c r="T32" s="107">
        <f t="shared" si="3"/>
        <v>0.60</v>
      </c>
      <c r="U32" s="107">
        <f t="shared" si="4"/>
        <v>0.25</v>
      </c>
      <c r="V32" s="107">
        <f t="shared" si="5"/>
        <v>1.1000000000000001</v>
      </c>
      <c r="W32" s="118">
        <f t="shared" si="6"/>
        <v>32</v>
      </c>
      <c r="X32" s="118">
        <f t="shared" si="10"/>
        <v>6.40</v>
      </c>
      <c r="Y32" s="223">
        <v>16</v>
      </c>
      <c r="Z32" s="117">
        <f t="shared" si="11"/>
        <v>12.80</v>
      </c>
    </row>
    <row r="33" spans="1:26" ht="19.9" customHeight="1" thickBot="1">
      <c r="A33" s="208">
        <v>26</v>
      </c>
      <c r="B33" s="137">
        <v>283141</v>
      </c>
      <c r="C33" s="138" t="s">
        <v>182</v>
      </c>
      <c r="D33" s="10">
        <v>4</v>
      </c>
      <c r="E33" s="10">
        <v>1</v>
      </c>
      <c r="F33" s="10">
        <v>5</v>
      </c>
      <c r="G33" s="10">
        <v>1</v>
      </c>
      <c r="H33" s="10">
        <v>3</v>
      </c>
      <c r="I33" s="10">
        <f t="shared" si="7"/>
        <v>14</v>
      </c>
      <c r="J33" s="10">
        <f t="shared" si="0"/>
        <v>2.10</v>
      </c>
      <c r="K33" s="18">
        <v>2.50</v>
      </c>
      <c r="L33" s="18">
        <v>1.50</v>
      </c>
      <c r="M33" s="18">
        <v>1</v>
      </c>
      <c r="N33" s="18">
        <v>2</v>
      </c>
      <c r="O33" s="18">
        <v>3</v>
      </c>
      <c r="P33" s="18">
        <f t="shared" si="8"/>
        <v>10</v>
      </c>
      <c r="Q33" s="117">
        <f t="shared" si="9"/>
        <v>0.50</v>
      </c>
      <c r="R33" s="107">
        <f t="shared" si="1"/>
        <v>0.725</v>
      </c>
      <c r="S33" s="107">
        <f t="shared" si="2"/>
        <v>0.225</v>
      </c>
      <c r="T33" s="107">
        <f t="shared" si="3"/>
        <v>0.80</v>
      </c>
      <c r="U33" s="107">
        <f t="shared" si="4"/>
        <v>0.25</v>
      </c>
      <c r="V33" s="107">
        <f t="shared" si="5"/>
        <v>0.60</v>
      </c>
      <c r="W33" s="118">
        <f t="shared" si="6"/>
        <v>24</v>
      </c>
      <c r="X33" s="118">
        <f t="shared" si="10"/>
        <v>4.8000000000000007</v>
      </c>
      <c r="Y33" s="223">
        <v>6</v>
      </c>
      <c r="Z33" s="117">
        <f t="shared" si="11"/>
        <v>4.8000000000000007</v>
      </c>
    </row>
    <row r="34" spans="1:26" ht="19.9" customHeight="1">
      <c r="A34" s="207">
        <v>27</v>
      </c>
      <c r="B34" s="137">
        <v>283147</v>
      </c>
      <c r="C34" s="138" t="s">
        <v>183</v>
      </c>
      <c r="D34" s="10">
        <v>4</v>
      </c>
      <c r="E34" s="10">
        <v>1</v>
      </c>
      <c r="F34" s="10">
        <v>2</v>
      </c>
      <c r="G34" s="10">
        <v>5</v>
      </c>
      <c r="H34" s="10">
        <v>7</v>
      </c>
      <c r="I34" s="10">
        <f t="shared" si="7"/>
        <v>19</v>
      </c>
      <c r="J34" s="10">
        <f t="shared" si="0"/>
        <v>2.85</v>
      </c>
      <c r="K34" s="18">
        <v>2</v>
      </c>
      <c r="L34" s="18">
        <v>3</v>
      </c>
      <c r="M34" s="18">
        <v>3.50</v>
      </c>
      <c r="N34" s="18">
        <v>0.50</v>
      </c>
      <c r="O34" s="18">
        <v>2</v>
      </c>
      <c r="P34" s="18">
        <f t="shared" si="8"/>
        <v>11</v>
      </c>
      <c r="Q34" s="117">
        <f t="shared" si="9"/>
        <v>0.55000000000000004</v>
      </c>
      <c r="R34" s="107">
        <f t="shared" si="1"/>
        <v>0.70</v>
      </c>
      <c r="S34" s="107">
        <f t="shared" si="2"/>
        <v>0.30000000000000004</v>
      </c>
      <c r="T34" s="107">
        <f t="shared" si="3"/>
        <v>0.475</v>
      </c>
      <c r="U34" s="107">
        <f t="shared" si="4"/>
        <v>0.775</v>
      </c>
      <c r="V34" s="107">
        <f t="shared" si="5"/>
        <v>1.1500000000000001</v>
      </c>
      <c r="W34" s="118">
        <f t="shared" si="6"/>
        <v>30</v>
      </c>
      <c r="X34" s="118">
        <f t="shared" si="10"/>
        <v>6</v>
      </c>
      <c r="Y34" s="223">
        <v>16</v>
      </c>
      <c r="Z34" s="117">
        <f t="shared" si="11"/>
        <v>12.80</v>
      </c>
    </row>
    <row r="35" spans="1:26" ht="19.9" customHeight="1" thickBot="1">
      <c r="A35" s="208">
        <v>28</v>
      </c>
      <c r="B35" s="137">
        <v>283150</v>
      </c>
      <c r="C35" s="138" t="s">
        <v>184</v>
      </c>
      <c r="D35" s="10">
        <v>3</v>
      </c>
      <c r="E35" s="10">
        <v>4</v>
      </c>
      <c r="F35" s="10">
        <v>6</v>
      </c>
      <c r="G35" s="10">
        <v>7</v>
      </c>
      <c r="H35" s="10">
        <v>8</v>
      </c>
      <c r="I35" s="10">
        <f t="shared" si="7"/>
        <v>28</v>
      </c>
      <c r="J35" s="10">
        <f t="shared" si="0"/>
        <v>4.20</v>
      </c>
      <c r="K35" s="18">
        <v>4</v>
      </c>
      <c r="L35" s="18">
        <v>1.50</v>
      </c>
      <c r="M35" s="18">
        <v>2</v>
      </c>
      <c r="N35" s="18">
        <v>2.50</v>
      </c>
      <c r="O35" s="18">
        <v>3</v>
      </c>
      <c r="P35" s="18">
        <f t="shared" si="8"/>
        <v>13</v>
      </c>
      <c r="Q35" s="117">
        <f t="shared" si="9"/>
        <v>0.65</v>
      </c>
      <c r="R35" s="107">
        <f t="shared" si="1"/>
        <v>0.64999999999999991</v>
      </c>
      <c r="S35" s="107">
        <f t="shared" si="2"/>
        <v>0.675</v>
      </c>
      <c r="T35" s="107">
        <f t="shared" si="3"/>
        <v>0.99999999999999989</v>
      </c>
      <c r="U35" s="107">
        <f t="shared" si="4"/>
        <v>1.175</v>
      </c>
      <c r="V35" s="107">
        <f t="shared" si="5"/>
        <v>1.35</v>
      </c>
      <c r="W35" s="118">
        <f t="shared" si="6"/>
        <v>41</v>
      </c>
      <c r="X35" s="118">
        <f t="shared" si="10"/>
        <v>8.2000000000000011</v>
      </c>
      <c r="Y35" s="223">
        <v>24</v>
      </c>
      <c r="Z35" s="117">
        <f t="shared" si="11"/>
        <v>19.200000000000003</v>
      </c>
    </row>
    <row r="36" spans="1:26" ht="19.9" customHeight="1">
      <c r="A36" s="207">
        <v>29</v>
      </c>
      <c r="B36" s="137">
        <v>283151</v>
      </c>
      <c r="C36" s="138" t="s">
        <v>185</v>
      </c>
      <c r="D36" s="10">
        <v>7</v>
      </c>
      <c r="E36" s="10">
        <v>4</v>
      </c>
      <c r="F36" s="10">
        <v>2</v>
      </c>
      <c r="G36" s="10">
        <v>4</v>
      </c>
      <c r="H36" s="10">
        <v>3</v>
      </c>
      <c r="I36" s="10">
        <f t="shared" si="7"/>
        <v>20</v>
      </c>
      <c r="J36" s="10">
        <f t="shared" si="0"/>
        <v>3</v>
      </c>
      <c r="K36" s="18">
        <v>3.50</v>
      </c>
      <c r="L36" s="18">
        <v>2</v>
      </c>
      <c r="M36" s="18">
        <v>1.50</v>
      </c>
      <c r="N36" s="18">
        <v>3</v>
      </c>
      <c r="O36" s="18">
        <v>3.50</v>
      </c>
      <c r="P36" s="18">
        <f t="shared" si="8"/>
        <v>13.50</v>
      </c>
      <c r="Q36" s="117">
        <f t="shared" si="9"/>
        <v>0.675</v>
      </c>
      <c r="R36" s="107">
        <f t="shared" si="1"/>
        <v>1.2250000000000001</v>
      </c>
      <c r="S36" s="107">
        <f t="shared" si="2"/>
        <v>0.70</v>
      </c>
      <c r="T36" s="107">
        <f t="shared" si="3"/>
        <v>0.375</v>
      </c>
      <c r="U36" s="107">
        <f t="shared" si="4"/>
        <v>0.75</v>
      </c>
      <c r="V36" s="107">
        <f t="shared" si="5"/>
        <v>0.625</v>
      </c>
      <c r="W36" s="118">
        <f t="shared" si="6"/>
        <v>33.50</v>
      </c>
      <c r="X36" s="118">
        <f t="shared" si="10"/>
        <v>6.70</v>
      </c>
      <c r="Y36" s="223">
        <v>15</v>
      </c>
      <c r="Z36" s="117">
        <f t="shared" si="11"/>
        <v>12</v>
      </c>
    </row>
    <row r="37" spans="1:26" ht="19.9" customHeight="1" thickBot="1">
      <c r="A37" s="208">
        <v>30</v>
      </c>
      <c r="B37" s="137">
        <v>283159</v>
      </c>
      <c r="C37" s="138" t="s">
        <v>186</v>
      </c>
      <c r="D37" s="10">
        <v>8</v>
      </c>
      <c r="E37" s="10">
        <v>1.50</v>
      </c>
      <c r="F37" s="10">
        <v>4</v>
      </c>
      <c r="G37" s="10">
        <v>6</v>
      </c>
      <c r="H37" s="10">
        <v>2</v>
      </c>
      <c r="I37" s="10">
        <f t="shared" si="7"/>
        <v>21.50</v>
      </c>
      <c r="J37" s="10">
        <f t="shared" si="0"/>
        <v>3.225</v>
      </c>
      <c r="K37" s="18">
        <v>2.50</v>
      </c>
      <c r="L37" s="18">
        <v>2</v>
      </c>
      <c r="M37" s="18">
        <v>3</v>
      </c>
      <c r="N37" s="18">
        <v>3.50</v>
      </c>
      <c r="O37" s="18">
        <v>3</v>
      </c>
      <c r="P37" s="18">
        <f t="shared" si="8"/>
        <v>14</v>
      </c>
      <c r="Q37" s="117">
        <f t="shared" si="9"/>
        <v>0.70</v>
      </c>
      <c r="R37" s="107">
        <f t="shared" si="1"/>
        <v>1.325</v>
      </c>
      <c r="S37" s="107">
        <f t="shared" si="2"/>
        <v>0.32499999999999996</v>
      </c>
      <c r="T37" s="107">
        <f t="shared" si="3"/>
        <v>0.75</v>
      </c>
      <c r="U37" s="107">
        <f t="shared" si="4"/>
        <v>1.075</v>
      </c>
      <c r="V37" s="107">
        <f t="shared" si="5"/>
        <v>0.45</v>
      </c>
      <c r="W37" s="118">
        <f t="shared" si="6"/>
        <v>35.50</v>
      </c>
      <c r="X37" s="118">
        <f t="shared" si="10"/>
        <v>7.10</v>
      </c>
      <c r="Y37" s="223">
        <v>16</v>
      </c>
      <c r="Z37" s="117">
        <f t="shared" si="11"/>
        <v>12.80</v>
      </c>
    </row>
    <row r="38" spans="1:26" ht="19.9" customHeight="1">
      <c r="A38" s="207">
        <v>31</v>
      </c>
      <c r="B38" s="137">
        <v>283168</v>
      </c>
      <c r="C38" s="138" t="s">
        <v>187</v>
      </c>
      <c r="D38" s="10">
        <v>1</v>
      </c>
      <c r="E38" s="10">
        <v>4</v>
      </c>
      <c r="F38" s="10">
        <v>3</v>
      </c>
      <c r="G38" s="10">
        <v>4</v>
      </c>
      <c r="H38" s="10">
        <v>2.50</v>
      </c>
      <c r="I38" s="10">
        <f t="shared" si="7"/>
        <v>14.50</v>
      </c>
      <c r="J38" s="10">
        <f t="shared" si="0"/>
        <v>2.1749999999999998</v>
      </c>
      <c r="K38" s="18">
        <v>2</v>
      </c>
      <c r="L38" s="18">
        <v>1.50</v>
      </c>
      <c r="M38" s="18">
        <v>3</v>
      </c>
      <c r="N38" s="18">
        <v>2.50</v>
      </c>
      <c r="O38" s="18">
        <v>1.50</v>
      </c>
      <c r="P38" s="18">
        <f t="shared" si="8"/>
        <v>10.50</v>
      </c>
      <c r="Q38" s="117">
        <f t="shared" si="9"/>
        <v>0.525</v>
      </c>
      <c r="R38" s="107">
        <f t="shared" si="1"/>
        <v>0.25</v>
      </c>
      <c r="S38" s="107">
        <f t="shared" si="2"/>
        <v>0.675</v>
      </c>
      <c r="T38" s="107">
        <f t="shared" si="3"/>
        <v>0.60</v>
      </c>
      <c r="U38" s="107">
        <f t="shared" si="4"/>
        <v>0.725</v>
      </c>
      <c r="V38" s="107">
        <f t="shared" si="5"/>
        <v>0.45</v>
      </c>
      <c r="W38" s="118">
        <f t="shared" si="6"/>
        <v>25</v>
      </c>
      <c r="X38" s="118">
        <f t="shared" si="10"/>
        <v>5</v>
      </c>
      <c r="Y38" s="223">
        <v>12</v>
      </c>
      <c r="Z38" s="117">
        <f t="shared" si="11"/>
        <v>9.6000000000000014</v>
      </c>
    </row>
    <row r="39" spans="1:26" ht="19.9" customHeight="1" thickBot="1">
      <c r="A39" s="208">
        <v>32</v>
      </c>
      <c r="B39" s="137">
        <v>283169</v>
      </c>
      <c r="C39" s="138" t="s">
        <v>188</v>
      </c>
      <c r="D39" s="10">
        <v>8</v>
      </c>
      <c r="E39" s="10">
        <v>5</v>
      </c>
      <c r="F39" s="10">
        <v>4</v>
      </c>
      <c r="G39" s="10">
        <v>2</v>
      </c>
      <c r="H39" s="10">
        <v>4</v>
      </c>
      <c r="I39" s="10">
        <f t="shared" si="7"/>
        <v>23</v>
      </c>
      <c r="J39" s="10">
        <f t="shared" si="0"/>
        <v>3.4499999999999997</v>
      </c>
      <c r="K39" s="18">
        <v>2.50</v>
      </c>
      <c r="L39" s="18">
        <v>3</v>
      </c>
      <c r="M39" s="18">
        <v>4</v>
      </c>
      <c r="N39" s="18">
        <v>2.50</v>
      </c>
      <c r="O39" s="18">
        <v>0.50</v>
      </c>
      <c r="P39" s="18">
        <f t="shared" si="8"/>
        <v>12.50</v>
      </c>
      <c r="Q39" s="117">
        <f t="shared" si="9"/>
        <v>0.625</v>
      </c>
      <c r="R39" s="107">
        <f t="shared" si="1"/>
        <v>1.325</v>
      </c>
      <c r="S39" s="107">
        <f t="shared" si="2"/>
        <v>0.90</v>
      </c>
      <c r="T39" s="107">
        <f t="shared" si="3"/>
        <v>0.80</v>
      </c>
      <c r="U39" s="107">
        <f t="shared" si="4"/>
        <v>0.425</v>
      </c>
      <c r="V39" s="107">
        <f t="shared" si="5"/>
        <v>0.625</v>
      </c>
      <c r="W39" s="118">
        <f t="shared" si="6"/>
        <v>35.50</v>
      </c>
      <c r="X39" s="118">
        <f t="shared" si="10"/>
        <v>7.10</v>
      </c>
      <c r="Y39" s="223">
        <v>17</v>
      </c>
      <c r="Z39" s="117">
        <f t="shared" si="11"/>
        <v>13.60</v>
      </c>
    </row>
    <row r="40" spans="1:26" ht="19.9" customHeight="1">
      <c r="A40" s="207">
        <v>33</v>
      </c>
      <c r="B40" s="137">
        <v>283173</v>
      </c>
      <c r="C40" s="138" t="s">
        <v>189</v>
      </c>
      <c r="D40" s="10">
        <v>2.50</v>
      </c>
      <c r="E40" s="10">
        <v>2.50</v>
      </c>
      <c r="F40" s="10">
        <v>5</v>
      </c>
      <c r="G40" s="10">
        <v>3.50</v>
      </c>
      <c r="H40" s="10">
        <v>6</v>
      </c>
      <c r="I40" s="10">
        <f t="shared" si="7"/>
        <v>19.50</v>
      </c>
      <c r="J40" s="10">
        <f t="shared" si="12" ref="J40:J51">I40*0.15</f>
        <v>2.925</v>
      </c>
      <c r="K40" s="18">
        <v>2</v>
      </c>
      <c r="L40" s="18">
        <v>1.50</v>
      </c>
      <c r="M40" s="18">
        <v>3.50</v>
      </c>
      <c r="N40" s="18">
        <v>2</v>
      </c>
      <c r="O40" s="18">
        <v>2</v>
      </c>
      <c r="P40" s="18">
        <f t="shared" si="8"/>
        <v>11</v>
      </c>
      <c r="Q40" s="117">
        <f t="shared" si="9"/>
        <v>0.55000000000000004</v>
      </c>
      <c r="R40" s="107">
        <f t="shared" si="1"/>
        <v>0.475</v>
      </c>
      <c r="S40" s="107">
        <f t="shared" si="2"/>
        <v>0.45</v>
      </c>
      <c r="T40" s="107">
        <f t="shared" si="3"/>
        <v>0.925</v>
      </c>
      <c r="U40" s="107">
        <f t="shared" si="4"/>
        <v>0.625</v>
      </c>
      <c r="V40" s="107">
        <f t="shared" si="5"/>
        <v>0.99999999999999989</v>
      </c>
      <c r="W40" s="118">
        <f t="shared" si="6"/>
        <v>30.50</v>
      </c>
      <c r="X40" s="118">
        <f t="shared" si="10"/>
        <v>6.10</v>
      </c>
      <c r="Y40" s="223">
        <v>16</v>
      </c>
      <c r="Z40" s="117">
        <f t="shared" si="11"/>
        <v>12.80</v>
      </c>
    </row>
    <row r="41" spans="1:26" ht="19.9" customHeight="1" thickBot="1">
      <c r="A41" s="208">
        <v>34</v>
      </c>
      <c r="B41" s="137">
        <v>283174</v>
      </c>
      <c r="C41" s="138" t="s">
        <v>148</v>
      </c>
      <c r="D41" s="10">
        <v>4</v>
      </c>
      <c r="E41" s="10">
        <v>8</v>
      </c>
      <c r="F41" s="10">
        <v>9</v>
      </c>
      <c r="G41" s="10">
        <v>1.50</v>
      </c>
      <c r="H41" s="10">
        <v>4</v>
      </c>
      <c r="I41" s="10">
        <f t="shared" si="7"/>
        <v>26.50</v>
      </c>
      <c r="J41" s="10">
        <f t="shared" si="12"/>
        <v>3.9749999999999996</v>
      </c>
      <c r="K41" s="18">
        <v>3</v>
      </c>
      <c r="L41" s="18">
        <v>3.50</v>
      </c>
      <c r="M41" s="18">
        <v>1</v>
      </c>
      <c r="N41" s="18">
        <v>2.50</v>
      </c>
      <c r="O41" s="18">
        <v>1.50</v>
      </c>
      <c r="P41" s="18">
        <f t="shared" si="8"/>
        <v>11.50</v>
      </c>
      <c r="Q41" s="117">
        <f t="shared" si="9"/>
        <v>0.57500000000000007</v>
      </c>
      <c r="R41" s="107">
        <f t="shared" si="1"/>
        <v>0.75</v>
      </c>
      <c r="S41" s="107">
        <f t="shared" si="2"/>
        <v>1.375</v>
      </c>
      <c r="T41" s="107">
        <f t="shared" si="3"/>
        <v>1.40</v>
      </c>
      <c r="U41" s="107">
        <f t="shared" si="4"/>
        <v>0.35</v>
      </c>
      <c r="V41" s="107">
        <f t="shared" si="5"/>
        <v>0.675</v>
      </c>
      <c r="W41" s="118">
        <f t="shared" si="6"/>
        <v>38</v>
      </c>
      <c r="X41" s="118">
        <f t="shared" si="10"/>
        <v>7.60</v>
      </c>
      <c r="Y41" s="223">
        <v>22</v>
      </c>
      <c r="Z41" s="117">
        <f t="shared" si="11"/>
        <v>17.60</v>
      </c>
    </row>
    <row r="42" spans="1:26" ht="19.9" customHeight="1">
      <c r="A42" s="207">
        <v>35</v>
      </c>
      <c r="B42" s="137">
        <v>283176</v>
      </c>
      <c r="C42" s="138" t="s">
        <v>190</v>
      </c>
      <c r="D42" s="10">
        <v>3</v>
      </c>
      <c r="E42" s="10">
        <v>3.50</v>
      </c>
      <c r="F42" s="10">
        <v>6</v>
      </c>
      <c r="G42" s="10">
        <v>7</v>
      </c>
      <c r="H42" s="10">
        <v>6</v>
      </c>
      <c r="I42" s="10">
        <f t="shared" si="7"/>
        <v>25.50</v>
      </c>
      <c r="J42" s="10">
        <f t="shared" si="12"/>
        <v>3.8249999999999997</v>
      </c>
      <c r="K42" s="18">
        <v>4</v>
      </c>
      <c r="L42" s="18">
        <v>4.50</v>
      </c>
      <c r="M42" s="18">
        <v>3</v>
      </c>
      <c r="N42" s="18">
        <v>1</v>
      </c>
      <c r="O42" s="18">
        <v>1.50</v>
      </c>
      <c r="P42" s="18">
        <f t="shared" si="8"/>
        <v>14</v>
      </c>
      <c r="Q42" s="117">
        <f t="shared" si="9"/>
        <v>0.70</v>
      </c>
      <c r="R42" s="107">
        <f t="shared" si="1"/>
        <v>0.64999999999999991</v>
      </c>
      <c r="S42" s="107">
        <f t="shared" si="2"/>
        <v>0.75</v>
      </c>
      <c r="T42" s="107">
        <f t="shared" si="3"/>
        <v>1.0499999999999998</v>
      </c>
      <c r="U42" s="107">
        <f t="shared" si="4"/>
        <v>1.1000000000000001</v>
      </c>
      <c r="V42" s="107">
        <f t="shared" si="5"/>
        <v>0.97499999999999987</v>
      </c>
      <c r="W42" s="118">
        <f t="shared" si="6"/>
        <v>39.50</v>
      </c>
      <c r="X42" s="118">
        <f t="shared" si="10"/>
        <v>7.90</v>
      </c>
      <c r="Y42" s="223">
        <v>19</v>
      </c>
      <c r="Z42" s="117">
        <f t="shared" si="11"/>
        <v>15.20</v>
      </c>
    </row>
    <row r="43" spans="1:26" ht="19.9" customHeight="1" thickBot="1">
      <c r="A43" s="208">
        <v>36</v>
      </c>
      <c r="B43" s="137">
        <v>283179</v>
      </c>
      <c r="C43" s="138" t="s">
        <v>191</v>
      </c>
      <c r="D43" s="10">
        <v>2.50</v>
      </c>
      <c r="E43" s="10">
        <v>6</v>
      </c>
      <c r="F43" s="10">
        <v>7</v>
      </c>
      <c r="G43" s="10">
        <v>1.50</v>
      </c>
      <c r="H43" s="10">
        <v>4</v>
      </c>
      <c r="I43" s="10">
        <f t="shared" si="7"/>
        <v>21</v>
      </c>
      <c r="J43" s="10">
        <f t="shared" si="12"/>
        <v>3.15</v>
      </c>
      <c r="K43" s="18">
        <v>1</v>
      </c>
      <c r="L43" s="18">
        <v>3</v>
      </c>
      <c r="M43" s="18">
        <v>1.50</v>
      </c>
      <c r="N43" s="18">
        <v>2.50</v>
      </c>
      <c r="O43" s="18">
        <v>4</v>
      </c>
      <c r="P43" s="18">
        <f t="shared" si="8"/>
        <v>12</v>
      </c>
      <c r="Q43" s="117">
        <f t="shared" si="9"/>
        <v>0.60000000000000009</v>
      </c>
      <c r="R43" s="107">
        <f t="shared" si="1"/>
        <v>0.425</v>
      </c>
      <c r="S43" s="107">
        <f t="shared" si="2"/>
        <v>1.0499999999999998</v>
      </c>
      <c r="T43" s="107">
        <f t="shared" si="3"/>
        <v>1.125</v>
      </c>
      <c r="U43" s="107">
        <f t="shared" si="4"/>
        <v>0.35</v>
      </c>
      <c r="V43" s="107">
        <f t="shared" si="5"/>
        <v>0.80</v>
      </c>
      <c r="W43" s="118">
        <f t="shared" si="6"/>
        <v>33</v>
      </c>
      <c r="X43" s="118">
        <f t="shared" si="10"/>
        <v>6.60</v>
      </c>
      <c r="Y43" s="223">
        <v>13</v>
      </c>
      <c r="Z43" s="117">
        <f t="shared" si="11"/>
        <v>10.40</v>
      </c>
    </row>
    <row r="44" spans="1:26" ht="19.9" customHeight="1">
      <c r="A44" s="207">
        <v>37</v>
      </c>
      <c r="B44" s="137">
        <v>283180</v>
      </c>
      <c r="C44" s="138" t="s">
        <v>192</v>
      </c>
      <c r="D44" s="10">
        <v>3</v>
      </c>
      <c r="E44" s="10">
        <v>2.50</v>
      </c>
      <c r="F44" s="10">
        <v>6</v>
      </c>
      <c r="G44" s="10">
        <v>3.50</v>
      </c>
      <c r="H44" s="10">
        <v>2.50</v>
      </c>
      <c r="I44" s="10">
        <f t="shared" si="7"/>
        <v>17.50</v>
      </c>
      <c r="J44" s="10">
        <f t="shared" si="12"/>
        <v>2.625</v>
      </c>
      <c r="K44" s="18">
        <v>1</v>
      </c>
      <c r="L44" s="18">
        <v>2</v>
      </c>
      <c r="M44" s="18">
        <v>3.50</v>
      </c>
      <c r="N44" s="18">
        <v>1</v>
      </c>
      <c r="O44" s="18">
        <v>2.50</v>
      </c>
      <c r="P44" s="18">
        <f t="shared" si="8"/>
        <v>10</v>
      </c>
      <c r="Q44" s="117">
        <f t="shared" si="9"/>
        <v>0.50</v>
      </c>
      <c r="R44" s="107">
        <f t="shared" si="1"/>
        <v>0.49999999999999994</v>
      </c>
      <c r="S44" s="107">
        <f t="shared" si="2"/>
        <v>0.475</v>
      </c>
      <c r="T44" s="107">
        <f t="shared" si="3"/>
        <v>1.075</v>
      </c>
      <c r="U44" s="107">
        <f t="shared" si="4"/>
        <v>0.57500000000000007</v>
      </c>
      <c r="V44" s="107">
        <f t="shared" si="5"/>
        <v>0.50</v>
      </c>
      <c r="W44" s="118">
        <f t="shared" si="6"/>
        <v>27.50</v>
      </c>
      <c r="X44" s="118">
        <f t="shared" si="10"/>
        <v>5.50</v>
      </c>
      <c r="Y44" s="223">
        <v>14</v>
      </c>
      <c r="Z44" s="117">
        <f t="shared" si="11"/>
        <v>11.20</v>
      </c>
    </row>
    <row r="45" spans="1:26" ht="19.9" customHeight="1" thickBot="1">
      <c r="A45" s="208">
        <v>38</v>
      </c>
      <c r="B45" s="137">
        <v>283185</v>
      </c>
      <c r="C45" s="138" t="s">
        <v>193</v>
      </c>
      <c r="D45" s="10">
        <v>7</v>
      </c>
      <c r="E45" s="10">
        <v>1.50</v>
      </c>
      <c r="F45" s="10">
        <v>6</v>
      </c>
      <c r="G45" s="10">
        <v>5</v>
      </c>
      <c r="H45" s="10">
        <v>2</v>
      </c>
      <c r="I45" s="10">
        <f t="shared" si="7"/>
        <v>21.50</v>
      </c>
      <c r="J45" s="10">
        <f t="shared" si="12"/>
        <v>3.225</v>
      </c>
      <c r="K45" s="18">
        <v>3.50</v>
      </c>
      <c r="L45" s="18">
        <v>3</v>
      </c>
      <c r="M45" s="18">
        <v>2.50</v>
      </c>
      <c r="N45" s="18">
        <v>1.50</v>
      </c>
      <c r="O45" s="18">
        <v>3.50</v>
      </c>
      <c r="P45" s="18">
        <f t="shared" si="8"/>
        <v>14</v>
      </c>
      <c r="Q45" s="117">
        <f t="shared" si="9"/>
        <v>0.70</v>
      </c>
      <c r="R45" s="107">
        <f t="shared" si="1"/>
        <v>1.2250000000000001</v>
      </c>
      <c r="S45" s="107">
        <f t="shared" si="2"/>
        <v>0.375</v>
      </c>
      <c r="T45" s="107">
        <f t="shared" si="3"/>
        <v>1.0249999999999999</v>
      </c>
      <c r="U45" s="107">
        <f t="shared" si="4"/>
        <v>0.825</v>
      </c>
      <c r="V45" s="107">
        <f t="shared" si="5"/>
        <v>0.475</v>
      </c>
      <c r="W45" s="118">
        <f t="shared" si="6"/>
        <v>35.50</v>
      </c>
      <c r="X45" s="118">
        <f t="shared" si="10"/>
        <v>7.10</v>
      </c>
      <c r="Y45" s="223">
        <v>16</v>
      </c>
      <c r="Z45" s="117">
        <f t="shared" si="11"/>
        <v>12.80</v>
      </c>
    </row>
    <row r="46" spans="1:26" ht="19.9" customHeight="1">
      <c r="A46" s="207">
        <v>39</v>
      </c>
      <c r="B46" s="137">
        <v>283187</v>
      </c>
      <c r="C46" s="138" t="s">
        <v>194</v>
      </c>
      <c r="D46" s="10">
        <v>10</v>
      </c>
      <c r="E46" s="10">
        <v>8</v>
      </c>
      <c r="F46" s="10">
        <v>1</v>
      </c>
      <c r="G46" s="10">
        <v>5</v>
      </c>
      <c r="H46" s="10">
        <v>6</v>
      </c>
      <c r="I46" s="10">
        <f t="shared" si="7"/>
        <v>30</v>
      </c>
      <c r="J46" s="10">
        <f t="shared" si="12"/>
        <v>4.50</v>
      </c>
      <c r="K46" s="18">
        <v>3</v>
      </c>
      <c r="L46" s="18">
        <v>3.50</v>
      </c>
      <c r="M46" s="18">
        <v>4.50</v>
      </c>
      <c r="N46" s="18">
        <v>3.50</v>
      </c>
      <c r="O46" s="18">
        <v>1</v>
      </c>
      <c r="P46" s="18">
        <f t="shared" si="8"/>
        <v>15.50</v>
      </c>
      <c r="Q46" s="117">
        <f t="shared" si="9"/>
        <v>0.775</v>
      </c>
      <c r="R46" s="107">
        <f t="shared" si="1"/>
        <v>1.65</v>
      </c>
      <c r="S46" s="107">
        <f t="shared" si="2"/>
        <v>1.375</v>
      </c>
      <c r="T46" s="107">
        <f t="shared" si="3"/>
        <v>0.375</v>
      </c>
      <c r="U46" s="107">
        <f t="shared" si="4"/>
        <v>0.925</v>
      </c>
      <c r="V46" s="107">
        <f t="shared" si="5"/>
        <v>0.95</v>
      </c>
      <c r="W46" s="118">
        <f t="shared" si="6"/>
        <v>45.50</v>
      </c>
      <c r="X46" s="118">
        <f t="shared" si="10"/>
        <v>9.10</v>
      </c>
      <c r="Y46" s="223">
        <v>27</v>
      </c>
      <c r="Z46" s="117">
        <f t="shared" si="11"/>
        <v>21.60</v>
      </c>
    </row>
    <row r="47" spans="1:26" ht="19.9" customHeight="1" thickBot="1">
      <c r="A47" s="208">
        <v>40</v>
      </c>
      <c r="B47" s="137">
        <v>283190</v>
      </c>
      <c r="C47" s="138" t="s">
        <v>195</v>
      </c>
      <c r="D47" s="10">
        <v>7</v>
      </c>
      <c r="E47" s="10">
        <v>5</v>
      </c>
      <c r="F47" s="10">
        <v>4</v>
      </c>
      <c r="G47" s="10">
        <v>5</v>
      </c>
      <c r="H47" s="10">
        <v>6</v>
      </c>
      <c r="I47" s="10">
        <f t="shared" si="7"/>
        <v>27</v>
      </c>
      <c r="J47" s="10">
        <f t="shared" si="12"/>
        <v>4.05</v>
      </c>
      <c r="K47" s="18">
        <v>3.50</v>
      </c>
      <c r="L47" s="18">
        <v>4</v>
      </c>
      <c r="M47" s="18">
        <v>1.50</v>
      </c>
      <c r="N47" s="18">
        <v>3.50</v>
      </c>
      <c r="O47" s="18">
        <v>1</v>
      </c>
      <c r="P47" s="18">
        <f t="shared" si="8"/>
        <v>13.50</v>
      </c>
      <c r="Q47" s="117">
        <f t="shared" si="9"/>
        <v>0.675</v>
      </c>
      <c r="R47" s="107">
        <f t="shared" si="1"/>
        <v>1.2250000000000001</v>
      </c>
      <c r="S47" s="107">
        <f t="shared" si="2"/>
        <v>0.95</v>
      </c>
      <c r="T47" s="107">
        <f t="shared" si="3"/>
        <v>0.675</v>
      </c>
      <c r="U47" s="107">
        <f t="shared" si="4"/>
        <v>0.925</v>
      </c>
      <c r="V47" s="107">
        <f t="shared" si="5"/>
        <v>0.95</v>
      </c>
      <c r="W47" s="118">
        <f t="shared" si="6"/>
        <v>40.50</v>
      </c>
      <c r="X47" s="118">
        <f t="shared" si="10"/>
        <v>8.10</v>
      </c>
      <c r="Y47" s="223">
        <v>22</v>
      </c>
      <c r="Z47" s="117">
        <f t="shared" si="11"/>
        <v>17.60</v>
      </c>
    </row>
    <row r="48" spans="1:26" ht="19.9" customHeight="1">
      <c r="A48" s="207">
        <v>41</v>
      </c>
      <c r="B48" s="137">
        <v>283192</v>
      </c>
      <c r="C48" s="138" t="s">
        <v>134</v>
      </c>
      <c r="D48" s="10">
        <v>8</v>
      </c>
      <c r="E48" s="10">
        <v>7</v>
      </c>
      <c r="F48" s="10">
        <v>5</v>
      </c>
      <c r="G48" s="10">
        <v>2</v>
      </c>
      <c r="H48" s="10">
        <v>6</v>
      </c>
      <c r="I48" s="10">
        <f t="shared" si="7"/>
        <v>28</v>
      </c>
      <c r="J48" s="10">
        <f t="shared" si="12"/>
        <v>4.20</v>
      </c>
      <c r="K48" s="18">
        <v>2.50</v>
      </c>
      <c r="L48" s="18">
        <v>2</v>
      </c>
      <c r="M48" s="18">
        <v>3.50</v>
      </c>
      <c r="N48" s="18">
        <v>4</v>
      </c>
      <c r="O48" s="18">
        <v>2</v>
      </c>
      <c r="P48" s="18">
        <f t="shared" si="8"/>
        <v>14</v>
      </c>
      <c r="Q48" s="117">
        <f t="shared" si="9"/>
        <v>0.70</v>
      </c>
      <c r="R48" s="107">
        <f t="shared" si="1"/>
        <v>1.325</v>
      </c>
      <c r="S48" s="107">
        <f t="shared" si="2"/>
        <v>1.1500000000000001</v>
      </c>
      <c r="T48" s="107">
        <f t="shared" si="3"/>
        <v>0.925</v>
      </c>
      <c r="U48" s="107">
        <f t="shared" si="4"/>
        <v>0.50</v>
      </c>
      <c r="V48" s="107">
        <f t="shared" si="5"/>
        <v>0.99999999999999989</v>
      </c>
      <c r="W48" s="118">
        <f t="shared" si="6"/>
        <v>42</v>
      </c>
      <c r="X48" s="118">
        <f t="shared" si="10"/>
        <v>8.40</v>
      </c>
      <c r="Y48" s="223">
        <v>27</v>
      </c>
      <c r="Z48" s="117">
        <f t="shared" si="11"/>
        <v>21.60</v>
      </c>
    </row>
    <row r="49" spans="1:26" ht="19.9" customHeight="1" thickBot="1">
      <c r="A49" s="208">
        <v>42</v>
      </c>
      <c r="B49" s="137">
        <v>283195</v>
      </c>
      <c r="C49" s="138" t="s">
        <v>196</v>
      </c>
      <c r="D49" s="10">
        <v>3</v>
      </c>
      <c r="E49" s="10">
        <v>5</v>
      </c>
      <c r="F49" s="10">
        <v>1.50</v>
      </c>
      <c r="G49" s="10">
        <v>6</v>
      </c>
      <c r="H49" s="10">
        <v>6.50</v>
      </c>
      <c r="I49" s="10">
        <f t="shared" si="7"/>
        <v>22</v>
      </c>
      <c r="J49" s="10">
        <f t="shared" si="12"/>
        <v>3.30</v>
      </c>
      <c r="K49" s="18">
        <v>3</v>
      </c>
      <c r="L49" s="18">
        <v>1</v>
      </c>
      <c r="M49" s="18">
        <v>2</v>
      </c>
      <c r="N49" s="18">
        <v>2.50</v>
      </c>
      <c r="O49" s="18">
        <v>1</v>
      </c>
      <c r="P49" s="18">
        <f t="shared" si="8"/>
        <v>9.50</v>
      </c>
      <c r="Q49" s="117">
        <f t="shared" si="9"/>
        <v>0.475</v>
      </c>
      <c r="R49" s="107">
        <f t="shared" si="1"/>
        <v>0.60</v>
      </c>
      <c r="S49" s="107">
        <f t="shared" si="2"/>
        <v>0.80</v>
      </c>
      <c r="T49" s="107">
        <f t="shared" si="3"/>
        <v>0.32499999999999996</v>
      </c>
      <c r="U49" s="107">
        <f t="shared" si="4"/>
        <v>1.0249999999999999</v>
      </c>
      <c r="V49" s="107">
        <f t="shared" si="5"/>
        <v>1.0249999999999999</v>
      </c>
      <c r="W49" s="118">
        <f t="shared" si="6"/>
        <v>31.50</v>
      </c>
      <c r="X49" s="118">
        <f t="shared" si="10"/>
        <v>6.3000000000000007</v>
      </c>
      <c r="Y49" s="223">
        <v>20</v>
      </c>
      <c r="Z49" s="117">
        <f t="shared" si="11"/>
        <v>16</v>
      </c>
    </row>
    <row r="50" spans="1:26" ht="19.9" customHeight="1">
      <c r="A50" s="207">
        <v>43</v>
      </c>
      <c r="B50" s="137">
        <v>283199</v>
      </c>
      <c r="C50" s="138" t="s">
        <v>197</v>
      </c>
      <c r="D50" s="10">
        <v>9</v>
      </c>
      <c r="E50" s="10">
        <v>4</v>
      </c>
      <c r="F50" s="10">
        <v>6</v>
      </c>
      <c r="G50" s="10">
        <v>5</v>
      </c>
      <c r="H50" s="10">
        <v>3</v>
      </c>
      <c r="I50" s="10">
        <f t="shared" si="7"/>
        <v>27</v>
      </c>
      <c r="J50" s="10">
        <f t="shared" si="12"/>
        <v>4.05</v>
      </c>
      <c r="K50" s="18">
        <v>3.50</v>
      </c>
      <c r="L50" s="18">
        <v>4.50</v>
      </c>
      <c r="M50" s="18">
        <v>1.50</v>
      </c>
      <c r="N50" s="18">
        <v>1</v>
      </c>
      <c r="O50" s="18">
        <v>2</v>
      </c>
      <c r="P50" s="18">
        <f t="shared" si="8"/>
        <v>12.50</v>
      </c>
      <c r="Q50" s="117">
        <f t="shared" si="9"/>
        <v>0.625</v>
      </c>
      <c r="R50" s="107">
        <f t="shared" si="1"/>
        <v>1.525</v>
      </c>
      <c r="S50" s="107">
        <f t="shared" si="2"/>
        <v>0.825</v>
      </c>
      <c r="T50" s="107">
        <f t="shared" si="3"/>
        <v>0.97499999999999987</v>
      </c>
      <c r="U50" s="107">
        <f t="shared" si="4"/>
        <v>0.80</v>
      </c>
      <c r="V50" s="107">
        <f t="shared" si="5"/>
        <v>0.54999999999999993</v>
      </c>
      <c r="W50" s="118">
        <f t="shared" si="6"/>
        <v>39.50</v>
      </c>
      <c r="X50" s="118">
        <f t="shared" si="10"/>
        <v>7.90</v>
      </c>
      <c r="Y50" s="223">
        <v>25</v>
      </c>
      <c r="Z50" s="117">
        <f t="shared" si="11"/>
        <v>20</v>
      </c>
    </row>
    <row r="51" spans="1:26" ht="19.9" customHeight="1">
      <c r="A51" s="208">
        <v>44</v>
      </c>
      <c r="B51" s="137">
        <v>283207</v>
      </c>
      <c r="C51" s="138" t="s">
        <v>198</v>
      </c>
      <c r="D51" s="10">
        <v>8</v>
      </c>
      <c r="E51" s="10">
        <v>3</v>
      </c>
      <c r="F51" s="10">
        <v>8</v>
      </c>
      <c r="G51" s="10">
        <v>6</v>
      </c>
      <c r="H51" s="10">
        <v>1.50</v>
      </c>
      <c r="I51" s="10">
        <f t="shared" si="7"/>
        <v>26.50</v>
      </c>
      <c r="J51" s="10">
        <f t="shared" si="12"/>
        <v>3.9749999999999996</v>
      </c>
      <c r="K51" s="18">
        <v>4</v>
      </c>
      <c r="L51" s="18">
        <v>1.50</v>
      </c>
      <c r="M51" s="18">
        <v>3.50</v>
      </c>
      <c r="N51" s="18">
        <v>2</v>
      </c>
      <c r="O51" s="18">
        <v>1</v>
      </c>
      <c r="P51" s="18">
        <f t="shared" si="8"/>
        <v>12</v>
      </c>
      <c r="Q51" s="117">
        <f t="shared" si="9"/>
        <v>0.60000000000000009</v>
      </c>
      <c r="R51" s="107">
        <f t="shared" si="1"/>
        <v>1.40</v>
      </c>
      <c r="S51" s="107">
        <f t="shared" si="2"/>
        <v>0.52499999999999991</v>
      </c>
      <c r="T51" s="107">
        <f t="shared" si="3"/>
        <v>1.375</v>
      </c>
      <c r="U51" s="107">
        <f t="shared" si="4"/>
        <v>0.99999999999999989</v>
      </c>
      <c r="V51" s="107">
        <f t="shared" si="5"/>
        <v>0.27499999999999997</v>
      </c>
      <c r="W51" s="118">
        <f t="shared" si="6"/>
        <v>38.50</v>
      </c>
      <c r="X51" s="118">
        <f t="shared" si="10"/>
        <v>7.70</v>
      </c>
      <c r="Y51" s="223">
        <v>22</v>
      </c>
      <c r="Z51" s="117">
        <f t="shared" si="11"/>
        <v>17.60</v>
      </c>
    </row>
    <row r="52" ht="21" thickBot="1"/>
    <row r="53" spans="1:26" ht="20.25">
      <c r="A53" s="139" t="s">
        <v>13</v>
      </c>
      <c r="B53" s="140"/>
      <c r="C53" s="141"/>
      <c r="D53" s="6">
        <f t="shared" si="13" ref="D53:Z53">COUNT(D8:D51)</f>
        <v>44</v>
      </c>
      <c r="E53" s="7">
        <f t="shared" si="13"/>
        <v>44</v>
      </c>
      <c r="F53" s="7">
        <f t="shared" si="13"/>
        <v>44</v>
      </c>
      <c r="G53" s="7">
        <f t="shared" si="13"/>
        <v>44</v>
      </c>
      <c r="H53" s="89">
        <f t="shared" si="13"/>
        <v>44</v>
      </c>
      <c r="I53" s="8">
        <f t="shared" si="13"/>
        <v>44</v>
      </c>
      <c r="J53" s="90">
        <f t="shared" si="13"/>
        <v>44</v>
      </c>
      <c r="K53" s="82">
        <f t="shared" si="13"/>
        <v>44</v>
      </c>
      <c r="L53" s="15">
        <f t="shared" si="13"/>
        <v>44</v>
      </c>
      <c r="M53" s="15">
        <f t="shared" si="13"/>
        <v>44</v>
      </c>
      <c r="N53" s="15">
        <f t="shared" si="13"/>
        <v>44</v>
      </c>
      <c r="O53" s="83">
        <f t="shared" si="13"/>
        <v>44</v>
      </c>
      <c r="P53" s="78">
        <f t="shared" si="13"/>
        <v>44</v>
      </c>
      <c r="Q53" s="96">
        <f t="shared" si="13"/>
        <v>44</v>
      </c>
      <c r="R53" s="99">
        <f t="shared" si="13"/>
        <v>44</v>
      </c>
      <c r="S53" s="22">
        <f t="shared" si="13"/>
        <v>44</v>
      </c>
      <c r="T53" s="22">
        <f t="shared" si="13"/>
        <v>44</v>
      </c>
      <c r="U53" s="22">
        <f t="shared" si="13"/>
        <v>44</v>
      </c>
      <c r="V53" s="23">
        <f t="shared" si="13"/>
        <v>44</v>
      </c>
      <c r="W53" s="108">
        <f t="shared" si="13"/>
        <v>44</v>
      </c>
      <c r="X53" s="102">
        <f t="shared" si="13"/>
        <v>44</v>
      </c>
      <c r="Y53" s="16">
        <f t="shared" si="13"/>
        <v>44</v>
      </c>
      <c r="Z53" s="106">
        <f t="shared" si="13"/>
        <v>44</v>
      </c>
    </row>
    <row r="54" spans="1:26" ht="21" customHeight="1">
      <c r="A54" s="167" t="s">
        <v>14</v>
      </c>
      <c r="B54" s="168"/>
      <c r="C54" s="169"/>
      <c r="D54" s="9">
        <v>10</v>
      </c>
      <c r="E54" s="10">
        <v>10</v>
      </c>
      <c r="F54" s="10">
        <v>10</v>
      </c>
      <c r="G54" s="10">
        <v>10</v>
      </c>
      <c r="H54" s="91">
        <v>10</v>
      </c>
      <c r="I54" s="11">
        <f>SUM(D54:H54)</f>
        <v>50</v>
      </c>
      <c r="J54" s="92">
        <f>I54*0.15</f>
        <v>7.50</v>
      </c>
      <c r="K54" s="84">
        <v>5</v>
      </c>
      <c r="L54" s="18">
        <v>5</v>
      </c>
      <c r="M54" s="18">
        <v>5</v>
      </c>
      <c r="N54" s="18">
        <v>5</v>
      </c>
      <c r="O54" s="85">
        <v>5</v>
      </c>
      <c r="P54" s="79">
        <f>SUM(K54:O54)</f>
        <v>25</v>
      </c>
      <c r="Q54" s="97">
        <f>P54*0.05</f>
        <v>1.25</v>
      </c>
      <c r="R54" s="100">
        <f>(D54*0.15+K54*0.05)</f>
        <v>1.75</v>
      </c>
      <c r="S54" s="24">
        <f>((E54*0.15+L54*0.05))</f>
        <v>1.75</v>
      </c>
      <c r="T54" s="24">
        <f>((F54*0.15+M54*0.05))</f>
        <v>1.75</v>
      </c>
      <c r="U54" s="24">
        <f>((G54*0.15+N54*0.05))</f>
        <v>1.75</v>
      </c>
      <c r="V54" s="25">
        <f>((H54*0.15+O54*0.05))</f>
        <v>1.75</v>
      </c>
      <c r="W54" s="109">
        <v>75</v>
      </c>
      <c r="X54" s="103">
        <f>W54*0.2</f>
        <v>15</v>
      </c>
      <c r="Y54" s="19">
        <v>33</v>
      </c>
      <c r="Z54" s="86">
        <f>Y54*0.8</f>
        <v>26.40</v>
      </c>
    </row>
    <row r="55" spans="1:26" ht="20.25">
      <c r="A55" s="167" t="s">
        <v>75</v>
      </c>
      <c r="B55" s="168"/>
      <c r="C55" s="169"/>
      <c r="D55" s="9">
        <f>D54*0.4</f>
        <v>4</v>
      </c>
      <c r="E55" s="10">
        <f>E54*0.4</f>
        <v>4</v>
      </c>
      <c r="F55" s="10">
        <f t="shared" si="14" ref="F55:J55">F54*0.4</f>
        <v>4</v>
      </c>
      <c r="G55" s="10">
        <f t="shared" si="14"/>
        <v>4</v>
      </c>
      <c r="H55" s="91">
        <f t="shared" si="14"/>
        <v>4</v>
      </c>
      <c r="I55" s="11">
        <f t="shared" si="14"/>
        <v>20</v>
      </c>
      <c r="J55" s="92">
        <f t="shared" si="14"/>
        <v>3</v>
      </c>
      <c r="K55" s="84">
        <f>K54*0.4</f>
        <v>2</v>
      </c>
      <c r="L55" s="18">
        <f>L54*0.4</f>
        <v>2</v>
      </c>
      <c r="M55" s="18">
        <f t="shared" si="15" ref="M55:Z55">M54*0.4</f>
        <v>2</v>
      </c>
      <c r="N55" s="18">
        <f t="shared" si="15"/>
        <v>2</v>
      </c>
      <c r="O55" s="85">
        <f t="shared" si="15"/>
        <v>2</v>
      </c>
      <c r="P55" s="79">
        <f t="shared" si="15"/>
        <v>10</v>
      </c>
      <c r="Q55" s="97">
        <f t="shared" si="15"/>
        <v>0.50</v>
      </c>
      <c r="R55" s="100">
        <f t="shared" si="15"/>
        <v>0.70</v>
      </c>
      <c r="S55" s="24">
        <f t="shared" si="15"/>
        <v>0.70</v>
      </c>
      <c r="T55" s="24">
        <f t="shared" si="15"/>
        <v>0.70</v>
      </c>
      <c r="U55" s="24">
        <f t="shared" si="15"/>
        <v>0.70</v>
      </c>
      <c r="V55" s="25">
        <f t="shared" si="15"/>
        <v>0.70</v>
      </c>
      <c r="W55" s="109">
        <f t="shared" si="15"/>
        <v>30</v>
      </c>
      <c r="X55" s="103">
        <f t="shared" si="15"/>
        <v>6</v>
      </c>
      <c r="Y55" s="19">
        <f t="shared" si="15"/>
        <v>13.20</v>
      </c>
      <c r="Z55" s="86">
        <f t="shared" si="15"/>
        <v>10.560000000000002</v>
      </c>
    </row>
    <row r="56" spans="1:26" ht="21" customHeight="1">
      <c r="A56" s="167" t="s">
        <v>15</v>
      </c>
      <c r="B56" s="168"/>
      <c r="C56" s="169"/>
      <c r="D56" s="9">
        <f>COUNTIF(D8:D51,"&gt;=4")</f>
        <v>20</v>
      </c>
      <c r="E56" s="10">
        <f>COUNTIF(E8:E51,"&gt;=4")</f>
        <v>32</v>
      </c>
      <c r="F56" s="10">
        <f>COUNTIF(F8:F51,"&gt;=4")</f>
        <v>31</v>
      </c>
      <c r="G56" s="10">
        <f>COUNTIF(G8:G51,"&gt;=4")</f>
        <v>29</v>
      </c>
      <c r="H56" s="91">
        <f>COUNTIF(H8:H51,"&gt;=4")</f>
        <v>30</v>
      </c>
      <c r="I56" s="11">
        <f>COUNTIF(I8:I51,"&gt;=20")</f>
        <v>32</v>
      </c>
      <c r="J56" s="92">
        <f>COUNTIF(J8:J51,"&gt;=3")</f>
        <v>32</v>
      </c>
      <c r="K56" s="84">
        <f>COUNTIF(K8:K51,"&gt;=2")</f>
        <v>33</v>
      </c>
      <c r="L56" s="18">
        <f>COUNTIF(L8:L51,"&gt;=2")</f>
        <v>34</v>
      </c>
      <c r="M56" s="18">
        <f>COUNTIF(M8:M51,"&gt;=2")</f>
        <v>30</v>
      </c>
      <c r="N56" s="18">
        <f>COUNTIF(N8:N51,"&gt;=2")</f>
        <v>31</v>
      </c>
      <c r="O56" s="85">
        <f>COUNTIF(O8:O51,"&gt;=2")</f>
        <v>30</v>
      </c>
      <c r="P56" s="79">
        <f>COUNTIF(P8:P51,"&gt;=10")</f>
        <v>37</v>
      </c>
      <c r="Q56" s="97">
        <f>COUNTIF(Q8:Q51,"&gt;=0.5")</f>
        <v>37</v>
      </c>
      <c r="R56" s="100">
        <f>COUNTIF(R8:R51,"&gt;=0.8")</f>
        <v>15</v>
      </c>
      <c r="S56" s="24">
        <f>COUNTIF(S8:S51,"&gt;=0.98")</f>
        <v>7</v>
      </c>
      <c r="T56" s="24">
        <f>COUNTIF(T8:T51,"&gt;=0.7")</f>
        <v>30</v>
      </c>
      <c r="U56" s="24">
        <f>COUNTIF(U8:U51,"&gt;=0.66")</f>
        <v>28</v>
      </c>
      <c r="V56" s="25">
        <f>COUNTIF(V8:V51,"&gt;=0.36")</f>
        <v>41</v>
      </c>
      <c r="W56" s="109">
        <f>COUNTIF(W8:W51,"&gt;=30")</f>
        <v>34</v>
      </c>
      <c r="X56" s="103">
        <f>COUNTIF(X8:X51,"&gt;=6")</f>
        <v>34</v>
      </c>
      <c r="Y56" s="19">
        <f>COUNTIF(Y8:Y51,"&gt;=13.2")</f>
        <v>33</v>
      </c>
      <c r="Z56" s="86">
        <f>COUNTIF(Z8:Z51,"&gt;=10.56")</f>
        <v>33</v>
      </c>
    </row>
    <row r="57" spans="1:26" ht="20.25">
      <c r="A57" s="167" t="s">
        <v>16</v>
      </c>
      <c r="B57" s="168"/>
      <c r="C57" s="169"/>
      <c r="D57" s="93" t="str">
        <f t="shared" si="16" ref="D57:Z57">IF(((D56/COUNT(D8:D51))*100)&gt;=60,"3",IF(AND(((D56/COUNT(D8:D51))*100)&lt;60,((D56/COUNT(D8:D51))*100)&gt;=50),"2",IF(AND(((D56/COUNT(D8:D51))*100)&lt;50,((D56/COUNT(D8:D51))*100)&gt;=40),"1","0")))</f>
        <v>1</v>
      </c>
      <c r="E57" s="10" t="str">
        <f t="shared" si="16"/>
        <v>3</v>
      </c>
      <c r="F57" s="10" t="str">
        <f t="shared" si="16"/>
        <v>3</v>
      </c>
      <c r="G57" s="10" t="str">
        <f t="shared" si="16"/>
        <v>3</v>
      </c>
      <c r="H57" s="91" t="str">
        <f t="shared" si="16"/>
        <v>3</v>
      </c>
      <c r="I57" s="11" t="str">
        <f t="shared" si="16"/>
        <v>3</v>
      </c>
      <c r="J57" s="92" t="str">
        <f t="shared" si="16"/>
        <v>3</v>
      </c>
      <c r="K57" s="84" t="str">
        <f t="shared" si="16"/>
        <v>3</v>
      </c>
      <c r="L57" s="17" t="str">
        <f t="shared" si="16"/>
        <v>3</v>
      </c>
      <c r="M57" s="17" t="str">
        <f t="shared" si="16"/>
        <v>3</v>
      </c>
      <c r="N57" s="17" t="str">
        <f t="shared" si="16"/>
        <v>3</v>
      </c>
      <c r="O57" s="86" t="str">
        <f t="shared" si="16"/>
        <v>3</v>
      </c>
      <c r="P57" s="79" t="str">
        <f t="shared" si="16"/>
        <v>3</v>
      </c>
      <c r="Q57" s="97" t="str">
        <f t="shared" si="16"/>
        <v>3</v>
      </c>
      <c r="R57" s="100" t="str">
        <f t="shared" si="16"/>
        <v>0</v>
      </c>
      <c r="S57" s="24" t="str">
        <f t="shared" si="16"/>
        <v>0</v>
      </c>
      <c r="T57" s="24" t="str">
        <f t="shared" si="16"/>
        <v>3</v>
      </c>
      <c r="U57" s="24" t="str">
        <f t="shared" si="16"/>
        <v>3</v>
      </c>
      <c r="V57" s="25" t="str">
        <f t="shared" si="16"/>
        <v>3</v>
      </c>
      <c r="W57" s="103" t="str">
        <f t="shared" si="16"/>
        <v>3</v>
      </c>
      <c r="X57" s="104" t="str">
        <f t="shared" si="16"/>
        <v>3</v>
      </c>
      <c r="Y57" s="97" t="str">
        <f t="shared" si="16"/>
        <v>3</v>
      </c>
      <c r="Z57" s="19" t="str">
        <f t="shared" si="16"/>
        <v>3</v>
      </c>
    </row>
    <row r="58" spans="1:26" ht="21" thickBot="1">
      <c r="A58" s="170" t="s">
        <v>17</v>
      </c>
      <c r="B58" s="171"/>
      <c r="C58" s="172"/>
      <c r="D58" s="12">
        <f t="shared" si="17" ref="D58:Z58">((D56/COUNT(D8:D51))*D57)</f>
        <v>0.45454545454545453</v>
      </c>
      <c r="E58" s="13">
        <f t="shared" si="17"/>
        <v>2.1818181818181817</v>
      </c>
      <c r="F58" s="13">
        <f t="shared" si="17"/>
        <v>2.1136363636363638</v>
      </c>
      <c r="G58" s="13">
        <f t="shared" si="17"/>
        <v>1.9772727272727271</v>
      </c>
      <c r="H58" s="94">
        <f t="shared" si="17"/>
        <v>2.0454545454545454</v>
      </c>
      <c r="I58" s="14">
        <f t="shared" si="17"/>
        <v>2.1818181818181817</v>
      </c>
      <c r="J58" s="95">
        <f t="shared" si="17"/>
        <v>2.1818181818181817</v>
      </c>
      <c r="K58" s="87">
        <f t="shared" si="17"/>
        <v>2.25</v>
      </c>
      <c r="L58" s="20">
        <f t="shared" si="17"/>
        <v>2.3181818181818183</v>
      </c>
      <c r="M58" s="20">
        <f t="shared" si="17"/>
        <v>2.0454545454545454</v>
      </c>
      <c r="N58" s="20">
        <f t="shared" si="17"/>
        <v>2.1136363636363638</v>
      </c>
      <c r="O58" s="88">
        <f t="shared" si="17"/>
        <v>2.0454545454545454</v>
      </c>
      <c r="P58" s="80">
        <f t="shared" si="17"/>
        <v>2.5227272727272729</v>
      </c>
      <c r="Q58" s="98">
        <f t="shared" si="17"/>
        <v>2.5227272727272729</v>
      </c>
      <c r="R58" s="101">
        <f t="shared" si="17"/>
        <v>0</v>
      </c>
      <c r="S58" s="26">
        <f t="shared" si="17"/>
        <v>0</v>
      </c>
      <c r="T58" s="26">
        <f t="shared" si="17"/>
        <v>2.0454545454545454</v>
      </c>
      <c r="U58" s="26">
        <f t="shared" si="17"/>
        <v>1.9090909090909092</v>
      </c>
      <c r="V58" s="27">
        <f t="shared" si="17"/>
        <v>2.7954545454545454</v>
      </c>
      <c r="W58" s="110">
        <f t="shared" si="17"/>
        <v>2.3181818181818183</v>
      </c>
      <c r="X58" s="105">
        <f t="shared" si="17"/>
        <v>2.3181818181818183</v>
      </c>
      <c r="Y58" s="98">
        <f t="shared" si="17"/>
        <v>2.25</v>
      </c>
      <c r="Z58" s="21">
        <f t="shared" si="17"/>
        <v>2.25</v>
      </c>
    </row>
    <row r="59" spans="1:4" ht="21" thickBot="1">
      <c r="A59" s="2"/>
      <c r="B59" s="2"/>
      <c r="C59" s="2"/>
      <c r="D59" s="2"/>
    </row>
    <row r="60" spans="1:19" ht="20.25">
      <c r="A60" s="173" t="s">
        <v>18</v>
      </c>
      <c r="B60" s="174"/>
      <c r="C60" s="175"/>
      <c r="D60" s="2"/>
      <c r="E60" s="161" t="s">
        <v>19</v>
      </c>
      <c r="F60" s="162"/>
      <c r="G60" s="162"/>
      <c r="H60" s="162"/>
      <c r="I60" s="162"/>
      <c r="J60" s="162"/>
      <c r="K60" s="162"/>
      <c r="L60" s="162"/>
      <c r="M60" s="162"/>
      <c r="N60" s="163"/>
      <c r="O60" s="81" t="s">
        <v>9</v>
      </c>
      <c r="P60" s="28" t="s">
        <v>3</v>
      </c>
      <c r="Q60" s="28" t="s">
        <v>4</v>
      </c>
      <c r="R60" s="28" t="s">
        <v>5</v>
      </c>
      <c r="S60" s="29" t="s">
        <v>6</v>
      </c>
    </row>
    <row r="61" spans="1:19" ht="21" thickBot="1">
      <c r="A61" s="30" t="s">
        <v>76</v>
      </c>
      <c r="B61" s="3"/>
      <c r="C61" s="31"/>
      <c r="D61" s="2"/>
      <c r="E61" s="164"/>
      <c r="F61" s="165"/>
      <c r="G61" s="165"/>
      <c r="H61" s="165"/>
      <c r="I61" s="165"/>
      <c r="J61" s="165"/>
      <c r="K61" s="165"/>
      <c r="L61" s="165"/>
      <c r="M61" s="165"/>
      <c r="N61" s="166"/>
      <c r="O61" s="4">
        <f>(R58*0.2+Z58*0.8)</f>
        <v>1.80</v>
      </c>
      <c r="P61" s="4">
        <f>(S58*0.2+Z58*0.8)</f>
        <v>1.80</v>
      </c>
      <c r="Q61" s="4">
        <f>(T58*0.2+Z58*0.8)</f>
        <v>2.209090909090909</v>
      </c>
      <c r="R61" s="4">
        <f>(U58*0.2+Z58*0.8)</f>
        <v>2.1818181818181817</v>
      </c>
      <c r="S61" s="5">
        <f>(V58*0.2+Z58*0.8)</f>
        <v>2.3590909090909093</v>
      </c>
    </row>
    <row r="62" spans="1:4" ht="20.25">
      <c r="A62" s="30" t="s">
        <v>77</v>
      </c>
      <c r="B62" s="3"/>
      <c r="C62" s="31"/>
      <c r="D62" s="2"/>
    </row>
    <row r="63" spans="1:4" ht="21" thickBot="1">
      <c r="A63" s="32" t="s">
        <v>78</v>
      </c>
      <c r="B63" s="33"/>
      <c r="C63" s="34"/>
      <c r="D63" s="2"/>
    </row>
  </sheetData>
  <mergeCells count="23">
    <mergeCell ref="E60:N61"/>
    <mergeCell ref="A54:C54"/>
    <mergeCell ref="A55:C55"/>
    <mergeCell ref="A56:C56"/>
    <mergeCell ref="A57:C57"/>
    <mergeCell ref="A58:C58"/>
    <mergeCell ref="A60:C60"/>
    <mergeCell ref="A53:C53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orientation="landscape" paperSize="9" scale="45" r:id="rId3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35e2133-0503-4046-9a7d-d69654ff16da}">
  <sheetPr codeName="Sheet23">
    <pageSetUpPr fitToPage="1"/>
  </sheetPr>
  <dimension ref="A1:Z63"/>
  <sheetViews>
    <sheetView zoomScale="70" zoomScaleNormal="70" workbookViewId="0" topLeftCell="A1">
      <selection pane="topLeft" activeCell="P11" sqref="P11"/>
    </sheetView>
  </sheetViews>
  <sheetFormatPr defaultColWidth="8.854285714285714" defaultRowHeight="20.25"/>
  <cols>
    <col min="1" max="2" width="11.571428571428571" style="1" customWidth="1"/>
    <col min="3" max="3" width="63.714285714285715" style="1" bestFit="1" customWidth="1"/>
    <col min="4" max="10" width="11.571428571428571" style="1" customWidth="1"/>
    <col min="11" max="15" width="8.571428571428571" style="1" customWidth="1"/>
    <col min="16" max="16" width="14.857142857142858" style="1" customWidth="1"/>
    <col min="17" max="17" width="8.571428571428571" style="1" customWidth="1"/>
    <col min="18" max="22" width="12.142857142857142" style="1" customWidth="1"/>
    <col min="23" max="26" width="11.428571428571429" style="1" customWidth="1"/>
    <col min="27" max="16384" width="8.857142857142858" style="1"/>
  </cols>
  <sheetData>
    <row r="1" spans="1:26" ht="20.25">
      <c r="A1" s="68" t="str">
        <f>'1 (5)'!A1:Z1</f>
        <v xml:space="preserve">ST. WILFRED'S PG COLLEGE 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20.25">
      <c r="A2" s="68" t="s">
        <v>91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21" thickBot="1">
      <c r="A3" s="68"/>
      <c r="B3" s="68"/>
      <c r="C3" s="68"/>
      <c r="D3" s="68"/>
      <c r="E3" s="68"/>
      <c r="F3" s="68" t="s">
        <v>103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21" thickBot="1">
      <c r="A4" s="232" t="s">
        <v>80</v>
      </c>
      <c r="B4" s="233"/>
      <c r="C4" s="124" t="s">
        <v>201</v>
      </c>
      <c r="D4" s="234" t="s">
        <v>85</v>
      </c>
      <c r="E4" s="235"/>
      <c r="F4" s="236" t="s">
        <v>110</v>
      </c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</row>
    <row r="5" spans="1:26" ht="21" customHeight="1">
      <c r="A5" s="238" t="s">
        <v>0</v>
      </c>
      <c r="B5" s="239" t="s">
        <v>1</v>
      </c>
      <c r="C5" s="240" t="s">
        <v>2</v>
      </c>
      <c r="D5" s="66" t="s">
        <v>96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241" t="s">
        <v>81</v>
      </c>
      <c r="S5" s="241"/>
      <c r="T5" s="241"/>
      <c r="U5" s="241"/>
      <c r="V5" s="241"/>
      <c r="W5" s="242" t="s">
        <v>12</v>
      </c>
      <c r="X5" s="243" t="s">
        <v>11</v>
      </c>
      <c r="Y5" s="244" t="s">
        <v>202</v>
      </c>
      <c r="Z5" s="244" t="s">
        <v>79</v>
      </c>
    </row>
    <row r="6" spans="1:26" ht="20.25">
      <c r="A6" s="245"/>
      <c r="B6" s="246"/>
      <c r="C6" s="247"/>
      <c r="D6" s="248" t="s">
        <v>92</v>
      </c>
      <c r="E6" s="248"/>
      <c r="F6" s="248"/>
      <c r="G6" s="248"/>
      <c r="H6" s="248"/>
      <c r="I6" s="248"/>
      <c r="J6" s="248"/>
      <c r="K6" s="192" t="s">
        <v>93</v>
      </c>
      <c r="L6" s="192"/>
      <c r="M6" s="192"/>
      <c r="N6" s="192"/>
      <c r="O6" s="192"/>
      <c r="P6" s="192"/>
      <c r="Q6" s="192"/>
      <c r="R6" s="241"/>
      <c r="S6" s="241"/>
      <c r="T6" s="241"/>
      <c r="U6" s="241"/>
      <c r="V6" s="241"/>
      <c r="W6" s="242" t="s">
        <v>10</v>
      </c>
      <c r="X6" s="243"/>
      <c r="Y6" s="244"/>
      <c r="Z6" s="244"/>
    </row>
    <row r="7" spans="1:26" ht="21" thickBot="1">
      <c r="A7" s="245"/>
      <c r="B7" s="249"/>
      <c r="C7" s="250"/>
      <c r="D7" s="248" t="s">
        <v>86</v>
      </c>
      <c r="E7" s="248" t="s">
        <v>87</v>
      </c>
      <c r="F7" s="248" t="s">
        <v>88</v>
      </c>
      <c r="G7" s="248" t="s">
        <v>89</v>
      </c>
      <c r="H7" s="248" t="s">
        <v>90</v>
      </c>
      <c r="I7" s="248" t="s">
        <v>94</v>
      </c>
      <c r="J7" s="248" t="s">
        <v>82</v>
      </c>
      <c r="K7" s="192" t="s">
        <v>9</v>
      </c>
      <c r="L7" s="192" t="s">
        <v>87</v>
      </c>
      <c r="M7" s="192" t="s">
        <v>4</v>
      </c>
      <c r="N7" s="192" t="s">
        <v>89</v>
      </c>
      <c r="O7" s="192" t="s">
        <v>90</v>
      </c>
      <c r="P7" s="192" t="s">
        <v>95</v>
      </c>
      <c r="Q7" s="192" t="s">
        <v>83</v>
      </c>
      <c r="R7" s="251" t="s">
        <v>9</v>
      </c>
      <c r="S7" s="241" t="s">
        <v>3</v>
      </c>
      <c r="T7" s="241" t="s">
        <v>4</v>
      </c>
      <c r="U7" s="241" t="s">
        <v>5</v>
      </c>
      <c r="V7" s="241" t="s">
        <v>6</v>
      </c>
      <c r="W7" s="242" t="s">
        <v>97</v>
      </c>
      <c r="X7" s="243"/>
      <c r="Y7" s="244"/>
      <c r="Z7" s="244"/>
    </row>
    <row r="8" spans="1:26" ht="19.9" customHeight="1">
      <c r="A8" s="252">
        <v>1</v>
      </c>
      <c r="B8" s="253">
        <v>283060</v>
      </c>
      <c r="C8" s="254" t="s">
        <v>167</v>
      </c>
      <c r="D8" s="10">
        <v>1</v>
      </c>
      <c r="E8" s="10">
        <v>4</v>
      </c>
      <c r="F8" s="10">
        <v>1</v>
      </c>
      <c r="G8" s="10">
        <v>6</v>
      </c>
      <c r="H8" s="10">
        <v>1</v>
      </c>
      <c r="I8" s="255">
        <f>SUM(D8:H8)</f>
        <v>13</v>
      </c>
      <c r="J8" s="255">
        <f t="shared" si="0" ref="J8:J39">I8*0.15</f>
        <v>1.95</v>
      </c>
      <c r="K8" s="256">
        <v>2</v>
      </c>
      <c r="L8" s="256">
        <v>1</v>
      </c>
      <c r="M8" s="256">
        <v>1</v>
      </c>
      <c r="N8" s="256">
        <v>2</v>
      </c>
      <c r="O8" s="256">
        <v>1</v>
      </c>
      <c r="P8" s="256">
        <f>SUM(K8:O8)</f>
        <v>7</v>
      </c>
      <c r="Q8" s="257">
        <f>P8*0.05</f>
        <v>0.35</v>
      </c>
      <c r="R8" s="258">
        <f t="shared" si="1" ref="R8:R39">(D8*0.15+K8*0.05)</f>
        <v>0.25</v>
      </c>
      <c r="S8" s="258">
        <f t="shared" si="2" ref="S8:S39">(E8*0.15+L8*0.05)</f>
        <v>0.65</v>
      </c>
      <c r="T8" s="258">
        <f t="shared" si="3" ref="T8:T39">(F8*0.15+M8*0.05)</f>
        <v>0.20</v>
      </c>
      <c r="U8" s="258">
        <f t="shared" si="4" ref="U8:U39">(G8*0.15+N8*0.05)</f>
        <v>0.99999999999999989</v>
      </c>
      <c r="V8" s="258">
        <f t="shared" si="5" ref="V8:V39">(H8*0.15+O8*0.05)</f>
        <v>0.20</v>
      </c>
      <c r="W8" s="259">
        <f t="shared" si="6" ref="W8:W39">I8+P8</f>
        <v>20</v>
      </c>
      <c r="X8" s="259">
        <f>(W8*0.2)</f>
        <v>4</v>
      </c>
      <c r="Y8" s="260">
        <v>10</v>
      </c>
      <c r="Z8" s="257">
        <f>Y8*0.8</f>
        <v>8</v>
      </c>
    </row>
    <row r="9" spans="1:26" ht="19.9" customHeight="1" thickBot="1">
      <c r="A9" s="261">
        <v>2</v>
      </c>
      <c r="B9" s="253">
        <v>283061</v>
      </c>
      <c r="C9" s="254" t="s">
        <v>112</v>
      </c>
      <c r="D9" s="10">
        <v>1</v>
      </c>
      <c r="E9" s="10">
        <v>5</v>
      </c>
      <c r="F9" s="10">
        <v>5</v>
      </c>
      <c r="G9" s="10">
        <v>6</v>
      </c>
      <c r="H9" s="10">
        <v>1</v>
      </c>
      <c r="I9" s="255">
        <f t="shared" si="7" ref="I9:I51">SUM(D9:H9)</f>
        <v>18</v>
      </c>
      <c r="J9" s="255">
        <f t="shared" si="0"/>
        <v>2.6999999999999997</v>
      </c>
      <c r="K9" s="256">
        <v>1</v>
      </c>
      <c r="L9" s="256">
        <v>1.50</v>
      </c>
      <c r="M9" s="256">
        <v>2</v>
      </c>
      <c r="N9" s="256">
        <v>2</v>
      </c>
      <c r="O9" s="256">
        <v>1</v>
      </c>
      <c r="P9" s="256">
        <f t="shared" si="8" ref="P9:P51">SUM(K9:O9)</f>
        <v>7.50</v>
      </c>
      <c r="Q9" s="257">
        <f t="shared" si="9" ref="Q9:Q51">P9*0.05</f>
        <v>0.375</v>
      </c>
      <c r="R9" s="258">
        <f t="shared" si="1"/>
        <v>0.20</v>
      </c>
      <c r="S9" s="258">
        <f t="shared" si="2"/>
        <v>0.825</v>
      </c>
      <c r="T9" s="258">
        <f t="shared" si="3"/>
        <v>0.85</v>
      </c>
      <c r="U9" s="258">
        <f t="shared" si="4"/>
        <v>0.99999999999999989</v>
      </c>
      <c r="V9" s="258">
        <f t="shared" si="5"/>
        <v>0.20</v>
      </c>
      <c r="W9" s="259">
        <f t="shared" si="6"/>
        <v>25.50</v>
      </c>
      <c r="X9" s="259">
        <f t="shared" si="10" ref="X9:X51">(W9*0.2)</f>
        <v>5.1000000000000005</v>
      </c>
      <c r="Y9" s="260">
        <v>11</v>
      </c>
      <c r="Z9" s="257">
        <f t="shared" si="11" ref="Z9:Z51">Y9*0.8</f>
        <v>8.8000000000000007</v>
      </c>
    </row>
    <row r="10" spans="1:26" ht="19.9" customHeight="1">
      <c r="A10" s="252">
        <v>3</v>
      </c>
      <c r="B10" s="253">
        <v>283063</v>
      </c>
      <c r="C10" s="254" t="s">
        <v>168</v>
      </c>
      <c r="D10" s="10">
        <v>4</v>
      </c>
      <c r="E10" s="10">
        <v>3</v>
      </c>
      <c r="F10" s="10">
        <v>5</v>
      </c>
      <c r="G10" s="10">
        <v>2</v>
      </c>
      <c r="H10" s="10">
        <v>3</v>
      </c>
      <c r="I10" s="255">
        <f t="shared" si="7"/>
        <v>17</v>
      </c>
      <c r="J10" s="255">
        <f t="shared" si="0"/>
        <v>2.5499999999999998</v>
      </c>
      <c r="K10" s="256">
        <v>1</v>
      </c>
      <c r="L10" s="256">
        <v>1</v>
      </c>
      <c r="M10" s="256">
        <v>2</v>
      </c>
      <c r="N10" s="256">
        <v>3</v>
      </c>
      <c r="O10" s="256">
        <v>2</v>
      </c>
      <c r="P10" s="256">
        <f t="shared" si="8"/>
        <v>9</v>
      </c>
      <c r="Q10" s="257">
        <f t="shared" si="9"/>
        <v>0.45</v>
      </c>
      <c r="R10" s="258">
        <f t="shared" si="1"/>
        <v>0.65</v>
      </c>
      <c r="S10" s="258">
        <f t="shared" si="2"/>
        <v>0.49999999999999994</v>
      </c>
      <c r="T10" s="258">
        <f t="shared" si="3"/>
        <v>0.85</v>
      </c>
      <c r="U10" s="258">
        <f t="shared" si="4"/>
        <v>0.45</v>
      </c>
      <c r="V10" s="258">
        <f t="shared" si="5"/>
        <v>0.54999999999999993</v>
      </c>
      <c r="W10" s="259">
        <f t="shared" si="6"/>
        <v>26</v>
      </c>
      <c r="X10" s="259">
        <f t="shared" si="10"/>
        <v>5.20</v>
      </c>
      <c r="Y10" s="260">
        <v>10</v>
      </c>
      <c r="Z10" s="257">
        <f t="shared" si="11"/>
        <v>8</v>
      </c>
    </row>
    <row r="11" spans="1:26" ht="18" customHeight="1" thickBot="1">
      <c r="A11" s="261">
        <v>4</v>
      </c>
      <c r="B11" s="253">
        <v>283067</v>
      </c>
      <c r="C11" s="254" t="s">
        <v>169</v>
      </c>
      <c r="D11" s="10">
        <v>3</v>
      </c>
      <c r="E11" s="10">
        <v>5</v>
      </c>
      <c r="F11" s="10">
        <v>4</v>
      </c>
      <c r="G11" s="10">
        <v>4</v>
      </c>
      <c r="H11" s="10">
        <v>3</v>
      </c>
      <c r="I11" s="255">
        <f t="shared" si="7"/>
        <v>19</v>
      </c>
      <c r="J11" s="255">
        <f t="shared" si="0"/>
        <v>2.85</v>
      </c>
      <c r="K11" s="256">
        <v>2</v>
      </c>
      <c r="L11" s="256">
        <v>1</v>
      </c>
      <c r="M11" s="256">
        <v>2</v>
      </c>
      <c r="N11" s="256">
        <v>3</v>
      </c>
      <c r="O11" s="256">
        <v>2</v>
      </c>
      <c r="P11" s="256">
        <f t="shared" si="8"/>
        <v>10</v>
      </c>
      <c r="Q11" s="257">
        <f t="shared" si="9"/>
        <v>0.50</v>
      </c>
      <c r="R11" s="258">
        <f t="shared" si="1"/>
        <v>0.54999999999999993</v>
      </c>
      <c r="S11" s="258">
        <f t="shared" si="2"/>
        <v>0.80</v>
      </c>
      <c r="T11" s="258">
        <f t="shared" si="3"/>
        <v>0.70</v>
      </c>
      <c r="U11" s="258">
        <f t="shared" si="4"/>
        <v>0.75</v>
      </c>
      <c r="V11" s="258">
        <f t="shared" si="5"/>
        <v>0.54999999999999993</v>
      </c>
      <c r="W11" s="259">
        <f t="shared" si="6"/>
        <v>29</v>
      </c>
      <c r="X11" s="259">
        <f t="shared" si="10"/>
        <v>5.8000000000000007</v>
      </c>
      <c r="Y11" s="260">
        <v>13</v>
      </c>
      <c r="Z11" s="257">
        <f t="shared" si="11"/>
        <v>10.40</v>
      </c>
    </row>
    <row r="12" spans="1:26" ht="19.9" customHeight="1">
      <c r="A12" s="252">
        <v>5</v>
      </c>
      <c r="B12" s="253">
        <v>283070</v>
      </c>
      <c r="C12" s="254" t="s">
        <v>115</v>
      </c>
      <c r="D12" s="10">
        <v>3</v>
      </c>
      <c r="E12" s="10">
        <v>2</v>
      </c>
      <c r="F12" s="10">
        <v>6</v>
      </c>
      <c r="G12" s="10">
        <v>1</v>
      </c>
      <c r="H12" s="10">
        <v>2</v>
      </c>
      <c r="I12" s="255">
        <f t="shared" si="7"/>
        <v>14</v>
      </c>
      <c r="J12" s="255">
        <f t="shared" si="0"/>
        <v>2.10</v>
      </c>
      <c r="K12" s="256">
        <v>1</v>
      </c>
      <c r="L12" s="256">
        <v>1</v>
      </c>
      <c r="M12" s="256">
        <v>2</v>
      </c>
      <c r="N12" s="256">
        <v>2</v>
      </c>
      <c r="O12" s="256">
        <v>3</v>
      </c>
      <c r="P12" s="256">
        <f t="shared" si="8"/>
        <v>9</v>
      </c>
      <c r="Q12" s="257">
        <f t="shared" si="9"/>
        <v>0.45</v>
      </c>
      <c r="R12" s="258">
        <f t="shared" si="1"/>
        <v>0.49999999999999994</v>
      </c>
      <c r="S12" s="258">
        <f t="shared" si="2"/>
        <v>0.35</v>
      </c>
      <c r="T12" s="258">
        <f t="shared" si="3"/>
        <v>0.99999999999999989</v>
      </c>
      <c r="U12" s="258">
        <f t="shared" si="4"/>
        <v>0.25</v>
      </c>
      <c r="V12" s="258">
        <f t="shared" si="5"/>
        <v>0.45</v>
      </c>
      <c r="W12" s="259">
        <f t="shared" si="6"/>
        <v>23</v>
      </c>
      <c r="X12" s="259">
        <f t="shared" si="10"/>
        <v>4.6000000000000005</v>
      </c>
      <c r="Y12" s="260">
        <v>9</v>
      </c>
      <c r="Z12" s="257">
        <f t="shared" si="11"/>
        <v>7.20</v>
      </c>
    </row>
    <row r="13" spans="1:26" ht="19.9" customHeight="1" thickBot="1">
      <c r="A13" s="261">
        <v>6</v>
      </c>
      <c r="B13" s="253">
        <v>283071</v>
      </c>
      <c r="C13" s="254" t="s">
        <v>116</v>
      </c>
      <c r="D13" s="10">
        <v>2</v>
      </c>
      <c r="E13" s="10">
        <v>5</v>
      </c>
      <c r="F13" s="10">
        <v>4</v>
      </c>
      <c r="G13" s="10">
        <v>3</v>
      </c>
      <c r="H13" s="10">
        <v>5</v>
      </c>
      <c r="I13" s="255">
        <f t="shared" si="7"/>
        <v>19</v>
      </c>
      <c r="J13" s="255">
        <f t="shared" si="0"/>
        <v>2.85</v>
      </c>
      <c r="K13" s="256">
        <v>2</v>
      </c>
      <c r="L13" s="256">
        <v>4</v>
      </c>
      <c r="M13" s="256">
        <v>2</v>
      </c>
      <c r="N13" s="256">
        <v>3</v>
      </c>
      <c r="O13" s="256">
        <v>4</v>
      </c>
      <c r="P13" s="256">
        <f t="shared" si="8"/>
        <v>15</v>
      </c>
      <c r="Q13" s="257">
        <f t="shared" si="9"/>
        <v>0.75</v>
      </c>
      <c r="R13" s="258">
        <f t="shared" si="1"/>
        <v>0.40</v>
      </c>
      <c r="S13" s="258">
        <f t="shared" si="2"/>
        <v>0.95</v>
      </c>
      <c r="T13" s="258">
        <f t="shared" si="3"/>
        <v>0.70</v>
      </c>
      <c r="U13" s="258">
        <f t="shared" si="4"/>
        <v>0.60</v>
      </c>
      <c r="V13" s="258">
        <f t="shared" si="5"/>
        <v>0.95</v>
      </c>
      <c r="W13" s="259">
        <f t="shared" si="6"/>
        <v>34</v>
      </c>
      <c r="X13" s="259">
        <f t="shared" si="10"/>
        <v>6.8000000000000007</v>
      </c>
      <c r="Y13" s="260">
        <v>13</v>
      </c>
      <c r="Z13" s="257">
        <f t="shared" si="11"/>
        <v>10.40</v>
      </c>
    </row>
    <row r="14" spans="1:26" ht="19.9" customHeight="1">
      <c r="A14" s="252">
        <v>7</v>
      </c>
      <c r="B14" s="253">
        <v>283077</v>
      </c>
      <c r="C14" s="254" t="s">
        <v>170</v>
      </c>
      <c r="D14" s="10">
        <v>3</v>
      </c>
      <c r="E14" s="10">
        <v>2</v>
      </c>
      <c r="F14" s="10">
        <v>4</v>
      </c>
      <c r="G14" s="10">
        <v>2</v>
      </c>
      <c r="H14" s="10">
        <v>1</v>
      </c>
      <c r="I14" s="255">
        <f t="shared" si="7"/>
        <v>12</v>
      </c>
      <c r="J14" s="255">
        <f t="shared" si="0"/>
        <v>1.7999999999999998</v>
      </c>
      <c r="K14" s="256">
        <v>1</v>
      </c>
      <c r="L14" s="256">
        <v>2</v>
      </c>
      <c r="M14" s="256">
        <v>3</v>
      </c>
      <c r="N14" s="256">
        <v>2</v>
      </c>
      <c r="O14" s="256">
        <v>1</v>
      </c>
      <c r="P14" s="256">
        <f t="shared" si="8"/>
        <v>9</v>
      </c>
      <c r="Q14" s="257">
        <f t="shared" si="9"/>
        <v>0.45</v>
      </c>
      <c r="R14" s="258">
        <f t="shared" si="1"/>
        <v>0.49999999999999994</v>
      </c>
      <c r="S14" s="258">
        <f t="shared" si="2"/>
        <v>0.40</v>
      </c>
      <c r="T14" s="258">
        <f t="shared" si="3"/>
        <v>0.75</v>
      </c>
      <c r="U14" s="258">
        <f t="shared" si="4"/>
        <v>0.40</v>
      </c>
      <c r="V14" s="258">
        <f t="shared" si="5"/>
        <v>0.20</v>
      </c>
      <c r="W14" s="259">
        <f t="shared" si="6"/>
        <v>21</v>
      </c>
      <c r="X14" s="259">
        <f t="shared" si="10"/>
        <v>4.20</v>
      </c>
      <c r="Y14" s="260">
        <v>6</v>
      </c>
      <c r="Z14" s="257">
        <f t="shared" si="11"/>
        <v>4.8000000000000007</v>
      </c>
    </row>
    <row r="15" spans="1:26" ht="19.9" customHeight="1" thickBot="1">
      <c r="A15" s="261">
        <v>8</v>
      </c>
      <c r="B15" s="253">
        <v>283080</v>
      </c>
      <c r="C15" s="254" t="s">
        <v>141</v>
      </c>
      <c r="D15" s="10">
        <v>1</v>
      </c>
      <c r="E15" s="10">
        <v>3</v>
      </c>
      <c r="F15" s="10">
        <v>2</v>
      </c>
      <c r="G15" s="10">
        <v>1</v>
      </c>
      <c r="H15" s="10">
        <v>2</v>
      </c>
      <c r="I15" s="255">
        <f t="shared" si="7"/>
        <v>9</v>
      </c>
      <c r="J15" s="255">
        <f t="shared" si="0"/>
        <v>1.35</v>
      </c>
      <c r="K15" s="256">
        <v>2</v>
      </c>
      <c r="L15" s="256">
        <v>1</v>
      </c>
      <c r="M15" s="256">
        <v>2</v>
      </c>
      <c r="N15" s="256">
        <v>1</v>
      </c>
      <c r="O15" s="256">
        <v>2</v>
      </c>
      <c r="P15" s="256">
        <f t="shared" si="8"/>
        <v>8</v>
      </c>
      <c r="Q15" s="257">
        <f t="shared" si="9"/>
        <v>0.40</v>
      </c>
      <c r="R15" s="258">
        <f t="shared" si="1"/>
        <v>0.25</v>
      </c>
      <c r="S15" s="258">
        <f t="shared" si="2"/>
        <v>0.49999999999999994</v>
      </c>
      <c r="T15" s="258">
        <f t="shared" si="3"/>
        <v>0.40</v>
      </c>
      <c r="U15" s="258">
        <f t="shared" si="4"/>
        <v>0.20</v>
      </c>
      <c r="V15" s="258">
        <f t="shared" si="5"/>
        <v>0.40</v>
      </c>
      <c r="W15" s="259">
        <f t="shared" si="6"/>
        <v>17</v>
      </c>
      <c r="X15" s="259">
        <f t="shared" si="10"/>
        <v>3.4000000000000004</v>
      </c>
      <c r="Y15" s="260">
        <v>6</v>
      </c>
      <c r="Z15" s="257">
        <f t="shared" si="11"/>
        <v>4.8000000000000007</v>
      </c>
    </row>
    <row r="16" spans="1:26" ht="19.9" customHeight="1">
      <c r="A16" s="252">
        <v>9</v>
      </c>
      <c r="B16" s="253">
        <v>283083</v>
      </c>
      <c r="C16" s="254" t="s">
        <v>171</v>
      </c>
      <c r="D16" s="10">
        <v>3</v>
      </c>
      <c r="E16" s="10">
        <v>5</v>
      </c>
      <c r="F16" s="10">
        <v>4</v>
      </c>
      <c r="G16" s="10">
        <v>2</v>
      </c>
      <c r="H16" s="10">
        <v>5</v>
      </c>
      <c r="I16" s="255">
        <f t="shared" si="7"/>
        <v>19</v>
      </c>
      <c r="J16" s="255">
        <f t="shared" si="0"/>
        <v>2.85</v>
      </c>
      <c r="K16" s="256">
        <v>3</v>
      </c>
      <c r="L16" s="256">
        <v>2</v>
      </c>
      <c r="M16" s="256">
        <v>1</v>
      </c>
      <c r="N16" s="256">
        <v>2</v>
      </c>
      <c r="O16" s="256">
        <v>1</v>
      </c>
      <c r="P16" s="256">
        <f t="shared" si="8"/>
        <v>9</v>
      </c>
      <c r="Q16" s="257">
        <f t="shared" si="9"/>
        <v>0.45</v>
      </c>
      <c r="R16" s="258">
        <f t="shared" si="1"/>
        <v>0.60</v>
      </c>
      <c r="S16" s="258">
        <f t="shared" si="2"/>
        <v>0.85</v>
      </c>
      <c r="T16" s="258">
        <f t="shared" si="3"/>
        <v>0.65</v>
      </c>
      <c r="U16" s="258">
        <f t="shared" si="4"/>
        <v>0.40</v>
      </c>
      <c r="V16" s="258">
        <f t="shared" si="5"/>
        <v>0.80</v>
      </c>
      <c r="W16" s="259">
        <f t="shared" si="6"/>
        <v>28</v>
      </c>
      <c r="X16" s="259">
        <f t="shared" si="10"/>
        <v>5.60</v>
      </c>
      <c r="Y16" s="260">
        <v>16</v>
      </c>
      <c r="Z16" s="257">
        <f t="shared" si="11"/>
        <v>12.80</v>
      </c>
    </row>
    <row r="17" spans="1:26" ht="19.9" customHeight="1" thickBot="1">
      <c r="A17" s="261">
        <v>10</v>
      </c>
      <c r="B17" s="253">
        <v>283089</v>
      </c>
      <c r="C17" s="254" t="s">
        <v>119</v>
      </c>
      <c r="D17" s="10">
        <v>4</v>
      </c>
      <c r="E17" s="10">
        <v>2</v>
      </c>
      <c r="F17" s="10">
        <v>3</v>
      </c>
      <c r="G17" s="10">
        <v>2</v>
      </c>
      <c r="H17" s="10">
        <v>3</v>
      </c>
      <c r="I17" s="255">
        <f t="shared" si="7"/>
        <v>14</v>
      </c>
      <c r="J17" s="255">
        <f t="shared" si="0"/>
        <v>2.10</v>
      </c>
      <c r="K17" s="256">
        <v>1</v>
      </c>
      <c r="L17" s="256">
        <v>2</v>
      </c>
      <c r="M17" s="256">
        <v>2.50</v>
      </c>
      <c r="N17" s="256">
        <v>2</v>
      </c>
      <c r="O17" s="256">
        <v>3</v>
      </c>
      <c r="P17" s="256">
        <f t="shared" si="8"/>
        <v>10.50</v>
      </c>
      <c r="Q17" s="257">
        <f t="shared" si="9"/>
        <v>0.525</v>
      </c>
      <c r="R17" s="258">
        <f t="shared" si="1"/>
        <v>0.65</v>
      </c>
      <c r="S17" s="258">
        <f t="shared" si="2"/>
        <v>0.40</v>
      </c>
      <c r="T17" s="258">
        <f t="shared" si="3"/>
        <v>0.57499999999999996</v>
      </c>
      <c r="U17" s="258">
        <f t="shared" si="4"/>
        <v>0.40</v>
      </c>
      <c r="V17" s="258">
        <f t="shared" si="5"/>
        <v>0.60</v>
      </c>
      <c r="W17" s="259">
        <f t="shared" si="6"/>
        <v>24.50</v>
      </c>
      <c r="X17" s="259">
        <f t="shared" si="10"/>
        <v>4.9000000000000004</v>
      </c>
      <c r="Y17" s="260">
        <v>11</v>
      </c>
      <c r="Z17" s="257">
        <f t="shared" si="11"/>
        <v>8.8000000000000007</v>
      </c>
    </row>
    <row r="18" spans="1:26" ht="19.9" customHeight="1">
      <c r="A18" s="252">
        <v>11</v>
      </c>
      <c r="B18" s="253">
        <v>283090</v>
      </c>
      <c r="C18" s="254" t="s">
        <v>172</v>
      </c>
      <c r="D18" s="10">
        <v>2</v>
      </c>
      <c r="E18" s="10">
        <v>4</v>
      </c>
      <c r="F18" s="10">
        <v>5</v>
      </c>
      <c r="G18" s="10">
        <v>3</v>
      </c>
      <c r="H18" s="10">
        <v>4</v>
      </c>
      <c r="I18" s="255">
        <f t="shared" si="7"/>
        <v>18</v>
      </c>
      <c r="J18" s="255">
        <f t="shared" si="0"/>
        <v>2.6999999999999997</v>
      </c>
      <c r="K18" s="256">
        <v>2</v>
      </c>
      <c r="L18" s="256">
        <v>2.50</v>
      </c>
      <c r="M18" s="256">
        <v>3</v>
      </c>
      <c r="N18" s="256">
        <v>4</v>
      </c>
      <c r="O18" s="256">
        <v>2</v>
      </c>
      <c r="P18" s="256">
        <f t="shared" si="8"/>
        <v>13.50</v>
      </c>
      <c r="Q18" s="257">
        <f t="shared" si="9"/>
        <v>0.675</v>
      </c>
      <c r="R18" s="258">
        <f t="shared" si="1"/>
        <v>0.40</v>
      </c>
      <c r="S18" s="258">
        <f t="shared" si="2"/>
        <v>0.725</v>
      </c>
      <c r="T18" s="258">
        <f t="shared" si="3"/>
        <v>0.90</v>
      </c>
      <c r="U18" s="258">
        <f t="shared" si="4"/>
        <v>0.64999999999999991</v>
      </c>
      <c r="V18" s="258">
        <f t="shared" si="5"/>
        <v>0.70</v>
      </c>
      <c r="W18" s="259">
        <f t="shared" si="6"/>
        <v>31.50</v>
      </c>
      <c r="X18" s="259">
        <f t="shared" si="10"/>
        <v>6.3000000000000007</v>
      </c>
      <c r="Y18" s="260">
        <v>13</v>
      </c>
      <c r="Z18" s="257">
        <f t="shared" si="11"/>
        <v>10.40</v>
      </c>
    </row>
    <row r="19" spans="1:26" ht="19.9" customHeight="1" thickBot="1">
      <c r="A19" s="261">
        <v>12</v>
      </c>
      <c r="B19" s="253">
        <v>283091</v>
      </c>
      <c r="C19" s="254" t="s">
        <v>143</v>
      </c>
      <c r="D19" s="10">
        <v>3</v>
      </c>
      <c r="E19" s="10">
        <v>5</v>
      </c>
      <c r="F19" s="10">
        <v>4</v>
      </c>
      <c r="G19" s="10">
        <v>4</v>
      </c>
      <c r="H19" s="10">
        <v>3</v>
      </c>
      <c r="I19" s="255">
        <f t="shared" si="7"/>
        <v>19</v>
      </c>
      <c r="J19" s="255">
        <f t="shared" si="0"/>
        <v>2.85</v>
      </c>
      <c r="K19" s="256">
        <v>3</v>
      </c>
      <c r="L19" s="256">
        <v>2</v>
      </c>
      <c r="M19" s="256">
        <v>4</v>
      </c>
      <c r="N19" s="256">
        <v>2</v>
      </c>
      <c r="O19" s="256">
        <v>3</v>
      </c>
      <c r="P19" s="256">
        <f t="shared" si="8"/>
        <v>14</v>
      </c>
      <c r="Q19" s="257">
        <f t="shared" si="9"/>
        <v>0.70</v>
      </c>
      <c r="R19" s="258">
        <f t="shared" si="1"/>
        <v>0.60</v>
      </c>
      <c r="S19" s="258">
        <f t="shared" si="2"/>
        <v>0.85</v>
      </c>
      <c r="T19" s="258">
        <f t="shared" si="3"/>
        <v>0.80</v>
      </c>
      <c r="U19" s="258">
        <f t="shared" si="4"/>
        <v>0.70</v>
      </c>
      <c r="V19" s="258">
        <f t="shared" si="5"/>
        <v>0.60</v>
      </c>
      <c r="W19" s="259">
        <f t="shared" si="6"/>
        <v>33</v>
      </c>
      <c r="X19" s="259">
        <f t="shared" si="10"/>
        <v>6.60</v>
      </c>
      <c r="Y19" s="260">
        <v>17</v>
      </c>
      <c r="Z19" s="257">
        <f t="shared" si="11"/>
        <v>13.60</v>
      </c>
    </row>
    <row r="20" spans="1:26" ht="19.9" customHeight="1">
      <c r="A20" s="252">
        <v>13</v>
      </c>
      <c r="B20" s="253">
        <v>283093</v>
      </c>
      <c r="C20" s="254" t="s">
        <v>173</v>
      </c>
      <c r="D20" s="10">
        <v>2</v>
      </c>
      <c r="E20" s="10">
        <v>3</v>
      </c>
      <c r="F20" s="10">
        <v>5</v>
      </c>
      <c r="G20" s="10">
        <v>3</v>
      </c>
      <c r="H20" s="10">
        <v>4</v>
      </c>
      <c r="I20" s="255">
        <f t="shared" si="7"/>
        <v>17</v>
      </c>
      <c r="J20" s="255">
        <f t="shared" si="0"/>
        <v>2.5499999999999998</v>
      </c>
      <c r="K20" s="256">
        <v>1</v>
      </c>
      <c r="L20" s="256">
        <v>1</v>
      </c>
      <c r="M20" s="256">
        <v>2</v>
      </c>
      <c r="N20" s="256">
        <v>3</v>
      </c>
      <c r="O20" s="256">
        <v>4</v>
      </c>
      <c r="P20" s="256">
        <f t="shared" si="8"/>
        <v>11</v>
      </c>
      <c r="Q20" s="257">
        <f t="shared" si="9"/>
        <v>0.55000000000000004</v>
      </c>
      <c r="R20" s="258">
        <f t="shared" si="1"/>
        <v>0.35</v>
      </c>
      <c r="S20" s="258">
        <f t="shared" si="2"/>
        <v>0.49999999999999994</v>
      </c>
      <c r="T20" s="258">
        <f t="shared" si="3"/>
        <v>0.85</v>
      </c>
      <c r="U20" s="258">
        <f t="shared" si="4"/>
        <v>0.60</v>
      </c>
      <c r="V20" s="258">
        <f t="shared" si="5"/>
        <v>0.80</v>
      </c>
      <c r="W20" s="259">
        <f t="shared" si="6"/>
        <v>28</v>
      </c>
      <c r="X20" s="259">
        <f t="shared" si="10"/>
        <v>5.60</v>
      </c>
      <c r="Y20" s="260">
        <v>14</v>
      </c>
      <c r="Z20" s="257">
        <f t="shared" si="11"/>
        <v>11.20</v>
      </c>
    </row>
    <row r="21" spans="1:26" ht="19.9" customHeight="1" thickBot="1">
      <c r="A21" s="261">
        <v>14</v>
      </c>
      <c r="B21" s="253">
        <v>283098</v>
      </c>
      <c r="C21" s="254" t="s">
        <v>174</v>
      </c>
      <c r="D21" s="10">
        <v>5</v>
      </c>
      <c r="E21" s="10">
        <v>5</v>
      </c>
      <c r="F21" s="10">
        <v>4</v>
      </c>
      <c r="G21" s="10">
        <v>1</v>
      </c>
      <c r="H21" s="10">
        <v>2</v>
      </c>
      <c r="I21" s="255">
        <f t="shared" si="7"/>
        <v>17</v>
      </c>
      <c r="J21" s="255">
        <f t="shared" si="0"/>
        <v>2.5499999999999998</v>
      </c>
      <c r="K21" s="256">
        <v>4</v>
      </c>
      <c r="L21" s="256">
        <v>2</v>
      </c>
      <c r="M21" s="256">
        <v>4</v>
      </c>
      <c r="N21" s="256">
        <v>2</v>
      </c>
      <c r="O21" s="256">
        <v>1</v>
      </c>
      <c r="P21" s="256">
        <f t="shared" si="8"/>
        <v>13</v>
      </c>
      <c r="Q21" s="257">
        <f t="shared" si="9"/>
        <v>0.65</v>
      </c>
      <c r="R21" s="258">
        <f t="shared" si="1"/>
        <v>0.95</v>
      </c>
      <c r="S21" s="258">
        <f t="shared" si="2"/>
        <v>0.85</v>
      </c>
      <c r="T21" s="258">
        <f t="shared" si="3"/>
        <v>0.80</v>
      </c>
      <c r="U21" s="258">
        <f t="shared" si="4"/>
        <v>0.25</v>
      </c>
      <c r="V21" s="258">
        <f t="shared" si="5"/>
        <v>0.35</v>
      </c>
      <c r="W21" s="259">
        <f t="shared" si="6"/>
        <v>30</v>
      </c>
      <c r="X21" s="259">
        <f t="shared" si="10"/>
        <v>6</v>
      </c>
      <c r="Y21" s="260">
        <v>6</v>
      </c>
      <c r="Z21" s="257">
        <f t="shared" si="11"/>
        <v>4.8000000000000007</v>
      </c>
    </row>
    <row r="22" spans="1:26" ht="19.9" customHeight="1">
      <c r="A22" s="252">
        <v>15</v>
      </c>
      <c r="B22" s="253">
        <v>283104</v>
      </c>
      <c r="C22" s="254" t="s">
        <v>175</v>
      </c>
      <c r="D22" s="10">
        <v>3</v>
      </c>
      <c r="E22" s="10">
        <v>2.50</v>
      </c>
      <c r="F22" s="10">
        <v>2</v>
      </c>
      <c r="G22" s="10">
        <v>1</v>
      </c>
      <c r="H22" s="10">
        <v>0</v>
      </c>
      <c r="I22" s="255">
        <f t="shared" si="7"/>
        <v>8.50</v>
      </c>
      <c r="J22" s="255">
        <f t="shared" si="0"/>
        <v>1.2749999999999999</v>
      </c>
      <c r="K22" s="256">
        <v>1</v>
      </c>
      <c r="L22" s="256">
        <v>1.50</v>
      </c>
      <c r="M22" s="256">
        <v>2</v>
      </c>
      <c r="N22" s="256">
        <v>2.50</v>
      </c>
      <c r="O22" s="256">
        <v>2</v>
      </c>
      <c r="P22" s="256">
        <f t="shared" si="8"/>
        <v>9</v>
      </c>
      <c r="Q22" s="257">
        <f t="shared" si="9"/>
        <v>0.45</v>
      </c>
      <c r="R22" s="258">
        <f t="shared" si="1"/>
        <v>0.49999999999999994</v>
      </c>
      <c r="S22" s="258">
        <f t="shared" si="2"/>
        <v>0.45</v>
      </c>
      <c r="T22" s="258">
        <f t="shared" si="3"/>
        <v>0.40</v>
      </c>
      <c r="U22" s="258">
        <f t="shared" si="4"/>
        <v>0.27500000000000002</v>
      </c>
      <c r="V22" s="258">
        <f t="shared" si="5"/>
        <v>0.10</v>
      </c>
      <c r="W22" s="259">
        <f t="shared" si="6"/>
        <v>17.50</v>
      </c>
      <c r="X22" s="259">
        <f t="shared" si="10"/>
        <v>3.50</v>
      </c>
      <c r="Y22" s="260">
        <v>2</v>
      </c>
      <c r="Z22" s="257">
        <f t="shared" si="11"/>
        <v>1.60</v>
      </c>
    </row>
    <row r="23" spans="1:26" ht="19.9" customHeight="1" thickBot="1">
      <c r="A23" s="261">
        <v>16</v>
      </c>
      <c r="B23" s="253">
        <v>283109</v>
      </c>
      <c r="C23" s="254" t="s">
        <v>176</v>
      </c>
      <c r="D23" s="10">
        <v>2</v>
      </c>
      <c r="E23" s="10">
        <v>0</v>
      </c>
      <c r="F23" s="10">
        <v>1</v>
      </c>
      <c r="G23" s="10">
        <v>1.50</v>
      </c>
      <c r="H23" s="10">
        <v>1</v>
      </c>
      <c r="I23" s="255">
        <f t="shared" si="7"/>
        <v>5.50</v>
      </c>
      <c r="J23" s="255">
        <f t="shared" si="0"/>
        <v>0.825</v>
      </c>
      <c r="K23" s="256">
        <v>1</v>
      </c>
      <c r="L23" s="256">
        <v>0</v>
      </c>
      <c r="M23" s="256">
        <v>0</v>
      </c>
      <c r="N23" s="256">
        <v>1</v>
      </c>
      <c r="O23" s="256">
        <v>2</v>
      </c>
      <c r="P23" s="256">
        <f t="shared" si="8"/>
        <v>4</v>
      </c>
      <c r="Q23" s="257">
        <f t="shared" si="9"/>
        <v>0.20</v>
      </c>
      <c r="R23" s="258">
        <f t="shared" si="1"/>
        <v>0.35</v>
      </c>
      <c r="S23" s="258">
        <f t="shared" si="2"/>
        <v>0</v>
      </c>
      <c r="T23" s="258">
        <f t="shared" si="3"/>
        <v>0.15</v>
      </c>
      <c r="U23" s="258">
        <f t="shared" si="4"/>
        <v>0.27499999999999997</v>
      </c>
      <c r="V23" s="258">
        <f t="shared" si="5"/>
        <v>0.25</v>
      </c>
      <c r="W23" s="259">
        <f t="shared" si="6"/>
        <v>9.50</v>
      </c>
      <c r="X23" s="259">
        <f t="shared" si="10"/>
        <v>1.90</v>
      </c>
      <c r="Y23" s="260">
        <v>2</v>
      </c>
      <c r="Z23" s="257">
        <f t="shared" si="11"/>
        <v>1.60</v>
      </c>
    </row>
    <row r="24" spans="1:26" ht="19.9" customHeight="1">
      <c r="A24" s="252">
        <v>17</v>
      </c>
      <c r="B24" s="253">
        <v>283115</v>
      </c>
      <c r="C24" s="254" t="s">
        <v>177</v>
      </c>
      <c r="D24" s="10">
        <v>3</v>
      </c>
      <c r="E24" s="10">
        <v>4</v>
      </c>
      <c r="F24" s="10">
        <v>2</v>
      </c>
      <c r="G24" s="10">
        <v>5</v>
      </c>
      <c r="H24" s="10">
        <v>4</v>
      </c>
      <c r="I24" s="255">
        <f t="shared" si="7"/>
        <v>18</v>
      </c>
      <c r="J24" s="255">
        <f t="shared" si="0"/>
        <v>2.6999999999999997</v>
      </c>
      <c r="K24" s="256">
        <v>3</v>
      </c>
      <c r="L24" s="256">
        <v>4</v>
      </c>
      <c r="M24" s="256">
        <v>2</v>
      </c>
      <c r="N24" s="256">
        <v>1</v>
      </c>
      <c r="O24" s="256">
        <v>2</v>
      </c>
      <c r="P24" s="256">
        <f t="shared" si="8"/>
        <v>12</v>
      </c>
      <c r="Q24" s="257">
        <f t="shared" si="9"/>
        <v>0.60000000000000009</v>
      </c>
      <c r="R24" s="258">
        <f t="shared" si="1"/>
        <v>0.60</v>
      </c>
      <c r="S24" s="258">
        <f t="shared" si="2"/>
        <v>0.80</v>
      </c>
      <c r="T24" s="258">
        <f t="shared" si="3"/>
        <v>0.40</v>
      </c>
      <c r="U24" s="258">
        <f t="shared" si="4"/>
        <v>0.80</v>
      </c>
      <c r="V24" s="258">
        <f t="shared" si="5"/>
        <v>0.70</v>
      </c>
      <c r="W24" s="259">
        <f t="shared" si="6"/>
        <v>30</v>
      </c>
      <c r="X24" s="259">
        <f t="shared" si="10"/>
        <v>6</v>
      </c>
      <c r="Y24" s="260">
        <v>13</v>
      </c>
      <c r="Z24" s="257">
        <f t="shared" si="11"/>
        <v>10.40</v>
      </c>
    </row>
    <row r="25" spans="1:26" ht="19.9" customHeight="1" thickBot="1">
      <c r="A25" s="261">
        <v>18</v>
      </c>
      <c r="B25" s="253">
        <v>283119</v>
      </c>
      <c r="C25" s="254" t="s">
        <v>178</v>
      </c>
      <c r="D25" s="10">
        <v>3</v>
      </c>
      <c r="E25" s="10">
        <v>5</v>
      </c>
      <c r="F25" s="10">
        <v>8</v>
      </c>
      <c r="G25" s="10">
        <v>6</v>
      </c>
      <c r="H25" s="10">
        <v>7</v>
      </c>
      <c r="I25" s="255">
        <f t="shared" si="7"/>
        <v>29</v>
      </c>
      <c r="J25" s="255">
        <f t="shared" si="0"/>
        <v>4.3499999999999996</v>
      </c>
      <c r="K25" s="256">
        <v>1</v>
      </c>
      <c r="L25" s="256">
        <v>1</v>
      </c>
      <c r="M25" s="256">
        <v>1.50</v>
      </c>
      <c r="N25" s="256">
        <v>2</v>
      </c>
      <c r="O25" s="256">
        <v>3</v>
      </c>
      <c r="P25" s="256">
        <f t="shared" si="8"/>
        <v>8.50</v>
      </c>
      <c r="Q25" s="257">
        <f t="shared" si="9"/>
        <v>0.42500000000000004</v>
      </c>
      <c r="R25" s="258">
        <f t="shared" si="1"/>
        <v>0.49999999999999994</v>
      </c>
      <c r="S25" s="258">
        <f t="shared" si="2"/>
        <v>0.80</v>
      </c>
      <c r="T25" s="258">
        <f t="shared" si="3"/>
        <v>1.2749999999999999</v>
      </c>
      <c r="U25" s="258">
        <f t="shared" si="4"/>
        <v>0.99999999999999989</v>
      </c>
      <c r="V25" s="258">
        <f t="shared" si="5"/>
        <v>1.2000000000000002</v>
      </c>
      <c r="W25" s="259">
        <f t="shared" si="6"/>
        <v>37.50</v>
      </c>
      <c r="X25" s="259">
        <f t="shared" si="10"/>
        <v>7.50</v>
      </c>
      <c r="Y25" s="260">
        <v>13</v>
      </c>
      <c r="Z25" s="257">
        <f t="shared" si="11"/>
        <v>10.40</v>
      </c>
    </row>
    <row r="26" spans="1:26" ht="19.9" customHeight="1">
      <c r="A26" s="252">
        <v>19</v>
      </c>
      <c r="B26" s="253">
        <v>283122</v>
      </c>
      <c r="C26" s="254" t="s">
        <v>179</v>
      </c>
      <c r="D26" s="10">
        <v>6</v>
      </c>
      <c r="E26" s="10">
        <v>5</v>
      </c>
      <c r="F26" s="10">
        <v>4</v>
      </c>
      <c r="G26" s="10">
        <v>7</v>
      </c>
      <c r="H26" s="10">
        <v>3</v>
      </c>
      <c r="I26" s="255">
        <f t="shared" si="7"/>
        <v>25</v>
      </c>
      <c r="J26" s="255">
        <f t="shared" si="0"/>
        <v>3.75</v>
      </c>
      <c r="K26" s="256">
        <v>2</v>
      </c>
      <c r="L26" s="256">
        <v>4</v>
      </c>
      <c r="M26" s="256">
        <v>2</v>
      </c>
      <c r="N26" s="256">
        <v>3</v>
      </c>
      <c r="O26" s="256">
        <v>5</v>
      </c>
      <c r="P26" s="256">
        <f t="shared" si="8"/>
        <v>16</v>
      </c>
      <c r="Q26" s="257">
        <f t="shared" si="9"/>
        <v>0.80</v>
      </c>
      <c r="R26" s="258">
        <f t="shared" si="1"/>
        <v>0.99999999999999989</v>
      </c>
      <c r="S26" s="258">
        <f t="shared" si="2"/>
        <v>0.95</v>
      </c>
      <c r="T26" s="258">
        <f t="shared" si="3"/>
        <v>0.70</v>
      </c>
      <c r="U26" s="258">
        <f t="shared" si="4"/>
        <v>1.2000000000000002</v>
      </c>
      <c r="V26" s="258">
        <f t="shared" si="5"/>
        <v>0.70</v>
      </c>
      <c r="W26" s="259">
        <f t="shared" si="6"/>
        <v>41</v>
      </c>
      <c r="X26" s="259">
        <f t="shared" si="10"/>
        <v>8.2000000000000011</v>
      </c>
      <c r="Y26" s="260">
        <v>7</v>
      </c>
      <c r="Z26" s="257">
        <f t="shared" si="11"/>
        <v>5.60</v>
      </c>
    </row>
    <row r="27" spans="1:26" ht="19.9" customHeight="1" thickBot="1">
      <c r="A27" s="261">
        <v>20</v>
      </c>
      <c r="B27" s="253">
        <v>283127</v>
      </c>
      <c r="C27" s="254" t="s">
        <v>124</v>
      </c>
      <c r="D27" s="10">
        <v>5</v>
      </c>
      <c r="E27" s="10">
        <v>4</v>
      </c>
      <c r="F27" s="10">
        <v>7</v>
      </c>
      <c r="G27" s="10">
        <v>2</v>
      </c>
      <c r="H27" s="10">
        <v>6</v>
      </c>
      <c r="I27" s="255">
        <f t="shared" si="7"/>
        <v>24</v>
      </c>
      <c r="J27" s="255">
        <f t="shared" si="0"/>
        <v>3.5999999999999996</v>
      </c>
      <c r="K27" s="256">
        <v>2</v>
      </c>
      <c r="L27" s="256">
        <v>3</v>
      </c>
      <c r="M27" s="256">
        <v>4</v>
      </c>
      <c r="N27" s="256">
        <v>3</v>
      </c>
      <c r="O27" s="256">
        <v>4</v>
      </c>
      <c r="P27" s="256">
        <f t="shared" si="8"/>
        <v>16</v>
      </c>
      <c r="Q27" s="257">
        <f t="shared" si="9"/>
        <v>0.80</v>
      </c>
      <c r="R27" s="258">
        <f t="shared" si="1"/>
        <v>0.85</v>
      </c>
      <c r="S27" s="258">
        <f t="shared" si="2"/>
        <v>0.75</v>
      </c>
      <c r="T27" s="258">
        <f t="shared" si="3"/>
        <v>1.25</v>
      </c>
      <c r="U27" s="258">
        <f t="shared" si="4"/>
        <v>0.45</v>
      </c>
      <c r="V27" s="258">
        <f t="shared" si="5"/>
        <v>1.0999999999999999</v>
      </c>
      <c r="W27" s="259">
        <f t="shared" si="6"/>
        <v>40</v>
      </c>
      <c r="X27" s="259">
        <f t="shared" si="10"/>
        <v>8</v>
      </c>
      <c r="Y27" s="260">
        <v>1</v>
      </c>
      <c r="Z27" s="257">
        <f t="shared" si="11"/>
        <v>0.80</v>
      </c>
    </row>
    <row r="28" spans="1:26" ht="19.9" customHeight="1">
      <c r="A28" s="252">
        <v>21</v>
      </c>
      <c r="B28" s="253">
        <v>283130</v>
      </c>
      <c r="C28" s="254" t="s">
        <v>126</v>
      </c>
      <c r="D28" s="10">
        <v>4</v>
      </c>
      <c r="E28" s="10">
        <v>6</v>
      </c>
      <c r="F28" s="10">
        <v>8</v>
      </c>
      <c r="G28" s="10">
        <v>3</v>
      </c>
      <c r="H28" s="10">
        <v>5</v>
      </c>
      <c r="I28" s="255">
        <f t="shared" si="7"/>
        <v>26</v>
      </c>
      <c r="J28" s="255">
        <f t="shared" si="0"/>
        <v>3.90</v>
      </c>
      <c r="K28" s="256">
        <v>2</v>
      </c>
      <c r="L28" s="256">
        <v>4</v>
      </c>
      <c r="M28" s="256">
        <v>2</v>
      </c>
      <c r="N28" s="256">
        <v>4</v>
      </c>
      <c r="O28" s="256">
        <v>2</v>
      </c>
      <c r="P28" s="256">
        <f t="shared" si="8"/>
        <v>14</v>
      </c>
      <c r="Q28" s="257">
        <f t="shared" si="9"/>
        <v>0.70</v>
      </c>
      <c r="R28" s="258">
        <f t="shared" si="1"/>
        <v>0.70</v>
      </c>
      <c r="S28" s="258">
        <f t="shared" si="2"/>
        <v>1.0999999999999999</v>
      </c>
      <c r="T28" s="258">
        <f t="shared" si="3"/>
        <v>1.30</v>
      </c>
      <c r="U28" s="258">
        <f t="shared" si="4"/>
        <v>0.64999999999999991</v>
      </c>
      <c r="V28" s="258">
        <f t="shared" si="5"/>
        <v>0.85</v>
      </c>
      <c r="W28" s="259">
        <f t="shared" si="6"/>
        <v>40</v>
      </c>
      <c r="X28" s="259">
        <f t="shared" si="10"/>
        <v>8</v>
      </c>
      <c r="Y28" s="260">
        <v>3</v>
      </c>
      <c r="Z28" s="257">
        <f t="shared" si="11"/>
        <v>2.4000000000000004</v>
      </c>
    </row>
    <row r="29" spans="1:26" ht="19.9" customHeight="1" thickBot="1">
      <c r="A29" s="261">
        <v>22</v>
      </c>
      <c r="B29" s="253">
        <v>283133</v>
      </c>
      <c r="C29" s="254" t="s">
        <v>180</v>
      </c>
      <c r="D29" s="10">
        <v>3</v>
      </c>
      <c r="E29" s="10">
        <v>5</v>
      </c>
      <c r="F29" s="10">
        <v>4</v>
      </c>
      <c r="G29" s="10">
        <v>6</v>
      </c>
      <c r="H29" s="10">
        <v>7</v>
      </c>
      <c r="I29" s="255">
        <f t="shared" si="7"/>
        <v>25</v>
      </c>
      <c r="J29" s="255">
        <f t="shared" si="0"/>
        <v>3.75</v>
      </c>
      <c r="K29" s="256">
        <v>2</v>
      </c>
      <c r="L29" s="256">
        <v>3</v>
      </c>
      <c r="M29" s="256">
        <v>4.50</v>
      </c>
      <c r="N29" s="256">
        <v>2</v>
      </c>
      <c r="O29" s="256">
        <v>3.50</v>
      </c>
      <c r="P29" s="256">
        <f t="shared" si="8"/>
        <v>15</v>
      </c>
      <c r="Q29" s="257">
        <f t="shared" si="9"/>
        <v>0.75</v>
      </c>
      <c r="R29" s="258">
        <f t="shared" si="1"/>
        <v>0.54999999999999993</v>
      </c>
      <c r="S29" s="258">
        <f t="shared" si="2"/>
        <v>0.90</v>
      </c>
      <c r="T29" s="258">
        <f t="shared" si="3"/>
        <v>0.825</v>
      </c>
      <c r="U29" s="258">
        <f t="shared" si="4"/>
        <v>0.99999999999999989</v>
      </c>
      <c r="V29" s="258">
        <f t="shared" si="5"/>
        <v>1.2250000000000001</v>
      </c>
      <c r="W29" s="259">
        <f t="shared" si="6"/>
        <v>40</v>
      </c>
      <c r="X29" s="259">
        <f t="shared" si="10"/>
        <v>8</v>
      </c>
      <c r="Y29" s="260">
        <v>4</v>
      </c>
      <c r="Z29" s="257">
        <f t="shared" si="11"/>
        <v>3.20</v>
      </c>
    </row>
    <row r="30" spans="1:26" ht="19.9" customHeight="1">
      <c r="A30" s="252">
        <v>23</v>
      </c>
      <c r="B30" s="253">
        <v>283134</v>
      </c>
      <c r="C30" s="254" t="s">
        <v>128</v>
      </c>
      <c r="D30" s="10">
        <v>3</v>
      </c>
      <c r="E30" s="10">
        <v>2</v>
      </c>
      <c r="F30" s="10">
        <v>1</v>
      </c>
      <c r="G30" s="10">
        <v>0</v>
      </c>
      <c r="H30" s="10">
        <v>4</v>
      </c>
      <c r="I30" s="255">
        <f t="shared" si="7"/>
        <v>10</v>
      </c>
      <c r="J30" s="255">
        <f t="shared" si="0"/>
        <v>1.50</v>
      </c>
      <c r="K30" s="256">
        <v>1</v>
      </c>
      <c r="L30" s="256">
        <v>2</v>
      </c>
      <c r="M30" s="256">
        <v>1</v>
      </c>
      <c r="N30" s="256">
        <v>2</v>
      </c>
      <c r="O30" s="256">
        <v>1</v>
      </c>
      <c r="P30" s="256">
        <f t="shared" si="8"/>
        <v>7</v>
      </c>
      <c r="Q30" s="257">
        <f t="shared" si="9"/>
        <v>0.35</v>
      </c>
      <c r="R30" s="258">
        <f t="shared" si="1"/>
        <v>0.49999999999999994</v>
      </c>
      <c r="S30" s="258">
        <f t="shared" si="2"/>
        <v>0.40</v>
      </c>
      <c r="T30" s="258">
        <f t="shared" si="3"/>
        <v>0.20</v>
      </c>
      <c r="U30" s="258">
        <f t="shared" si="4"/>
        <v>0.10</v>
      </c>
      <c r="V30" s="258">
        <f t="shared" si="5"/>
        <v>0.65</v>
      </c>
      <c r="W30" s="259">
        <f t="shared" si="6"/>
        <v>17</v>
      </c>
      <c r="X30" s="259">
        <f t="shared" si="10"/>
        <v>3.4000000000000004</v>
      </c>
      <c r="Y30" s="260">
        <v>13</v>
      </c>
      <c r="Z30" s="257">
        <f t="shared" si="11"/>
        <v>10.40</v>
      </c>
    </row>
    <row r="31" spans="1:26" ht="19.9" customHeight="1" thickBot="1">
      <c r="A31" s="261">
        <v>24</v>
      </c>
      <c r="B31" s="253">
        <v>283135</v>
      </c>
      <c r="C31" s="254" t="s">
        <v>146</v>
      </c>
      <c r="D31" s="10">
        <v>3</v>
      </c>
      <c r="E31" s="10">
        <v>4</v>
      </c>
      <c r="F31" s="10">
        <v>5</v>
      </c>
      <c r="G31" s="10">
        <v>7</v>
      </c>
      <c r="H31" s="10">
        <v>6</v>
      </c>
      <c r="I31" s="255">
        <f t="shared" si="7"/>
        <v>25</v>
      </c>
      <c r="J31" s="255">
        <f t="shared" si="0"/>
        <v>3.75</v>
      </c>
      <c r="K31" s="256">
        <v>3</v>
      </c>
      <c r="L31" s="256">
        <v>4</v>
      </c>
      <c r="M31" s="256">
        <v>4.50</v>
      </c>
      <c r="N31" s="256">
        <v>2</v>
      </c>
      <c r="O31" s="256">
        <v>2.50</v>
      </c>
      <c r="P31" s="256">
        <f t="shared" si="8"/>
        <v>16</v>
      </c>
      <c r="Q31" s="257">
        <f t="shared" si="9"/>
        <v>0.80</v>
      </c>
      <c r="R31" s="258">
        <f t="shared" si="1"/>
        <v>0.60</v>
      </c>
      <c r="S31" s="258">
        <f t="shared" si="2"/>
        <v>0.80</v>
      </c>
      <c r="T31" s="258">
        <f t="shared" si="3"/>
        <v>0.975</v>
      </c>
      <c r="U31" s="258">
        <f t="shared" si="4"/>
        <v>1.1500000000000001</v>
      </c>
      <c r="V31" s="258">
        <f t="shared" si="5"/>
        <v>1.0249999999999999</v>
      </c>
      <c r="W31" s="259">
        <f t="shared" si="6"/>
        <v>41</v>
      </c>
      <c r="X31" s="259">
        <f t="shared" si="10"/>
        <v>8.2000000000000011</v>
      </c>
      <c r="Y31" s="260">
        <v>4</v>
      </c>
      <c r="Z31" s="257">
        <f t="shared" si="11"/>
        <v>3.20</v>
      </c>
    </row>
    <row r="32" spans="1:26" ht="19.9" customHeight="1">
      <c r="A32" s="252">
        <v>25</v>
      </c>
      <c r="B32" s="253">
        <v>283138</v>
      </c>
      <c r="C32" s="254" t="s">
        <v>181</v>
      </c>
      <c r="D32" s="10">
        <v>5</v>
      </c>
      <c r="E32" s="10">
        <v>5</v>
      </c>
      <c r="F32" s="10">
        <v>6</v>
      </c>
      <c r="G32" s="10">
        <v>8</v>
      </c>
      <c r="H32" s="10">
        <v>7</v>
      </c>
      <c r="I32" s="255">
        <f t="shared" si="7"/>
        <v>31</v>
      </c>
      <c r="J32" s="255">
        <f t="shared" si="0"/>
        <v>4.6499999999999995</v>
      </c>
      <c r="K32" s="256">
        <v>2</v>
      </c>
      <c r="L32" s="256">
        <v>5</v>
      </c>
      <c r="M32" s="256">
        <v>4</v>
      </c>
      <c r="N32" s="256">
        <v>5</v>
      </c>
      <c r="O32" s="256">
        <v>3</v>
      </c>
      <c r="P32" s="256">
        <f t="shared" si="8"/>
        <v>19</v>
      </c>
      <c r="Q32" s="257">
        <f t="shared" si="9"/>
        <v>0.95</v>
      </c>
      <c r="R32" s="258">
        <f t="shared" si="1"/>
        <v>0.85</v>
      </c>
      <c r="S32" s="258">
        <f t="shared" si="2"/>
        <v>1</v>
      </c>
      <c r="T32" s="258">
        <f t="shared" si="3"/>
        <v>1.0999999999999999</v>
      </c>
      <c r="U32" s="258">
        <f t="shared" si="4"/>
        <v>1.45</v>
      </c>
      <c r="V32" s="258">
        <f t="shared" si="5"/>
        <v>1.2000000000000002</v>
      </c>
      <c r="W32" s="259">
        <f t="shared" si="6"/>
        <v>50</v>
      </c>
      <c r="X32" s="259">
        <f t="shared" si="10"/>
        <v>10</v>
      </c>
      <c r="Y32" s="260">
        <v>6</v>
      </c>
      <c r="Z32" s="257">
        <f t="shared" si="11"/>
        <v>4.8000000000000007</v>
      </c>
    </row>
    <row r="33" spans="1:26" ht="19.9" customHeight="1" thickBot="1">
      <c r="A33" s="261">
        <v>26</v>
      </c>
      <c r="B33" s="253">
        <v>283141</v>
      </c>
      <c r="C33" s="254" t="s">
        <v>182</v>
      </c>
      <c r="D33" s="10">
        <v>6</v>
      </c>
      <c r="E33" s="10">
        <v>4</v>
      </c>
      <c r="F33" s="10">
        <v>5</v>
      </c>
      <c r="G33" s="10">
        <v>3</v>
      </c>
      <c r="H33" s="10">
        <v>8</v>
      </c>
      <c r="I33" s="255">
        <f t="shared" si="7"/>
        <v>26</v>
      </c>
      <c r="J33" s="255">
        <f t="shared" si="0"/>
        <v>3.90</v>
      </c>
      <c r="K33" s="256">
        <v>3</v>
      </c>
      <c r="L33" s="256">
        <v>2</v>
      </c>
      <c r="M33" s="256">
        <v>4</v>
      </c>
      <c r="N33" s="256">
        <v>4.50</v>
      </c>
      <c r="O33" s="256">
        <v>2.50</v>
      </c>
      <c r="P33" s="256">
        <f t="shared" si="8"/>
        <v>16</v>
      </c>
      <c r="Q33" s="257">
        <f t="shared" si="9"/>
        <v>0.80</v>
      </c>
      <c r="R33" s="258">
        <f t="shared" si="1"/>
        <v>1.0499999999999998</v>
      </c>
      <c r="S33" s="258">
        <f t="shared" si="2"/>
        <v>0.70</v>
      </c>
      <c r="T33" s="258">
        <f t="shared" si="3"/>
        <v>0.95</v>
      </c>
      <c r="U33" s="258">
        <f t="shared" si="4"/>
        <v>0.675</v>
      </c>
      <c r="V33" s="258">
        <f t="shared" si="5"/>
        <v>1.325</v>
      </c>
      <c r="W33" s="259">
        <f t="shared" si="6"/>
        <v>42</v>
      </c>
      <c r="X33" s="259">
        <f t="shared" si="10"/>
        <v>8.40</v>
      </c>
      <c r="Y33" s="260">
        <v>4</v>
      </c>
      <c r="Z33" s="257">
        <f t="shared" si="11"/>
        <v>3.20</v>
      </c>
    </row>
    <row r="34" spans="1:26" ht="19.9" customHeight="1">
      <c r="A34" s="252">
        <v>27</v>
      </c>
      <c r="B34" s="253">
        <v>283147</v>
      </c>
      <c r="C34" s="254" t="s">
        <v>183</v>
      </c>
      <c r="D34" s="10">
        <v>0</v>
      </c>
      <c r="E34" s="10">
        <v>1</v>
      </c>
      <c r="F34" s="10">
        <v>0</v>
      </c>
      <c r="G34" s="10">
        <v>0</v>
      </c>
      <c r="H34" s="10">
        <v>1</v>
      </c>
      <c r="I34" s="255">
        <f t="shared" si="7"/>
        <v>2</v>
      </c>
      <c r="J34" s="255">
        <f t="shared" si="0"/>
        <v>0.30</v>
      </c>
      <c r="K34" s="256">
        <v>1</v>
      </c>
      <c r="L34" s="256">
        <v>0</v>
      </c>
      <c r="M34" s="256">
        <v>1</v>
      </c>
      <c r="N34" s="256">
        <v>0</v>
      </c>
      <c r="O34" s="256">
        <v>0</v>
      </c>
      <c r="P34" s="256">
        <f t="shared" si="8"/>
        <v>2</v>
      </c>
      <c r="Q34" s="257">
        <f t="shared" si="9"/>
        <v>0.10</v>
      </c>
      <c r="R34" s="258">
        <f t="shared" si="1"/>
        <v>0.05</v>
      </c>
      <c r="S34" s="258">
        <f t="shared" si="2"/>
        <v>0.15</v>
      </c>
      <c r="T34" s="258">
        <f t="shared" si="3"/>
        <v>0.05</v>
      </c>
      <c r="U34" s="258">
        <f t="shared" si="4"/>
        <v>0</v>
      </c>
      <c r="V34" s="258">
        <f t="shared" si="5"/>
        <v>0.15</v>
      </c>
      <c r="W34" s="259">
        <f t="shared" si="6"/>
        <v>4</v>
      </c>
      <c r="X34" s="259">
        <f t="shared" si="10"/>
        <v>0.80</v>
      </c>
      <c r="Y34" s="260">
        <v>10</v>
      </c>
      <c r="Z34" s="257">
        <f t="shared" si="11"/>
        <v>8</v>
      </c>
    </row>
    <row r="35" spans="1:26" ht="19.9" customHeight="1" thickBot="1">
      <c r="A35" s="261">
        <v>28</v>
      </c>
      <c r="B35" s="253">
        <v>283150</v>
      </c>
      <c r="C35" s="254" t="s">
        <v>184</v>
      </c>
      <c r="D35" s="10">
        <v>3</v>
      </c>
      <c r="E35" s="10">
        <v>4</v>
      </c>
      <c r="F35" s="10">
        <v>7</v>
      </c>
      <c r="G35" s="10">
        <v>5</v>
      </c>
      <c r="H35" s="10">
        <v>9</v>
      </c>
      <c r="I35" s="255">
        <f t="shared" si="7"/>
        <v>28</v>
      </c>
      <c r="J35" s="255">
        <f t="shared" si="0"/>
        <v>4.20</v>
      </c>
      <c r="K35" s="256">
        <v>2</v>
      </c>
      <c r="L35" s="256">
        <v>2.50</v>
      </c>
      <c r="M35" s="256">
        <v>2</v>
      </c>
      <c r="N35" s="256">
        <v>3</v>
      </c>
      <c r="O35" s="256">
        <v>4</v>
      </c>
      <c r="P35" s="256">
        <f t="shared" si="8"/>
        <v>13.50</v>
      </c>
      <c r="Q35" s="257">
        <f t="shared" si="9"/>
        <v>0.675</v>
      </c>
      <c r="R35" s="258">
        <f t="shared" si="1"/>
        <v>0.54999999999999993</v>
      </c>
      <c r="S35" s="258">
        <f t="shared" si="2"/>
        <v>0.725</v>
      </c>
      <c r="T35" s="258">
        <f t="shared" si="3"/>
        <v>1.1500000000000001</v>
      </c>
      <c r="U35" s="258">
        <f t="shared" si="4"/>
        <v>0.90</v>
      </c>
      <c r="V35" s="258">
        <f t="shared" si="5"/>
        <v>1.5499999999999998</v>
      </c>
      <c r="W35" s="259">
        <f t="shared" si="6"/>
        <v>41.50</v>
      </c>
      <c r="X35" s="259">
        <f t="shared" si="10"/>
        <v>8.3000000000000007</v>
      </c>
      <c r="Y35" s="260">
        <v>11</v>
      </c>
      <c r="Z35" s="257">
        <f t="shared" si="11"/>
        <v>8.8000000000000007</v>
      </c>
    </row>
    <row r="36" spans="1:26" ht="19.9" customHeight="1">
      <c r="A36" s="252">
        <v>29</v>
      </c>
      <c r="B36" s="253">
        <v>283151</v>
      </c>
      <c r="C36" s="254" t="s">
        <v>185</v>
      </c>
      <c r="D36" s="10">
        <v>7</v>
      </c>
      <c r="E36" s="10">
        <v>8</v>
      </c>
      <c r="F36" s="10">
        <v>2</v>
      </c>
      <c r="G36" s="10">
        <v>4</v>
      </c>
      <c r="H36" s="10">
        <v>3</v>
      </c>
      <c r="I36" s="255">
        <f t="shared" si="7"/>
        <v>24</v>
      </c>
      <c r="J36" s="255">
        <f t="shared" si="0"/>
        <v>3.5999999999999996</v>
      </c>
      <c r="K36" s="256">
        <v>2</v>
      </c>
      <c r="L36" s="256">
        <v>2.50</v>
      </c>
      <c r="M36" s="256">
        <v>3</v>
      </c>
      <c r="N36" s="256">
        <v>2</v>
      </c>
      <c r="O36" s="256">
        <v>4</v>
      </c>
      <c r="P36" s="256">
        <f t="shared" si="8"/>
        <v>13.50</v>
      </c>
      <c r="Q36" s="257">
        <f t="shared" si="9"/>
        <v>0.675</v>
      </c>
      <c r="R36" s="258">
        <f t="shared" si="1"/>
        <v>1.1500000000000001</v>
      </c>
      <c r="S36" s="258">
        <f t="shared" si="2"/>
        <v>1.325</v>
      </c>
      <c r="T36" s="258">
        <f t="shared" si="3"/>
        <v>0.45</v>
      </c>
      <c r="U36" s="258">
        <f t="shared" si="4"/>
        <v>0.70</v>
      </c>
      <c r="V36" s="258">
        <f t="shared" si="5"/>
        <v>0.64999999999999991</v>
      </c>
      <c r="W36" s="259">
        <f t="shared" si="6"/>
        <v>37.50</v>
      </c>
      <c r="X36" s="259">
        <f t="shared" si="10"/>
        <v>7.50</v>
      </c>
      <c r="Y36" s="260">
        <v>5</v>
      </c>
      <c r="Z36" s="257">
        <f t="shared" si="11"/>
        <v>4</v>
      </c>
    </row>
    <row r="37" spans="1:26" ht="19.9" customHeight="1" thickBot="1">
      <c r="A37" s="261">
        <v>30</v>
      </c>
      <c r="B37" s="253">
        <v>283159</v>
      </c>
      <c r="C37" s="254" t="s">
        <v>186</v>
      </c>
      <c r="D37" s="10">
        <v>8</v>
      </c>
      <c r="E37" s="10">
        <v>5</v>
      </c>
      <c r="F37" s="10">
        <v>7</v>
      </c>
      <c r="G37" s="10">
        <v>5</v>
      </c>
      <c r="H37" s="10">
        <v>6</v>
      </c>
      <c r="I37" s="255">
        <f t="shared" si="7"/>
        <v>31</v>
      </c>
      <c r="J37" s="255">
        <f t="shared" si="0"/>
        <v>4.6499999999999995</v>
      </c>
      <c r="K37" s="256">
        <v>2</v>
      </c>
      <c r="L37" s="256">
        <v>5</v>
      </c>
      <c r="M37" s="256">
        <v>3</v>
      </c>
      <c r="N37" s="256">
        <v>4</v>
      </c>
      <c r="O37" s="256">
        <v>4</v>
      </c>
      <c r="P37" s="256">
        <f t="shared" si="8"/>
        <v>18</v>
      </c>
      <c r="Q37" s="257">
        <f t="shared" si="9"/>
        <v>0.90</v>
      </c>
      <c r="R37" s="258">
        <f t="shared" si="1"/>
        <v>1.30</v>
      </c>
      <c r="S37" s="258">
        <f t="shared" si="2"/>
        <v>1</v>
      </c>
      <c r="T37" s="258">
        <f t="shared" si="3"/>
        <v>1.2000000000000002</v>
      </c>
      <c r="U37" s="258">
        <f t="shared" si="4"/>
        <v>0.95</v>
      </c>
      <c r="V37" s="258">
        <f t="shared" si="5"/>
        <v>1.0999999999999999</v>
      </c>
      <c r="W37" s="259">
        <f t="shared" si="6"/>
        <v>49</v>
      </c>
      <c r="X37" s="259">
        <f t="shared" si="10"/>
        <v>9.8000000000000007</v>
      </c>
      <c r="Y37" s="260">
        <v>16</v>
      </c>
      <c r="Z37" s="257">
        <f t="shared" si="11"/>
        <v>12.80</v>
      </c>
    </row>
    <row r="38" spans="1:26" ht="19.9" customHeight="1">
      <c r="A38" s="252">
        <v>31</v>
      </c>
      <c r="B38" s="253">
        <v>283168</v>
      </c>
      <c r="C38" s="254" t="s">
        <v>187</v>
      </c>
      <c r="D38" s="10">
        <v>3</v>
      </c>
      <c r="E38" s="10">
        <v>2</v>
      </c>
      <c r="F38" s="10">
        <v>1</v>
      </c>
      <c r="G38" s="10">
        <v>4</v>
      </c>
      <c r="H38" s="10">
        <v>6</v>
      </c>
      <c r="I38" s="255">
        <f t="shared" si="7"/>
        <v>16</v>
      </c>
      <c r="J38" s="255">
        <f t="shared" si="0"/>
        <v>2.40</v>
      </c>
      <c r="K38" s="256">
        <v>1</v>
      </c>
      <c r="L38" s="256">
        <v>1.50</v>
      </c>
      <c r="M38" s="256">
        <v>2.50</v>
      </c>
      <c r="N38" s="256">
        <v>2</v>
      </c>
      <c r="O38" s="256">
        <v>1</v>
      </c>
      <c r="P38" s="256">
        <f t="shared" si="8"/>
        <v>8</v>
      </c>
      <c r="Q38" s="257">
        <f t="shared" si="9"/>
        <v>0.40</v>
      </c>
      <c r="R38" s="258">
        <f t="shared" si="1"/>
        <v>0.49999999999999994</v>
      </c>
      <c r="S38" s="258">
        <f t="shared" si="2"/>
        <v>0.375</v>
      </c>
      <c r="T38" s="258">
        <f t="shared" si="3"/>
        <v>0.27500000000000002</v>
      </c>
      <c r="U38" s="258">
        <f t="shared" si="4"/>
        <v>0.70</v>
      </c>
      <c r="V38" s="258">
        <f t="shared" si="5"/>
        <v>0.95</v>
      </c>
      <c r="W38" s="259">
        <f t="shared" si="6"/>
        <v>24</v>
      </c>
      <c r="X38" s="259">
        <f t="shared" si="10"/>
        <v>4.8000000000000007</v>
      </c>
      <c r="Y38" s="260">
        <v>20</v>
      </c>
      <c r="Z38" s="257">
        <f t="shared" si="11"/>
        <v>16</v>
      </c>
    </row>
    <row r="39" spans="1:26" ht="19.9" customHeight="1" thickBot="1">
      <c r="A39" s="261">
        <v>32</v>
      </c>
      <c r="B39" s="253">
        <v>283169</v>
      </c>
      <c r="C39" s="254" t="s">
        <v>188</v>
      </c>
      <c r="D39" s="10">
        <v>2</v>
      </c>
      <c r="E39" s="10">
        <v>1</v>
      </c>
      <c r="F39" s="10">
        <v>5</v>
      </c>
      <c r="G39" s="10">
        <v>2</v>
      </c>
      <c r="H39" s="10">
        <v>4</v>
      </c>
      <c r="I39" s="255">
        <f t="shared" si="7"/>
        <v>14</v>
      </c>
      <c r="J39" s="255">
        <f t="shared" si="0"/>
        <v>2.10</v>
      </c>
      <c r="K39" s="256">
        <v>1</v>
      </c>
      <c r="L39" s="256">
        <v>1</v>
      </c>
      <c r="M39" s="256">
        <v>1</v>
      </c>
      <c r="N39" s="256">
        <v>1</v>
      </c>
      <c r="O39" s="256">
        <v>1</v>
      </c>
      <c r="P39" s="256">
        <f t="shared" si="8"/>
        <v>5</v>
      </c>
      <c r="Q39" s="257">
        <f t="shared" si="9"/>
        <v>0.25</v>
      </c>
      <c r="R39" s="258">
        <f t="shared" si="1"/>
        <v>0.35</v>
      </c>
      <c r="S39" s="258">
        <f t="shared" si="2"/>
        <v>0.20</v>
      </c>
      <c r="T39" s="258">
        <f t="shared" si="3"/>
        <v>0.80</v>
      </c>
      <c r="U39" s="258">
        <f t="shared" si="4"/>
        <v>0.35</v>
      </c>
      <c r="V39" s="258">
        <f t="shared" si="5"/>
        <v>0.65</v>
      </c>
      <c r="W39" s="259">
        <f t="shared" si="6"/>
        <v>19</v>
      </c>
      <c r="X39" s="259">
        <f t="shared" si="10"/>
        <v>3.8000000000000003</v>
      </c>
      <c r="Y39" s="260">
        <v>13</v>
      </c>
      <c r="Z39" s="257">
        <f t="shared" si="11"/>
        <v>10.40</v>
      </c>
    </row>
    <row r="40" spans="1:26" ht="19.9" customHeight="1">
      <c r="A40" s="252">
        <v>33</v>
      </c>
      <c r="B40" s="253">
        <v>283173</v>
      </c>
      <c r="C40" s="254" t="s">
        <v>189</v>
      </c>
      <c r="D40" s="10">
        <v>8</v>
      </c>
      <c r="E40" s="10">
        <v>7</v>
      </c>
      <c r="F40" s="10">
        <v>5</v>
      </c>
      <c r="G40" s="10">
        <v>7</v>
      </c>
      <c r="H40" s="10">
        <v>6</v>
      </c>
      <c r="I40" s="255">
        <f t="shared" si="7"/>
        <v>33</v>
      </c>
      <c r="J40" s="255">
        <f t="shared" si="12" ref="J40:J51">I40*0.15</f>
        <v>4.95</v>
      </c>
      <c r="K40" s="256">
        <v>1</v>
      </c>
      <c r="L40" s="256">
        <v>1.50</v>
      </c>
      <c r="M40" s="256">
        <v>2</v>
      </c>
      <c r="N40" s="256">
        <v>2.50</v>
      </c>
      <c r="O40" s="256">
        <v>2</v>
      </c>
      <c r="P40" s="256">
        <f t="shared" si="8"/>
        <v>9</v>
      </c>
      <c r="Q40" s="257">
        <f t="shared" si="9"/>
        <v>0.45</v>
      </c>
      <c r="R40" s="258">
        <f t="shared" si="13" ref="R40:R51">(D40*0.15+K40*0.05)</f>
        <v>1.25</v>
      </c>
      <c r="S40" s="258">
        <f t="shared" si="14" ref="S40:S51">(E40*0.15+L40*0.05)</f>
        <v>1.125</v>
      </c>
      <c r="T40" s="258">
        <f t="shared" si="15" ref="T40:T51">(F40*0.15+M40*0.05)</f>
        <v>0.85</v>
      </c>
      <c r="U40" s="258">
        <f t="shared" si="16" ref="U40:U51">(G40*0.15+N40*0.05)</f>
        <v>1.175</v>
      </c>
      <c r="V40" s="258">
        <f t="shared" si="17" ref="V40:V51">(H40*0.15+O40*0.05)</f>
        <v>0.99999999999999989</v>
      </c>
      <c r="W40" s="259">
        <f t="shared" si="18" ref="W40:W51">I40+P40</f>
        <v>42</v>
      </c>
      <c r="X40" s="259">
        <f t="shared" si="10"/>
        <v>8.40</v>
      </c>
      <c r="Y40" s="260">
        <v>11</v>
      </c>
      <c r="Z40" s="257">
        <f t="shared" si="11"/>
        <v>8.8000000000000007</v>
      </c>
    </row>
    <row r="41" spans="1:26" ht="19.9" customHeight="1" thickBot="1">
      <c r="A41" s="261">
        <v>34</v>
      </c>
      <c r="B41" s="253">
        <v>283174</v>
      </c>
      <c r="C41" s="254" t="s">
        <v>148</v>
      </c>
      <c r="D41" s="10">
        <v>9</v>
      </c>
      <c r="E41" s="10">
        <v>8</v>
      </c>
      <c r="F41" s="10">
        <v>7</v>
      </c>
      <c r="G41" s="10">
        <v>5</v>
      </c>
      <c r="H41" s="10">
        <v>4</v>
      </c>
      <c r="I41" s="255">
        <f t="shared" si="7"/>
        <v>33</v>
      </c>
      <c r="J41" s="255">
        <f t="shared" si="12"/>
        <v>4.95</v>
      </c>
      <c r="K41" s="256">
        <v>4</v>
      </c>
      <c r="L41" s="256">
        <v>2.50</v>
      </c>
      <c r="M41" s="256">
        <v>5</v>
      </c>
      <c r="N41" s="256">
        <v>4</v>
      </c>
      <c r="O41" s="256">
        <v>2</v>
      </c>
      <c r="P41" s="256">
        <f t="shared" si="8"/>
        <v>17.50</v>
      </c>
      <c r="Q41" s="257">
        <f t="shared" si="9"/>
        <v>0.875</v>
      </c>
      <c r="R41" s="258">
        <f t="shared" si="13"/>
        <v>1.5499999999999998</v>
      </c>
      <c r="S41" s="258">
        <f t="shared" si="14"/>
        <v>1.325</v>
      </c>
      <c r="T41" s="258">
        <f t="shared" si="15"/>
        <v>1.30</v>
      </c>
      <c r="U41" s="258">
        <f t="shared" si="16"/>
        <v>0.95</v>
      </c>
      <c r="V41" s="258">
        <f t="shared" si="17"/>
        <v>0.70</v>
      </c>
      <c r="W41" s="259">
        <f t="shared" si="18"/>
        <v>50.50</v>
      </c>
      <c r="X41" s="259">
        <f t="shared" si="10"/>
        <v>10.100000000000001</v>
      </c>
      <c r="Y41" s="260" t="s">
        <v>203</v>
      </c>
      <c r="Z41" s="257" t="e">
        <f t="shared" si="11"/>
        <v>#VALUE!</v>
      </c>
    </row>
    <row r="42" spans="1:26" ht="19.9" customHeight="1">
      <c r="A42" s="252">
        <v>35</v>
      </c>
      <c r="B42" s="253">
        <v>283176</v>
      </c>
      <c r="C42" s="254" t="s">
        <v>190</v>
      </c>
      <c r="D42" s="10">
        <v>3</v>
      </c>
      <c r="E42" s="10">
        <v>8</v>
      </c>
      <c r="F42" s="10">
        <v>6</v>
      </c>
      <c r="G42" s="10">
        <v>7</v>
      </c>
      <c r="H42" s="10">
        <v>8</v>
      </c>
      <c r="I42" s="255">
        <f t="shared" si="7"/>
        <v>32</v>
      </c>
      <c r="J42" s="255">
        <f t="shared" si="12"/>
        <v>4.80</v>
      </c>
      <c r="K42" s="256">
        <v>2</v>
      </c>
      <c r="L42" s="256">
        <v>2.50</v>
      </c>
      <c r="M42" s="256">
        <v>3</v>
      </c>
      <c r="N42" s="256">
        <v>2</v>
      </c>
      <c r="O42" s="256">
        <v>4</v>
      </c>
      <c r="P42" s="256">
        <f t="shared" si="8"/>
        <v>13.50</v>
      </c>
      <c r="Q42" s="257">
        <f t="shared" si="9"/>
        <v>0.675</v>
      </c>
      <c r="R42" s="258">
        <f t="shared" si="13"/>
        <v>0.54999999999999993</v>
      </c>
      <c r="S42" s="258">
        <f t="shared" si="14"/>
        <v>1.325</v>
      </c>
      <c r="T42" s="258">
        <f t="shared" si="15"/>
        <v>1.0499999999999998</v>
      </c>
      <c r="U42" s="258">
        <f t="shared" si="16"/>
        <v>1.1500000000000001</v>
      </c>
      <c r="V42" s="258">
        <f t="shared" si="17"/>
        <v>1.40</v>
      </c>
      <c r="W42" s="259">
        <f t="shared" si="18"/>
        <v>45.50</v>
      </c>
      <c r="X42" s="259">
        <f t="shared" si="10"/>
        <v>9.10</v>
      </c>
      <c r="Y42" s="260">
        <v>7</v>
      </c>
      <c r="Z42" s="257">
        <f t="shared" si="11"/>
        <v>5.60</v>
      </c>
    </row>
    <row r="43" spans="1:26" ht="19.9" customHeight="1" thickBot="1">
      <c r="A43" s="261">
        <v>36</v>
      </c>
      <c r="B43" s="253">
        <v>283179</v>
      </c>
      <c r="C43" s="254" t="s">
        <v>191</v>
      </c>
      <c r="D43" s="10">
        <v>7</v>
      </c>
      <c r="E43" s="10">
        <v>9</v>
      </c>
      <c r="F43" s="10">
        <v>7</v>
      </c>
      <c r="G43" s="10">
        <v>10</v>
      </c>
      <c r="H43" s="10">
        <v>4</v>
      </c>
      <c r="I43" s="255">
        <f t="shared" si="7"/>
        <v>37</v>
      </c>
      <c r="J43" s="255">
        <f t="shared" si="12"/>
        <v>5.55</v>
      </c>
      <c r="K43" s="256">
        <v>5</v>
      </c>
      <c r="L43" s="256">
        <v>4.50</v>
      </c>
      <c r="M43" s="256">
        <v>4</v>
      </c>
      <c r="N43" s="256">
        <v>5</v>
      </c>
      <c r="O43" s="256">
        <v>5</v>
      </c>
      <c r="P43" s="256">
        <f t="shared" si="8"/>
        <v>23.50</v>
      </c>
      <c r="Q43" s="257">
        <f t="shared" si="9"/>
        <v>1.175</v>
      </c>
      <c r="R43" s="258">
        <f t="shared" si="13"/>
        <v>1.30</v>
      </c>
      <c r="S43" s="258">
        <f t="shared" si="14"/>
        <v>1.575</v>
      </c>
      <c r="T43" s="258">
        <f t="shared" si="15"/>
        <v>1.25</v>
      </c>
      <c r="U43" s="258">
        <f t="shared" si="16"/>
        <v>1.75</v>
      </c>
      <c r="V43" s="258">
        <f t="shared" si="17"/>
        <v>0.85</v>
      </c>
      <c r="W43" s="259">
        <f t="shared" si="18"/>
        <v>60.50</v>
      </c>
      <c r="X43" s="259">
        <f t="shared" si="10"/>
        <v>12.10</v>
      </c>
      <c r="Y43" s="260">
        <v>1</v>
      </c>
      <c r="Z43" s="257">
        <f t="shared" si="11"/>
        <v>0.80</v>
      </c>
    </row>
    <row r="44" spans="1:26" ht="19.9" customHeight="1">
      <c r="A44" s="252">
        <v>37</v>
      </c>
      <c r="B44" s="253">
        <v>283180</v>
      </c>
      <c r="C44" s="254" t="s">
        <v>192</v>
      </c>
      <c r="D44" s="10">
        <v>3</v>
      </c>
      <c r="E44" s="10">
        <v>5</v>
      </c>
      <c r="F44" s="10">
        <v>4</v>
      </c>
      <c r="G44" s="10">
        <v>7</v>
      </c>
      <c r="H44" s="10">
        <v>9</v>
      </c>
      <c r="I44" s="255">
        <f t="shared" si="7"/>
        <v>28</v>
      </c>
      <c r="J44" s="255">
        <f t="shared" si="12"/>
        <v>4.20</v>
      </c>
      <c r="K44" s="256">
        <v>2</v>
      </c>
      <c r="L44" s="256">
        <v>2.50</v>
      </c>
      <c r="M44" s="256">
        <v>3</v>
      </c>
      <c r="N44" s="256">
        <v>2</v>
      </c>
      <c r="O44" s="256">
        <v>2</v>
      </c>
      <c r="P44" s="256">
        <f t="shared" si="8"/>
        <v>11.50</v>
      </c>
      <c r="Q44" s="257">
        <f t="shared" si="9"/>
        <v>0.57500000000000007</v>
      </c>
      <c r="R44" s="258">
        <f t="shared" si="13"/>
        <v>0.54999999999999993</v>
      </c>
      <c r="S44" s="258">
        <f t="shared" si="14"/>
        <v>0.875</v>
      </c>
      <c r="T44" s="258">
        <f t="shared" si="15"/>
        <v>0.75</v>
      </c>
      <c r="U44" s="258">
        <f t="shared" si="16"/>
        <v>1.1500000000000001</v>
      </c>
      <c r="V44" s="258">
        <f t="shared" si="17"/>
        <v>1.45</v>
      </c>
      <c r="W44" s="259">
        <f t="shared" si="18"/>
        <v>39.50</v>
      </c>
      <c r="X44" s="259">
        <f t="shared" si="10"/>
        <v>7.90</v>
      </c>
      <c r="Y44" s="260">
        <v>10</v>
      </c>
      <c r="Z44" s="257">
        <f t="shared" si="11"/>
        <v>8</v>
      </c>
    </row>
    <row r="45" spans="1:26" ht="19.9" customHeight="1" thickBot="1">
      <c r="A45" s="261">
        <v>38</v>
      </c>
      <c r="B45" s="253">
        <v>283185</v>
      </c>
      <c r="C45" s="254" t="s">
        <v>193</v>
      </c>
      <c r="D45" s="10">
        <v>7</v>
      </c>
      <c r="E45" s="10">
        <v>8</v>
      </c>
      <c r="F45" s="10">
        <v>5</v>
      </c>
      <c r="G45" s="10">
        <v>4</v>
      </c>
      <c r="H45" s="10">
        <v>3</v>
      </c>
      <c r="I45" s="255">
        <f t="shared" si="7"/>
        <v>27</v>
      </c>
      <c r="J45" s="255">
        <f t="shared" si="12"/>
        <v>4.05</v>
      </c>
      <c r="K45" s="256">
        <v>3</v>
      </c>
      <c r="L45" s="256">
        <v>3.50</v>
      </c>
      <c r="M45" s="256">
        <v>5</v>
      </c>
      <c r="N45" s="256">
        <v>4</v>
      </c>
      <c r="O45" s="256">
        <v>3</v>
      </c>
      <c r="P45" s="256">
        <f t="shared" si="8"/>
        <v>18.50</v>
      </c>
      <c r="Q45" s="257">
        <f t="shared" si="9"/>
        <v>0.925</v>
      </c>
      <c r="R45" s="258">
        <f t="shared" si="13"/>
        <v>1.2000000000000002</v>
      </c>
      <c r="S45" s="258">
        <f t="shared" si="14"/>
        <v>1.375</v>
      </c>
      <c r="T45" s="258">
        <f t="shared" si="15"/>
        <v>1</v>
      </c>
      <c r="U45" s="258">
        <f t="shared" si="16"/>
        <v>0.80</v>
      </c>
      <c r="V45" s="258">
        <f t="shared" si="17"/>
        <v>0.60</v>
      </c>
      <c r="W45" s="259">
        <f t="shared" si="18"/>
        <v>45.50</v>
      </c>
      <c r="X45" s="259">
        <f t="shared" si="10"/>
        <v>9.10</v>
      </c>
      <c r="Y45" s="260">
        <v>13</v>
      </c>
      <c r="Z45" s="257">
        <f t="shared" si="11"/>
        <v>10.40</v>
      </c>
    </row>
    <row r="46" spans="1:26" ht="19.9" customHeight="1">
      <c r="A46" s="252">
        <v>39</v>
      </c>
      <c r="B46" s="253">
        <v>283187</v>
      </c>
      <c r="C46" s="254" t="s">
        <v>194</v>
      </c>
      <c r="D46" s="10">
        <v>4</v>
      </c>
      <c r="E46" s="10">
        <v>5</v>
      </c>
      <c r="F46" s="10">
        <v>6</v>
      </c>
      <c r="G46" s="10">
        <v>5</v>
      </c>
      <c r="H46" s="10">
        <v>7</v>
      </c>
      <c r="I46" s="255">
        <f t="shared" si="7"/>
        <v>27</v>
      </c>
      <c r="J46" s="255">
        <f t="shared" si="12"/>
        <v>4.05</v>
      </c>
      <c r="K46" s="256">
        <v>5</v>
      </c>
      <c r="L46" s="256">
        <v>4</v>
      </c>
      <c r="M46" s="256">
        <v>2</v>
      </c>
      <c r="N46" s="256">
        <v>3</v>
      </c>
      <c r="O46" s="256">
        <v>4</v>
      </c>
      <c r="P46" s="256">
        <f t="shared" si="8"/>
        <v>18</v>
      </c>
      <c r="Q46" s="257">
        <f t="shared" si="9"/>
        <v>0.90</v>
      </c>
      <c r="R46" s="258">
        <f t="shared" si="13"/>
        <v>0.85</v>
      </c>
      <c r="S46" s="258">
        <f t="shared" si="14"/>
        <v>0.95</v>
      </c>
      <c r="T46" s="258">
        <f t="shared" si="15"/>
        <v>0.99999999999999989</v>
      </c>
      <c r="U46" s="258">
        <f t="shared" si="16"/>
        <v>0.90</v>
      </c>
      <c r="V46" s="258">
        <f t="shared" si="17"/>
        <v>1.25</v>
      </c>
      <c r="W46" s="259">
        <f t="shared" si="18"/>
        <v>45</v>
      </c>
      <c r="X46" s="259">
        <f t="shared" si="10"/>
        <v>9</v>
      </c>
      <c r="Y46" s="260">
        <v>17</v>
      </c>
      <c r="Z46" s="257">
        <f t="shared" si="11"/>
        <v>13.60</v>
      </c>
    </row>
    <row r="47" spans="1:26" ht="19.9" customHeight="1" thickBot="1">
      <c r="A47" s="261">
        <v>40</v>
      </c>
      <c r="B47" s="253">
        <v>283190</v>
      </c>
      <c r="C47" s="254" t="s">
        <v>195</v>
      </c>
      <c r="D47" s="10">
        <v>8</v>
      </c>
      <c r="E47" s="10">
        <v>7</v>
      </c>
      <c r="F47" s="10">
        <v>5</v>
      </c>
      <c r="G47" s="10">
        <v>4</v>
      </c>
      <c r="H47" s="10">
        <v>6</v>
      </c>
      <c r="I47" s="255">
        <f t="shared" si="7"/>
        <v>30</v>
      </c>
      <c r="J47" s="255">
        <f t="shared" si="12"/>
        <v>4.50</v>
      </c>
      <c r="K47" s="256">
        <v>5</v>
      </c>
      <c r="L47" s="256">
        <v>2.50</v>
      </c>
      <c r="M47" s="256">
        <v>4.50</v>
      </c>
      <c r="N47" s="256">
        <v>4</v>
      </c>
      <c r="O47" s="256">
        <v>3</v>
      </c>
      <c r="P47" s="256">
        <f t="shared" si="8"/>
        <v>19</v>
      </c>
      <c r="Q47" s="257">
        <f t="shared" si="9"/>
        <v>0.95</v>
      </c>
      <c r="R47" s="258">
        <f t="shared" si="13"/>
        <v>1.45</v>
      </c>
      <c r="S47" s="258">
        <f t="shared" si="14"/>
        <v>1.175</v>
      </c>
      <c r="T47" s="258">
        <f t="shared" si="15"/>
        <v>0.975</v>
      </c>
      <c r="U47" s="258">
        <f t="shared" si="16"/>
        <v>0.80</v>
      </c>
      <c r="V47" s="258">
        <f t="shared" si="17"/>
        <v>1.0499999999999998</v>
      </c>
      <c r="W47" s="259">
        <f t="shared" si="18"/>
        <v>49</v>
      </c>
      <c r="X47" s="259">
        <f t="shared" si="10"/>
        <v>9.8000000000000007</v>
      </c>
      <c r="Y47" s="260">
        <v>17</v>
      </c>
      <c r="Z47" s="257">
        <f t="shared" si="11"/>
        <v>13.60</v>
      </c>
    </row>
    <row r="48" spans="1:26" ht="19.9" customHeight="1">
      <c r="A48" s="252">
        <v>41</v>
      </c>
      <c r="B48" s="253">
        <v>283192</v>
      </c>
      <c r="C48" s="254" t="s">
        <v>134</v>
      </c>
      <c r="D48" s="10">
        <v>9</v>
      </c>
      <c r="E48" s="10">
        <v>8</v>
      </c>
      <c r="F48" s="10">
        <v>3</v>
      </c>
      <c r="G48" s="10">
        <v>7</v>
      </c>
      <c r="H48" s="10">
        <v>5</v>
      </c>
      <c r="I48" s="255">
        <f t="shared" si="7"/>
        <v>32</v>
      </c>
      <c r="J48" s="255">
        <f t="shared" si="12"/>
        <v>4.80</v>
      </c>
      <c r="K48" s="256">
        <v>3</v>
      </c>
      <c r="L48" s="256">
        <v>3.50</v>
      </c>
      <c r="M48" s="256">
        <v>4</v>
      </c>
      <c r="N48" s="256">
        <v>3</v>
      </c>
      <c r="O48" s="256">
        <v>2.50</v>
      </c>
      <c r="P48" s="256">
        <f t="shared" si="8"/>
        <v>16</v>
      </c>
      <c r="Q48" s="257">
        <f t="shared" si="9"/>
        <v>0.80</v>
      </c>
      <c r="R48" s="258">
        <f t="shared" si="13"/>
        <v>1.50</v>
      </c>
      <c r="S48" s="258">
        <f t="shared" si="14"/>
        <v>1.375</v>
      </c>
      <c r="T48" s="258">
        <f t="shared" si="15"/>
        <v>0.64999999999999991</v>
      </c>
      <c r="U48" s="258">
        <f t="shared" si="16"/>
        <v>1.2000000000000002</v>
      </c>
      <c r="V48" s="258">
        <f t="shared" si="17"/>
        <v>0.875</v>
      </c>
      <c r="W48" s="259">
        <f t="shared" si="18"/>
        <v>48</v>
      </c>
      <c r="X48" s="259">
        <f t="shared" si="10"/>
        <v>9.6000000000000014</v>
      </c>
      <c r="Y48" s="260">
        <v>15</v>
      </c>
      <c r="Z48" s="257">
        <f t="shared" si="11"/>
        <v>12</v>
      </c>
    </row>
    <row r="49" spans="1:26" ht="19.9" customHeight="1" thickBot="1">
      <c r="A49" s="261">
        <v>42</v>
      </c>
      <c r="B49" s="253">
        <v>283195</v>
      </c>
      <c r="C49" s="254" t="s">
        <v>196</v>
      </c>
      <c r="D49" s="10">
        <v>3</v>
      </c>
      <c r="E49" s="10">
        <v>5</v>
      </c>
      <c r="F49" s="10">
        <v>4</v>
      </c>
      <c r="G49" s="10">
        <v>6</v>
      </c>
      <c r="H49" s="10">
        <v>8</v>
      </c>
      <c r="I49" s="255">
        <f t="shared" si="7"/>
        <v>26</v>
      </c>
      <c r="J49" s="255">
        <f t="shared" si="12"/>
        <v>3.90</v>
      </c>
      <c r="K49" s="256">
        <v>3</v>
      </c>
      <c r="L49" s="256">
        <v>2</v>
      </c>
      <c r="M49" s="256">
        <v>2</v>
      </c>
      <c r="N49" s="256">
        <v>2.50</v>
      </c>
      <c r="O49" s="256">
        <v>4</v>
      </c>
      <c r="P49" s="256">
        <f t="shared" si="8"/>
        <v>13.50</v>
      </c>
      <c r="Q49" s="257">
        <f t="shared" si="9"/>
        <v>0.675</v>
      </c>
      <c r="R49" s="258">
        <f t="shared" si="13"/>
        <v>0.60</v>
      </c>
      <c r="S49" s="258">
        <f t="shared" si="14"/>
        <v>0.85</v>
      </c>
      <c r="T49" s="258">
        <f t="shared" si="15"/>
        <v>0.70</v>
      </c>
      <c r="U49" s="258">
        <f t="shared" si="16"/>
        <v>1.0249999999999999</v>
      </c>
      <c r="V49" s="258">
        <f t="shared" si="17"/>
        <v>1.40</v>
      </c>
      <c r="W49" s="259">
        <f t="shared" si="18"/>
        <v>39.50</v>
      </c>
      <c r="X49" s="259">
        <f t="shared" si="10"/>
        <v>7.90</v>
      </c>
      <c r="Y49" s="260">
        <v>8</v>
      </c>
      <c r="Z49" s="257">
        <f t="shared" si="11"/>
        <v>6.40</v>
      </c>
    </row>
    <row r="50" spans="1:26" ht="19.9" customHeight="1">
      <c r="A50" s="252">
        <v>43</v>
      </c>
      <c r="B50" s="253">
        <v>283199</v>
      </c>
      <c r="C50" s="254" t="s">
        <v>197</v>
      </c>
      <c r="D50" s="10">
        <v>5</v>
      </c>
      <c r="E50" s="10">
        <v>6</v>
      </c>
      <c r="F50" s="10">
        <v>5</v>
      </c>
      <c r="G50" s="10">
        <v>8</v>
      </c>
      <c r="H50" s="10">
        <v>7</v>
      </c>
      <c r="I50" s="255">
        <f t="shared" si="7"/>
        <v>31</v>
      </c>
      <c r="J50" s="255">
        <f t="shared" si="12"/>
        <v>4.6499999999999995</v>
      </c>
      <c r="K50" s="256">
        <v>5</v>
      </c>
      <c r="L50" s="256">
        <v>4</v>
      </c>
      <c r="M50" s="256">
        <v>5</v>
      </c>
      <c r="N50" s="256">
        <v>3</v>
      </c>
      <c r="O50" s="256">
        <v>4</v>
      </c>
      <c r="P50" s="256">
        <f t="shared" si="8"/>
        <v>21</v>
      </c>
      <c r="Q50" s="257">
        <f t="shared" si="9"/>
        <v>1.05</v>
      </c>
      <c r="R50" s="258">
        <f t="shared" si="13"/>
        <v>1</v>
      </c>
      <c r="S50" s="258">
        <f t="shared" si="14"/>
        <v>1.0999999999999999</v>
      </c>
      <c r="T50" s="258">
        <f t="shared" si="15"/>
        <v>1</v>
      </c>
      <c r="U50" s="258">
        <f t="shared" si="16"/>
        <v>1.35</v>
      </c>
      <c r="V50" s="258">
        <f t="shared" si="17"/>
        <v>1.25</v>
      </c>
      <c r="W50" s="259">
        <f t="shared" si="18"/>
        <v>52</v>
      </c>
      <c r="X50" s="259">
        <f t="shared" si="10"/>
        <v>10.40</v>
      </c>
      <c r="Y50" s="260">
        <v>13</v>
      </c>
      <c r="Z50" s="257">
        <f t="shared" si="11"/>
        <v>10.40</v>
      </c>
    </row>
    <row r="51" spans="1:26" ht="19.9" customHeight="1">
      <c r="A51" s="261">
        <v>44</v>
      </c>
      <c r="B51" s="253">
        <v>283207</v>
      </c>
      <c r="C51" s="254" t="s">
        <v>198</v>
      </c>
      <c r="D51" s="10">
        <v>3</v>
      </c>
      <c r="E51" s="10">
        <v>5</v>
      </c>
      <c r="F51" s="10">
        <v>7</v>
      </c>
      <c r="G51" s="10">
        <v>9</v>
      </c>
      <c r="H51" s="10">
        <v>8</v>
      </c>
      <c r="I51" s="255">
        <f t="shared" si="7"/>
        <v>32</v>
      </c>
      <c r="J51" s="255">
        <f t="shared" si="12"/>
        <v>4.80</v>
      </c>
      <c r="K51" s="256">
        <v>2</v>
      </c>
      <c r="L51" s="256">
        <v>3</v>
      </c>
      <c r="M51" s="256">
        <v>4</v>
      </c>
      <c r="N51" s="256">
        <v>3</v>
      </c>
      <c r="O51" s="256">
        <v>4</v>
      </c>
      <c r="P51" s="256">
        <f t="shared" si="8"/>
        <v>16</v>
      </c>
      <c r="Q51" s="257">
        <f t="shared" si="9"/>
        <v>0.80</v>
      </c>
      <c r="R51" s="258">
        <f t="shared" si="13"/>
        <v>0.54999999999999993</v>
      </c>
      <c r="S51" s="258">
        <f t="shared" si="14"/>
        <v>0.90</v>
      </c>
      <c r="T51" s="258">
        <f t="shared" si="15"/>
        <v>1.25</v>
      </c>
      <c r="U51" s="258">
        <f t="shared" si="16"/>
        <v>1.50</v>
      </c>
      <c r="V51" s="258">
        <f t="shared" si="17"/>
        <v>1.40</v>
      </c>
      <c r="W51" s="259">
        <f t="shared" si="18"/>
        <v>48</v>
      </c>
      <c r="X51" s="259">
        <f t="shared" si="10"/>
        <v>9.6000000000000014</v>
      </c>
      <c r="Y51" s="260">
        <v>13</v>
      </c>
      <c r="Z51" s="257">
        <f t="shared" si="11"/>
        <v>10.40</v>
      </c>
    </row>
    <row r="52" ht="21" thickBot="1"/>
    <row r="53" spans="1:26" ht="20.25">
      <c r="A53" s="139" t="s">
        <v>13</v>
      </c>
      <c r="B53" s="140"/>
      <c r="C53" s="141"/>
      <c r="D53" s="6">
        <f t="shared" si="19" ref="D53:Z53">COUNT(D8:D51)</f>
        <v>44</v>
      </c>
      <c r="E53" s="7">
        <f t="shared" si="19"/>
        <v>44</v>
      </c>
      <c r="F53" s="7">
        <f t="shared" si="19"/>
        <v>44</v>
      </c>
      <c r="G53" s="7">
        <f t="shared" si="19"/>
        <v>44</v>
      </c>
      <c r="H53" s="89">
        <f t="shared" si="19"/>
        <v>44</v>
      </c>
      <c r="I53" s="8">
        <f t="shared" si="19"/>
        <v>44</v>
      </c>
      <c r="J53" s="90">
        <f t="shared" si="19"/>
        <v>44</v>
      </c>
      <c r="K53" s="82">
        <f t="shared" si="19"/>
        <v>44</v>
      </c>
      <c r="L53" s="15">
        <f t="shared" si="19"/>
        <v>44</v>
      </c>
      <c r="M53" s="15">
        <f t="shared" si="19"/>
        <v>44</v>
      </c>
      <c r="N53" s="15">
        <f t="shared" si="19"/>
        <v>44</v>
      </c>
      <c r="O53" s="83">
        <f t="shared" si="19"/>
        <v>44</v>
      </c>
      <c r="P53" s="78">
        <f t="shared" si="19"/>
        <v>44</v>
      </c>
      <c r="Q53" s="96">
        <f t="shared" si="19"/>
        <v>44</v>
      </c>
      <c r="R53" s="99">
        <f t="shared" si="19"/>
        <v>44</v>
      </c>
      <c r="S53" s="22">
        <f t="shared" si="19"/>
        <v>44</v>
      </c>
      <c r="T53" s="22">
        <f t="shared" si="19"/>
        <v>44</v>
      </c>
      <c r="U53" s="22">
        <f t="shared" si="19"/>
        <v>44</v>
      </c>
      <c r="V53" s="23">
        <f t="shared" si="19"/>
        <v>44</v>
      </c>
      <c r="W53" s="108">
        <f t="shared" si="19"/>
        <v>44</v>
      </c>
      <c r="X53" s="102">
        <f t="shared" si="19"/>
        <v>44</v>
      </c>
      <c r="Y53" s="16">
        <f t="shared" si="19"/>
        <v>43</v>
      </c>
      <c r="Z53" s="106">
        <f t="shared" si="19"/>
        <v>43</v>
      </c>
    </row>
    <row r="54" spans="1:26" ht="21" customHeight="1">
      <c r="A54" s="167" t="s">
        <v>14</v>
      </c>
      <c r="B54" s="168"/>
      <c r="C54" s="169"/>
      <c r="D54" s="9">
        <v>10</v>
      </c>
      <c r="E54" s="10">
        <v>10</v>
      </c>
      <c r="F54" s="10">
        <v>10</v>
      </c>
      <c r="G54" s="10">
        <v>10</v>
      </c>
      <c r="H54" s="91">
        <v>10</v>
      </c>
      <c r="I54" s="11">
        <f>SUM(D54:H54)</f>
        <v>50</v>
      </c>
      <c r="J54" s="92">
        <f>I54*0.15</f>
        <v>7.50</v>
      </c>
      <c r="K54" s="84">
        <v>5</v>
      </c>
      <c r="L54" s="18">
        <v>5</v>
      </c>
      <c r="M54" s="18">
        <v>5</v>
      </c>
      <c r="N54" s="18">
        <v>5</v>
      </c>
      <c r="O54" s="85">
        <v>5</v>
      </c>
      <c r="P54" s="79">
        <f>SUM(K54:O54)</f>
        <v>25</v>
      </c>
      <c r="Q54" s="97">
        <f>P54*0.05</f>
        <v>1.25</v>
      </c>
      <c r="R54" s="100">
        <f>(D54*0.15+K54*0.05)</f>
        <v>1.75</v>
      </c>
      <c r="S54" s="24">
        <f>((E54*0.15+L54*0.05))</f>
        <v>1.75</v>
      </c>
      <c r="T54" s="24">
        <f>((F54*0.15+M54*0.05))</f>
        <v>1.75</v>
      </c>
      <c r="U54" s="24">
        <f>((G54*0.15+N54*0.05))</f>
        <v>1.75</v>
      </c>
      <c r="V54" s="25">
        <f>((H54*0.15+O54*0.05))</f>
        <v>1.75</v>
      </c>
      <c r="W54" s="109">
        <v>75</v>
      </c>
      <c r="X54" s="103">
        <f>W54*0.2</f>
        <v>15</v>
      </c>
      <c r="Y54" s="19">
        <v>33</v>
      </c>
      <c r="Z54" s="86">
        <f>Y54*0.8</f>
        <v>26.40</v>
      </c>
    </row>
    <row r="55" spans="1:26" ht="20.25">
      <c r="A55" s="167" t="s">
        <v>75</v>
      </c>
      <c r="B55" s="168"/>
      <c r="C55" s="169"/>
      <c r="D55" s="9">
        <f>D54*0.4</f>
        <v>4</v>
      </c>
      <c r="E55" s="10">
        <f>E54*0.4</f>
        <v>4</v>
      </c>
      <c r="F55" s="10">
        <f t="shared" si="20" ref="F55:J55">F54*0.4</f>
        <v>4</v>
      </c>
      <c r="G55" s="10">
        <f t="shared" si="20"/>
        <v>4</v>
      </c>
      <c r="H55" s="91">
        <f t="shared" si="20"/>
        <v>4</v>
      </c>
      <c r="I55" s="11">
        <f t="shared" si="20"/>
        <v>20</v>
      </c>
      <c r="J55" s="92">
        <f t="shared" si="20"/>
        <v>3</v>
      </c>
      <c r="K55" s="84">
        <f>K54*0.4</f>
        <v>2</v>
      </c>
      <c r="L55" s="18">
        <f>L54*0.4</f>
        <v>2</v>
      </c>
      <c r="M55" s="18">
        <f t="shared" si="21" ref="M55:Z55">M54*0.4</f>
        <v>2</v>
      </c>
      <c r="N55" s="18">
        <f t="shared" si="21"/>
        <v>2</v>
      </c>
      <c r="O55" s="85">
        <f t="shared" si="21"/>
        <v>2</v>
      </c>
      <c r="P55" s="79">
        <f t="shared" si="21"/>
        <v>10</v>
      </c>
      <c r="Q55" s="97">
        <f t="shared" si="21"/>
        <v>0.50</v>
      </c>
      <c r="R55" s="100">
        <f t="shared" si="21"/>
        <v>0.70</v>
      </c>
      <c r="S55" s="24">
        <f t="shared" si="21"/>
        <v>0.70</v>
      </c>
      <c r="T55" s="24">
        <f t="shared" si="21"/>
        <v>0.70</v>
      </c>
      <c r="U55" s="24">
        <f t="shared" si="21"/>
        <v>0.70</v>
      </c>
      <c r="V55" s="25">
        <f t="shared" si="21"/>
        <v>0.70</v>
      </c>
      <c r="W55" s="109">
        <f t="shared" si="21"/>
        <v>30</v>
      </c>
      <c r="X55" s="103">
        <f t="shared" si="21"/>
        <v>6</v>
      </c>
      <c r="Y55" s="19">
        <f t="shared" si="21"/>
        <v>13.20</v>
      </c>
      <c r="Z55" s="86">
        <f t="shared" si="21"/>
        <v>10.560000000000002</v>
      </c>
    </row>
    <row r="56" spans="1:26" ht="21" customHeight="1">
      <c r="A56" s="167" t="s">
        <v>15</v>
      </c>
      <c r="B56" s="168"/>
      <c r="C56" s="169"/>
      <c r="D56" s="9">
        <f>COUNTIF(D8:D51,"&gt;=4")</f>
        <v>18</v>
      </c>
      <c r="E56" s="10">
        <f>COUNTIF(E8:E51,"&gt;=4")</f>
        <v>32</v>
      </c>
      <c r="F56" s="10">
        <f>COUNTIF(F8:F51,"&gt;=4")</f>
        <v>33</v>
      </c>
      <c r="G56" s="10">
        <f>COUNTIF(G8:G51,"&gt;=4")</f>
        <v>26</v>
      </c>
      <c r="H56" s="91">
        <f>COUNTIF(H8:H51,"&gt;=2")</f>
        <v>38</v>
      </c>
      <c r="I56" s="11">
        <f>COUNTIF(I8:I51,"&gt;=20")</f>
        <v>23</v>
      </c>
      <c r="J56" s="92">
        <f>COUNTIF(J8:J51,"&gt;=3")</f>
        <v>23</v>
      </c>
      <c r="K56" s="84">
        <f>COUNTIF(K8:K51,"&gt;=2")</f>
        <v>30</v>
      </c>
      <c r="L56" s="18">
        <f>COUNTIF(L8:L51,"&gt;=2")</f>
        <v>30</v>
      </c>
      <c r="M56" s="18">
        <f>COUNTIF(M8:M51,"&gt;=2")</f>
        <v>37</v>
      </c>
      <c r="N56" s="18">
        <f>COUNTIF(N8:N51,"&gt;=2")</f>
        <v>39</v>
      </c>
      <c r="O56" s="85">
        <f>COUNTIF(O8:O51,"&gt;=2")</f>
        <v>35</v>
      </c>
      <c r="P56" s="79">
        <f>COUNTIF(P8:P51,"&gt;=10")</f>
        <v>29</v>
      </c>
      <c r="Q56" s="97">
        <f>COUNTIF(Q8:Q51,"&gt;=0.5")</f>
        <v>29</v>
      </c>
      <c r="R56" s="100">
        <f>COUNTIF(R8:R51,"&gt;=0.7")</f>
        <v>16</v>
      </c>
      <c r="S56" s="24">
        <f>COUNTIF(S8:S51,"&gt;=0.7")</f>
        <v>31</v>
      </c>
      <c r="T56" s="24">
        <f>COUNTIF(T8:T51,"&gt;=0.7")</f>
        <v>32</v>
      </c>
      <c r="U56" s="24">
        <f>COUNTIF(U8:U51,"&gt;=0.7")</f>
        <v>26</v>
      </c>
      <c r="V56" s="25">
        <f>COUNTIF(V8:V51,"&gt;=0.7")</f>
        <v>27</v>
      </c>
      <c r="W56" s="109">
        <f>COUNTIF(W8:W51,"&gt;=30")</f>
        <v>28</v>
      </c>
      <c r="X56" s="103">
        <f>COUNTIF(X8:X51,"&gt;=6")</f>
        <v>28</v>
      </c>
      <c r="Y56" s="19">
        <f>COUNTIF(Y8:Y51,"&gt;=13.2")</f>
        <v>8</v>
      </c>
      <c r="Z56" s="86">
        <f>COUNTIF(Z8:Z51,"&gt;=10.56")</f>
        <v>8</v>
      </c>
    </row>
    <row r="57" spans="1:26" ht="20.25">
      <c r="A57" s="167" t="s">
        <v>16</v>
      </c>
      <c r="B57" s="168"/>
      <c r="C57" s="169"/>
      <c r="D57" s="93" t="str">
        <f t="shared" si="22" ref="D57:Z57">IF(((D56/COUNT(D8:D51))*100)&gt;=60,"3",IF(AND(((D56/COUNT(D8:D51))*100)&lt;60,((D56/COUNT(D8:D51))*100)&gt;=50),"2",IF(AND(((D56/COUNT(D8:D51))*100)&lt;50,((D56/COUNT(D8:D51))*100)&gt;=40),"1","0")))</f>
        <v>1</v>
      </c>
      <c r="E57" s="10" t="str">
        <f t="shared" si="22"/>
        <v>3</v>
      </c>
      <c r="F57" s="10" t="str">
        <f t="shared" si="22"/>
        <v>3</v>
      </c>
      <c r="G57" s="10" t="str">
        <f t="shared" si="22"/>
        <v>2</v>
      </c>
      <c r="H57" s="91" t="str">
        <f t="shared" si="22"/>
        <v>3</v>
      </c>
      <c r="I57" s="11" t="str">
        <f t="shared" si="22"/>
        <v>2</v>
      </c>
      <c r="J57" s="92" t="str">
        <f t="shared" si="22"/>
        <v>2</v>
      </c>
      <c r="K57" s="84" t="str">
        <f t="shared" si="22"/>
        <v>3</v>
      </c>
      <c r="L57" s="17" t="str">
        <f t="shared" si="22"/>
        <v>3</v>
      </c>
      <c r="M57" s="17" t="str">
        <f t="shared" si="22"/>
        <v>3</v>
      </c>
      <c r="N57" s="17" t="str">
        <f t="shared" si="22"/>
        <v>3</v>
      </c>
      <c r="O57" s="86" t="str">
        <f t="shared" si="22"/>
        <v>3</v>
      </c>
      <c r="P57" s="79" t="str">
        <f t="shared" si="22"/>
        <v>3</v>
      </c>
      <c r="Q57" s="97" t="str">
        <f t="shared" si="22"/>
        <v>3</v>
      </c>
      <c r="R57" s="100" t="str">
        <f t="shared" si="22"/>
        <v>0</v>
      </c>
      <c r="S57" s="24" t="str">
        <f t="shared" si="22"/>
        <v>3</v>
      </c>
      <c r="T57" s="24" t="str">
        <f t="shared" si="22"/>
        <v>3</v>
      </c>
      <c r="U57" s="24" t="str">
        <f t="shared" si="22"/>
        <v>2</v>
      </c>
      <c r="V57" s="25" t="str">
        <f t="shared" si="22"/>
        <v>3</v>
      </c>
      <c r="W57" s="103" t="str">
        <f t="shared" si="22"/>
        <v>3</v>
      </c>
      <c r="X57" s="104" t="str">
        <f t="shared" si="22"/>
        <v>3</v>
      </c>
      <c r="Y57" s="97" t="str">
        <f t="shared" si="22"/>
        <v>0</v>
      </c>
      <c r="Z57" s="19" t="str">
        <f t="shared" si="22"/>
        <v>0</v>
      </c>
    </row>
    <row r="58" spans="1:26" ht="21" thickBot="1">
      <c r="A58" s="170" t="s">
        <v>17</v>
      </c>
      <c r="B58" s="171"/>
      <c r="C58" s="172"/>
      <c r="D58" s="12">
        <f t="shared" si="23" ref="D58:Z58">((D56/COUNT(D8:D51))*D57)</f>
        <v>0.40909090909090912</v>
      </c>
      <c r="E58" s="13">
        <f t="shared" si="23"/>
        <v>2.1818181818181817</v>
      </c>
      <c r="F58" s="13">
        <f t="shared" si="23"/>
        <v>2.25</v>
      </c>
      <c r="G58" s="13">
        <f t="shared" si="23"/>
        <v>1.1818181818181819</v>
      </c>
      <c r="H58" s="94">
        <f t="shared" si="23"/>
        <v>2.5909090909090908</v>
      </c>
      <c r="I58" s="14">
        <f t="shared" si="23"/>
        <v>1.0454545454545454</v>
      </c>
      <c r="J58" s="95">
        <f t="shared" si="23"/>
        <v>1.0454545454545454</v>
      </c>
      <c r="K58" s="87">
        <f t="shared" si="23"/>
        <v>2.0454545454545454</v>
      </c>
      <c r="L58" s="20">
        <f t="shared" si="23"/>
        <v>2.0454545454545454</v>
      </c>
      <c r="M58" s="20">
        <f t="shared" si="23"/>
        <v>2.5227272727272729</v>
      </c>
      <c r="N58" s="20">
        <f t="shared" si="23"/>
        <v>2.6590909090909092</v>
      </c>
      <c r="O58" s="88">
        <f t="shared" si="23"/>
        <v>2.3863636363636362</v>
      </c>
      <c r="P58" s="80">
        <f t="shared" si="23"/>
        <v>1.9772727272727271</v>
      </c>
      <c r="Q58" s="98">
        <f t="shared" si="23"/>
        <v>1.9772727272727271</v>
      </c>
      <c r="R58" s="101">
        <f t="shared" si="23"/>
        <v>0</v>
      </c>
      <c r="S58" s="26">
        <f t="shared" si="23"/>
        <v>2.1136363636363638</v>
      </c>
      <c r="T58" s="26">
        <f t="shared" si="23"/>
        <v>2.1818181818181817</v>
      </c>
      <c r="U58" s="26">
        <f t="shared" si="23"/>
        <v>1.1818181818181819</v>
      </c>
      <c r="V58" s="27">
        <f t="shared" si="23"/>
        <v>1.8409090909090908</v>
      </c>
      <c r="W58" s="110">
        <f t="shared" si="23"/>
        <v>1.9090909090909092</v>
      </c>
      <c r="X58" s="105">
        <f t="shared" si="23"/>
        <v>1.9090909090909092</v>
      </c>
      <c r="Y58" s="98">
        <f t="shared" si="23"/>
        <v>0</v>
      </c>
      <c r="Z58" s="21">
        <f t="shared" si="23"/>
        <v>0</v>
      </c>
    </row>
    <row r="59" spans="1:4" ht="21" thickBot="1">
      <c r="A59" s="2"/>
      <c r="B59" s="2"/>
      <c r="C59" s="2"/>
      <c r="D59" s="2"/>
    </row>
    <row r="60" spans="1:19" ht="20.25">
      <c r="A60" s="173" t="s">
        <v>18</v>
      </c>
      <c r="B60" s="174"/>
      <c r="C60" s="175"/>
      <c r="D60" s="2"/>
      <c r="E60" s="161" t="s">
        <v>19</v>
      </c>
      <c r="F60" s="162"/>
      <c r="G60" s="162"/>
      <c r="H60" s="162"/>
      <c r="I60" s="162"/>
      <c r="J60" s="162"/>
      <c r="K60" s="162"/>
      <c r="L60" s="162"/>
      <c r="M60" s="162"/>
      <c r="N60" s="163"/>
      <c r="O60" s="81" t="s">
        <v>9</v>
      </c>
      <c r="P60" s="28" t="s">
        <v>3</v>
      </c>
      <c r="Q60" s="28" t="s">
        <v>4</v>
      </c>
      <c r="R60" s="28" t="s">
        <v>5</v>
      </c>
      <c r="S60" s="29" t="s">
        <v>6</v>
      </c>
    </row>
    <row r="61" spans="1:19" ht="21" thickBot="1">
      <c r="A61" s="30" t="s">
        <v>76</v>
      </c>
      <c r="B61" s="3"/>
      <c r="C61" s="31"/>
      <c r="D61" s="2"/>
      <c r="E61" s="164"/>
      <c r="F61" s="165"/>
      <c r="G61" s="165"/>
      <c r="H61" s="165"/>
      <c r="I61" s="165"/>
      <c r="J61" s="165"/>
      <c r="K61" s="165"/>
      <c r="L61" s="165"/>
      <c r="M61" s="165"/>
      <c r="N61" s="166"/>
      <c r="O61" s="4">
        <f>(R58*0.2+Z58*0.8)</f>
        <v>0</v>
      </c>
      <c r="P61" s="4">
        <f>(S58*0.2+Z58*0.8)</f>
        <v>0.42272727272727278</v>
      </c>
      <c r="Q61" s="4">
        <f>(T58*0.2+Z58*0.8)</f>
        <v>0.43636363636363634</v>
      </c>
      <c r="R61" s="4">
        <f>(U58*0.2+Z58*0.8)</f>
        <v>0.23636363636363639</v>
      </c>
      <c r="S61" s="5">
        <f>(V58*0.2+Z58*0.8)</f>
        <v>0.36818181818181817</v>
      </c>
    </row>
    <row r="62" spans="1:4" ht="20.25">
      <c r="A62" s="30" t="s">
        <v>77</v>
      </c>
      <c r="B62" s="3"/>
      <c r="C62" s="31"/>
      <c r="D62" s="2"/>
    </row>
    <row r="63" spans="1:4" ht="21" thickBot="1">
      <c r="A63" s="32" t="s">
        <v>78</v>
      </c>
      <c r="B63" s="33"/>
      <c r="C63" s="34"/>
      <c r="D63" s="2"/>
    </row>
  </sheetData>
  <mergeCells count="23">
    <mergeCell ref="E60:N61"/>
    <mergeCell ref="A54:C54"/>
    <mergeCell ref="A55:C55"/>
    <mergeCell ref="A56:C56"/>
    <mergeCell ref="A57:C57"/>
    <mergeCell ref="A58:C58"/>
    <mergeCell ref="A60:C60"/>
    <mergeCell ref="A53:C53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orientation="landscape" paperSize="9" scale="45" r:id="rId3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760cc5-8f79-4b24-94ae-4d2a5b032356}">
  <sheetPr codeName="Sheet24"/>
  <dimension ref="A1:J18"/>
  <sheetViews>
    <sheetView workbookViewId="0" topLeftCell="A1">
      <selection pane="topLeft" activeCell="C15" sqref="C15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178" t="str">
        <f>'1 (5)'!A1:Z1</f>
        <v xml:space="preserve">ST. WILFRED'S PG COLLEGE 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15.75">
      <c r="A2" s="178" t="s">
        <v>91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ht="15.75">
      <c r="A3" s="178" t="s">
        <v>204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0" ht="15.75">
      <c r="A4" s="177"/>
      <c r="B4" s="177"/>
      <c r="C4" s="177"/>
      <c r="D4" s="177"/>
      <c r="E4" s="177"/>
      <c r="F4" s="177"/>
      <c r="G4" s="177"/>
      <c r="H4" s="177"/>
      <c r="I4" s="177"/>
      <c r="J4" s="177"/>
    </row>
    <row r="5" spans="1:10" ht="15.75">
      <c r="A5" s="177"/>
      <c r="B5" s="177"/>
      <c r="C5" s="177"/>
      <c r="D5" s="177"/>
      <c r="E5" s="177"/>
      <c r="F5" s="177"/>
      <c r="G5" s="177"/>
      <c r="H5" s="177"/>
      <c r="I5" s="177"/>
      <c r="J5" s="177"/>
    </row>
    <row r="6" spans="1:10" ht="15.75">
      <c r="A6" s="37" t="s">
        <v>20</v>
      </c>
      <c r="B6" s="37" t="s">
        <v>21</v>
      </c>
      <c r="C6" s="37" t="s">
        <v>22</v>
      </c>
      <c r="D6" s="37" t="s">
        <v>23</v>
      </c>
      <c r="E6" s="37" t="s">
        <v>24</v>
      </c>
      <c r="F6" s="37" t="s">
        <v>25</v>
      </c>
      <c r="G6" s="37" t="s">
        <v>26</v>
      </c>
      <c r="H6" s="37" t="s">
        <v>27</v>
      </c>
      <c r="I6" s="37" t="s">
        <v>28</v>
      </c>
      <c r="J6" s="38" t="s">
        <v>29</v>
      </c>
    </row>
    <row r="7" spans="1:10" ht="15.75">
      <c r="A7" s="35">
        <v>1</v>
      </c>
      <c r="B7" s="120" t="s">
        <v>205</v>
      </c>
      <c r="C7" s="36"/>
      <c r="D7" s="119" t="str">
        <f>'1 (5)'!C4</f>
        <v xml:space="preserve"> Molecular biology and Biotechnology</v>
      </c>
      <c r="E7" s="35">
        <f>'1 (5)'!O61</f>
        <v>0.38181818181818183</v>
      </c>
      <c r="F7" s="35">
        <f>'1 (5)'!P61</f>
        <v>0.76363636363636367</v>
      </c>
      <c r="G7" s="35">
        <f>'1 (5)'!Q61</f>
        <v>0.59090909090909094</v>
      </c>
      <c r="H7" s="35">
        <f>'1 (5)'!R61</f>
        <v>0.4681818181818182</v>
      </c>
      <c r="I7" s="35">
        <f>'1 (5)'!S61</f>
        <v>0.47272727272727277</v>
      </c>
      <c r="J7" s="39">
        <f>AVERAGE(E7:I7)</f>
        <v>0.53545454545454541</v>
      </c>
    </row>
    <row r="8" spans="1:10" ht="15.75">
      <c r="A8" s="35">
        <v>2</v>
      </c>
      <c r="B8" s="120" t="s">
        <v>205</v>
      </c>
      <c r="C8" s="36"/>
      <c r="D8" s="119" t="str">
        <f>'2 (5)'!C4</f>
        <v xml:space="preserve"> Plant Physiology and Biochemistry</v>
      </c>
      <c r="E8" s="35">
        <f>'2 (5)'!O61</f>
        <v>1.80</v>
      </c>
      <c r="F8" s="35">
        <f>'2 (5)'!P61</f>
        <v>1.80</v>
      </c>
      <c r="G8" s="35">
        <f>'2 (5)'!Q61</f>
        <v>2.209090909090909</v>
      </c>
      <c r="H8" s="35">
        <f>'2 (5)'!R61</f>
        <v>2.1818181818181817</v>
      </c>
      <c r="I8" s="35">
        <f>'2 (5)'!S61</f>
        <v>2.3590909090909093</v>
      </c>
      <c r="J8" s="39">
        <f t="shared" si="0" ref="J8">AVERAGE(E8:I8)</f>
        <v>2.0699999999999998</v>
      </c>
    </row>
    <row r="9" spans="1:10" ht="15.75">
      <c r="A9" s="35">
        <v>3</v>
      </c>
      <c r="B9" s="120" t="s">
        <v>205</v>
      </c>
      <c r="C9" s="36"/>
      <c r="D9" s="209" t="str">
        <f>'3'!C4</f>
        <v>Pteridophytes, Gymnosperm and Paleo botany</v>
      </c>
      <c r="E9" s="35">
        <f>'3'!O61</f>
        <v>0</v>
      </c>
      <c r="F9" s="35">
        <f>'3'!P61</f>
        <v>0.42272727272727278</v>
      </c>
      <c r="G9" s="35">
        <f>'3'!Q61</f>
        <v>0.43636363636363634</v>
      </c>
      <c r="H9" s="35">
        <f>'3'!R61</f>
        <v>0.23636363636363639</v>
      </c>
      <c r="I9" s="35">
        <f>'3'!S61</f>
        <v>0.36818181818181817</v>
      </c>
      <c r="J9" s="39">
        <f>AVERAGE(E9:I9)</f>
        <v>0.29272727272727272</v>
      </c>
    </row>
    <row r="10" spans="1:10" ht="30.6" customHeight="1">
      <c r="A10" s="176" t="s">
        <v>29</v>
      </c>
      <c r="B10" s="176"/>
      <c r="C10" s="176"/>
      <c r="D10" s="176"/>
      <c r="E10" s="39">
        <f>AVERAGE(E7:E8)</f>
        <v>1.0909090909090908</v>
      </c>
      <c r="F10" s="39">
        <f>AVERAGE(F7:F8)</f>
        <v>1.2818181818181817</v>
      </c>
      <c r="G10" s="39">
        <f>AVERAGE(G7:G8)</f>
        <v>1.40</v>
      </c>
      <c r="H10" s="39">
        <f>AVERAGE(H7:H8)</f>
        <v>1.325</v>
      </c>
      <c r="I10" s="39">
        <f>AVERAGE(I7:I8)</f>
        <v>1.415909090909091</v>
      </c>
      <c r="J10" s="39">
        <f>AVERAGE(E10:I10)</f>
        <v>1.3027272727272727</v>
      </c>
    </row>
    <row r="13" spans="5:9" ht="20.25">
      <c r="E13" s="1"/>
      <c r="F13" s="1"/>
      <c r="G13" s="1"/>
      <c r="H13" s="1"/>
      <c r="I13" s="1"/>
    </row>
    <row r="14" spans="5:9" ht="20.25">
      <c r="E14" s="1"/>
      <c r="F14" s="1"/>
      <c r="G14" s="1"/>
      <c r="H14" s="1"/>
      <c r="I14" s="1"/>
    </row>
    <row r="16" spans="5:9" ht="20.25">
      <c r="E16" s="1"/>
      <c r="F16" s="1"/>
      <c r="G16" s="1"/>
      <c r="H16" s="1"/>
      <c r="I16" s="1"/>
    </row>
    <row r="18" spans="5:9" ht="20.25">
      <c r="E18" s="1"/>
      <c r="F18" s="1"/>
      <c r="G18" s="1"/>
      <c r="H18" s="1"/>
      <c r="I18" s="1"/>
    </row>
  </sheetData>
  <mergeCells count="6">
    <mergeCell ref="A10:D10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441d2f4-4a2f-4b73-a9f6-a0a11400543d}">
  <sheetPr codeName="Sheet25"/>
  <dimension ref="A1:AA50"/>
  <sheetViews>
    <sheetView zoomScale="79" zoomScaleNormal="79" workbookViewId="0" topLeftCell="A1">
      <selection pane="topLeft" activeCell="C43" sqref="C43:N47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2"/>
      <c r="B1" s="41"/>
      <c r="C1" s="41"/>
      <c r="D1" s="185">
        <f>'1 (5)'!A1:Z1</f>
        <v>0</v>
      </c>
      <c r="E1" s="185"/>
      <c r="F1" s="185"/>
      <c r="G1" s="185"/>
      <c r="H1" s="185"/>
      <c r="I1" s="185"/>
      <c r="J1" s="185"/>
      <c r="K1" s="185"/>
      <c r="L1" s="41"/>
      <c r="M1" s="41"/>
      <c r="N1" s="41"/>
    </row>
    <row r="2" spans="1:18" ht="18" customHeight="1">
      <c r="A2" s="42"/>
      <c r="B2" s="41"/>
      <c r="C2" s="41"/>
      <c r="D2" s="185" t="s">
        <v>91</v>
      </c>
      <c r="E2" s="185"/>
      <c r="F2" s="185"/>
      <c r="G2" s="185"/>
      <c r="H2" s="185"/>
      <c r="I2" s="185"/>
      <c r="J2" s="185"/>
      <c r="K2" s="185"/>
      <c r="L2" s="41"/>
      <c r="M2" s="41"/>
      <c r="N2" s="41"/>
      <c r="P2" s="51" t="s">
        <v>20</v>
      </c>
      <c r="Q2" s="52" t="s">
        <v>30</v>
      </c>
      <c r="R2" s="52" t="s">
        <v>31</v>
      </c>
    </row>
    <row r="3" spans="1:18" ht="12.75" customHeight="1">
      <c r="A3" s="42"/>
      <c r="B3" s="41"/>
      <c r="C3" s="41"/>
      <c r="D3" s="186" t="s">
        <v>206</v>
      </c>
      <c r="E3" s="186"/>
      <c r="F3" s="186"/>
      <c r="G3" s="186"/>
      <c r="H3" s="186"/>
      <c r="I3" s="186"/>
      <c r="J3" s="186"/>
      <c r="K3" s="186"/>
      <c r="L3" s="41"/>
      <c r="M3" s="41"/>
      <c r="N3" s="41"/>
      <c r="P3" s="51"/>
      <c r="Q3" s="52"/>
      <c r="R3" s="52"/>
    </row>
    <row r="4" spans="1:18" ht="15.75">
      <c r="A4" s="42"/>
      <c r="B4" s="40"/>
      <c r="C4" s="41"/>
      <c r="D4" s="191" t="s">
        <v>55</v>
      </c>
      <c r="E4" s="191"/>
      <c r="F4" s="191"/>
      <c r="G4" s="191"/>
      <c r="H4" s="191"/>
      <c r="I4" s="191"/>
      <c r="J4" s="191"/>
      <c r="K4" s="191"/>
      <c r="L4" s="41"/>
      <c r="M4" s="41"/>
      <c r="N4" s="41"/>
      <c r="P4" s="178">
        <v>1</v>
      </c>
      <c r="Q4" s="49" t="s">
        <v>9</v>
      </c>
      <c r="R4" s="53">
        <f>'CO (5)'!E10</f>
        <v>1.0909090909090908</v>
      </c>
    </row>
    <row r="5" spans="1:18" ht="15.75">
      <c r="A5" s="42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P5" s="178">
        <v>2</v>
      </c>
      <c r="Q5" s="49" t="s">
        <v>3</v>
      </c>
      <c r="R5" s="53">
        <f>'CO (5)'!F10</f>
        <v>1.2818181818181817</v>
      </c>
    </row>
    <row r="6" spans="1:18" ht="15.75">
      <c r="A6" s="42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P6" s="178">
        <v>3</v>
      </c>
      <c r="Q6" s="49" t="s">
        <v>4</v>
      </c>
      <c r="R6" s="53">
        <f>'CO (5)'!G10</f>
        <v>1.40</v>
      </c>
    </row>
    <row r="7" spans="2:18" ht="15.75">
      <c r="B7" s="47" t="s">
        <v>84</v>
      </c>
      <c r="C7" s="47"/>
      <c r="D7" s="219" t="str">
        <f>'CO (5)'!D7</f>
        <v xml:space="preserve"> Molecular biology and Biotechnology</v>
      </c>
      <c r="E7" s="220"/>
      <c r="F7" s="47"/>
      <c r="G7" s="47"/>
      <c r="H7" s="47"/>
      <c r="I7" s="47"/>
      <c r="J7" s="47"/>
      <c r="K7" s="41"/>
      <c r="L7" s="41"/>
      <c r="M7" s="41"/>
      <c r="N7" s="41"/>
      <c r="P7" s="178">
        <v>4</v>
      </c>
      <c r="Q7" s="49" t="s">
        <v>5</v>
      </c>
      <c r="R7" s="53">
        <f>'CO (5)'!H10</f>
        <v>1.325</v>
      </c>
    </row>
    <row r="8" spans="1:18" ht="16.5" thickBot="1">
      <c r="A8" s="42"/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P8" s="178">
        <v>5</v>
      </c>
      <c r="Q8" s="49" t="s">
        <v>6</v>
      </c>
      <c r="R8" s="53">
        <f>'CO (5)'!I10</f>
        <v>1.415909090909091</v>
      </c>
    </row>
    <row r="9" spans="1:14" ht="16.5" thickBot="1">
      <c r="A9" s="42"/>
      <c r="B9" s="187" t="s">
        <v>32</v>
      </c>
      <c r="C9" s="180"/>
      <c r="D9" s="179" t="s">
        <v>33</v>
      </c>
      <c r="E9" s="190"/>
      <c r="F9" s="190"/>
      <c r="G9" s="190"/>
      <c r="H9" s="190"/>
      <c r="I9" s="190"/>
      <c r="J9" s="190"/>
      <c r="K9" s="190"/>
      <c r="L9" s="190"/>
      <c r="M9" s="179" t="s">
        <v>34</v>
      </c>
      <c r="N9" s="180"/>
    </row>
    <row r="10" spans="1:14" ht="15.75">
      <c r="A10" s="42"/>
      <c r="B10" s="188"/>
      <c r="C10" s="181" t="s">
        <v>35</v>
      </c>
      <c r="D10" s="183" t="s">
        <v>36</v>
      </c>
      <c r="E10" s="183" t="s">
        <v>37</v>
      </c>
      <c r="F10" s="183" t="s">
        <v>38</v>
      </c>
      <c r="G10" s="183" t="s">
        <v>39</v>
      </c>
      <c r="H10" s="183" t="s">
        <v>40</v>
      </c>
      <c r="I10" s="183" t="s">
        <v>41</v>
      </c>
      <c r="J10" s="183" t="s">
        <v>42</v>
      </c>
      <c r="K10" s="183" t="s">
        <v>43</v>
      </c>
      <c r="L10" s="183" t="s">
        <v>44</v>
      </c>
      <c r="M10" s="44"/>
      <c r="N10" s="44"/>
    </row>
    <row r="11" spans="1:14" ht="16.5" thickBot="1">
      <c r="A11" s="42"/>
      <c r="B11" s="189"/>
      <c r="C11" s="182"/>
      <c r="D11" s="184"/>
      <c r="E11" s="184"/>
      <c r="F11" s="184"/>
      <c r="G11" s="184"/>
      <c r="H11" s="184"/>
      <c r="I11" s="184"/>
      <c r="J11" s="184"/>
      <c r="K11" s="184"/>
      <c r="L11" s="184"/>
      <c r="M11" s="46" t="s">
        <v>45</v>
      </c>
      <c r="N11" s="46" t="s">
        <v>46</v>
      </c>
    </row>
    <row r="12" spans="1:14" ht="17.25" customHeight="1" thickBot="1">
      <c r="A12" s="42"/>
      <c r="B12" s="184" t="s">
        <v>47</v>
      </c>
      <c r="C12" s="125">
        <v>1</v>
      </c>
      <c r="D12" s="126">
        <v>3</v>
      </c>
      <c r="E12" s="126">
        <v>1</v>
      </c>
      <c r="F12" s="126">
        <v>2</v>
      </c>
      <c r="G12" s="126">
        <v>1</v>
      </c>
      <c r="H12" s="126">
        <v>1</v>
      </c>
      <c r="I12" s="126">
        <v>1</v>
      </c>
      <c r="J12" s="126"/>
      <c r="K12" s="126"/>
      <c r="L12" s="126">
        <v>1</v>
      </c>
      <c r="M12" s="126">
        <v>1</v>
      </c>
      <c r="N12" s="126"/>
    </row>
    <row r="13" spans="1:14" ht="17.25" customHeight="1" thickBot="1">
      <c r="A13" s="42"/>
      <c r="B13" s="184" t="s">
        <v>48</v>
      </c>
      <c r="C13" s="127">
        <v>1</v>
      </c>
      <c r="D13" s="128">
        <v>1</v>
      </c>
      <c r="E13" s="128"/>
      <c r="F13" s="128">
        <v>1</v>
      </c>
      <c r="G13" s="128"/>
      <c r="H13" s="128">
        <v>1</v>
      </c>
      <c r="I13" s="128"/>
      <c r="J13" s="128"/>
      <c r="K13" s="128"/>
      <c r="L13" s="128"/>
      <c r="M13" s="128">
        <v>1</v>
      </c>
      <c r="N13" s="128"/>
    </row>
    <row r="14" spans="1:14" ht="17.25" customHeight="1" thickBot="1">
      <c r="A14" s="42"/>
      <c r="B14" s="184" t="s">
        <v>49</v>
      </c>
      <c r="C14" s="127">
        <v>2</v>
      </c>
      <c r="D14" s="128">
        <v>2</v>
      </c>
      <c r="E14" s="128">
        <v>2</v>
      </c>
      <c r="F14" s="128">
        <v>2</v>
      </c>
      <c r="G14" s="128">
        <v>3</v>
      </c>
      <c r="H14" s="128">
        <v>2</v>
      </c>
      <c r="I14" s="128">
        <v>2</v>
      </c>
      <c r="J14" s="128">
        <v>1</v>
      </c>
      <c r="K14" s="128">
        <v>1</v>
      </c>
      <c r="L14" s="128">
        <v>3</v>
      </c>
      <c r="M14" s="128">
        <v>2</v>
      </c>
      <c r="N14" s="128">
        <v>2</v>
      </c>
    </row>
    <row r="15" spans="1:14" ht="17.25" customHeight="1" thickBot="1">
      <c r="A15" s="42"/>
      <c r="B15" s="184" t="s">
        <v>50</v>
      </c>
      <c r="C15" s="127"/>
      <c r="D15" s="128"/>
      <c r="E15" s="128">
        <v>1</v>
      </c>
      <c r="F15" s="128">
        <v>1</v>
      </c>
      <c r="G15" s="128">
        <v>1</v>
      </c>
      <c r="H15" s="128">
        <v>1</v>
      </c>
      <c r="I15" s="128">
        <v>1</v>
      </c>
      <c r="J15" s="128"/>
      <c r="K15" s="128">
        <v>1</v>
      </c>
      <c r="L15" s="128">
        <v>1</v>
      </c>
      <c r="M15" s="128"/>
      <c r="N15" s="128"/>
    </row>
    <row r="16" spans="1:14" ht="17.25" customHeight="1" thickBot="1">
      <c r="A16" s="42"/>
      <c r="B16" s="184" t="s">
        <v>51</v>
      </c>
      <c r="C16" s="127"/>
      <c r="D16" s="128"/>
      <c r="E16" s="128">
        <v>2</v>
      </c>
      <c r="F16" s="128">
        <v>2</v>
      </c>
      <c r="G16" s="128"/>
      <c r="H16" s="128">
        <v>1</v>
      </c>
      <c r="I16" s="128">
        <v>1</v>
      </c>
      <c r="J16" s="128">
        <v>1</v>
      </c>
      <c r="K16" s="128">
        <v>1</v>
      </c>
      <c r="L16" s="128">
        <v>2</v>
      </c>
      <c r="M16" s="128">
        <v>1</v>
      </c>
      <c r="N16" s="128">
        <v>2</v>
      </c>
    </row>
    <row r="17" spans="1:14" ht="17.25" customHeight="1" thickBot="1">
      <c r="A17" s="42"/>
      <c r="B17" s="184" t="s">
        <v>52</v>
      </c>
      <c r="C17" s="50">
        <f t="shared" si="0" ref="C17:N17">($R$4*C12+$R$5*C13+$R$6*C14+$R$7*C15+$R$8*C16)/(C12+C13+C14+C15+C16)</f>
        <v>1.293181818181818</v>
      </c>
      <c r="D17" s="50">
        <f t="shared" si="0"/>
        <v>1.2257575757575758</v>
      </c>
      <c r="E17" s="50">
        <f t="shared" si="0"/>
        <v>1.3412878787878786</v>
      </c>
      <c r="F17" s="50">
        <f t="shared" si="0"/>
        <v>1.3025568181818183</v>
      </c>
      <c r="G17" s="50">
        <f t="shared" si="0"/>
        <v>1.323181818181818</v>
      </c>
      <c r="H17" s="50">
        <f t="shared" si="0"/>
        <v>1.3189393939393939</v>
      </c>
      <c r="I17" s="50">
        <f t="shared" si="0"/>
        <v>1.3263636363636364</v>
      </c>
      <c r="J17" s="50">
        <f t="shared" si="0"/>
        <v>1.4079545454545455</v>
      </c>
      <c r="K17" s="50">
        <f t="shared" si="0"/>
        <v>1.3803030303030301</v>
      </c>
      <c r="L17" s="50">
        <f t="shared" si="0"/>
        <v>1.3496753246753246</v>
      </c>
      <c r="M17" s="50">
        <f t="shared" si="0"/>
        <v>1.3177272727272726</v>
      </c>
      <c r="N17" s="50">
        <f t="shared" si="0"/>
        <v>1.4079545454545455</v>
      </c>
    </row>
    <row r="18" spans="1:14" ht="15.75">
      <c r="A18" s="42"/>
      <c r="B18" s="47" t="s">
        <v>53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5.75">
      <c r="A19" s="42"/>
      <c r="B19" s="47" t="s">
        <v>54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20:27" ht="15.75">
      <c r="T20" s="2">
        <v>2.5499999999999998</v>
      </c>
      <c r="U20" s="2">
        <v>2.575</v>
      </c>
      <c r="V20" s="2">
        <v>2.5785714285714287</v>
      </c>
      <c r="W20" s="2">
        <v>2.56</v>
      </c>
      <c r="X20" s="2">
        <v>2.5499999999999998</v>
      </c>
      <c r="Y20" s="2">
        <v>2.5666666666666669</v>
      </c>
      <c r="Z20" s="2">
        <v>2.5727272727272728</v>
      </c>
      <c r="AA20" s="2">
        <v>2.5666666666666669</v>
      </c>
    </row>
    <row r="21" spans="4:27" ht="15.75">
      <c r="D21" s="220" t="str">
        <f>'CO (5)'!D8</f>
        <v xml:space="preserve"> Plant Physiology and Biochemistry</v>
      </c>
      <c r="E21" s="220"/>
      <c r="T21" s="2">
        <v>2.5666666666666669</v>
      </c>
      <c r="U21" s="2">
        <v>2.5833333333333335</v>
      </c>
      <c r="V21" s="2">
        <v>2.575</v>
      </c>
      <c r="W21" s="2">
        <v>2.5499999999999998</v>
      </c>
      <c r="X21" s="2">
        <v>2.5666666666666669</v>
      </c>
      <c r="Y21" s="2">
        <v>2.58</v>
      </c>
      <c r="Z21" s="2">
        <v>2.5857142857142859</v>
      </c>
      <c r="AA21" s="2">
        <v>2.5777777777777779</v>
      </c>
    </row>
    <row r="22" spans="2:27" ht="15.75">
      <c r="B22" s="47" t="s">
        <v>84</v>
      </c>
      <c r="C22" s="47"/>
      <c r="D22" s="220"/>
      <c r="E22" s="220"/>
      <c r="F22" s="47"/>
      <c r="G22" s="47"/>
      <c r="H22" s="47"/>
      <c r="I22" s="47"/>
      <c r="J22" s="47"/>
      <c r="K22" s="41"/>
      <c r="L22" s="41"/>
      <c r="M22" s="41"/>
      <c r="N22" s="41"/>
      <c r="T22" s="2">
        <v>2.5333333333333332</v>
      </c>
      <c r="U22" s="2">
        <v>2.5714285714285716</v>
      </c>
      <c r="V22" s="2">
        <v>2.58</v>
      </c>
      <c r="W22" s="2">
        <v>2.5499999999999998</v>
      </c>
      <c r="X22" s="2">
        <v>2.5499999999999998</v>
      </c>
      <c r="Y22" s="2">
        <v>2.5500000000000003</v>
      </c>
      <c r="Z22" s="2">
        <v>2.54</v>
      </c>
      <c r="AA22" s="2">
        <v>2.5571428571428569</v>
      </c>
    </row>
    <row r="23" spans="2:14" ht="16.5" thickBot="1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6.5" thickBot="1">
      <c r="B24" s="187" t="s">
        <v>32</v>
      </c>
      <c r="C24" s="180"/>
      <c r="D24" s="179" t="s">
        <v>33</v>
      </c>
      <c r="E24" s="190"/>
      <c r="F24" s="190"/>
      <c r="G24" s="190"/>
      <c r="H24" s="190"/>
      <c r="I24" s="190"/>
      <c r="J24" s="190"/>
      <c r="K24" s="190"/>
      <c r="L24" s="190"/>
      <c r="M24" s="179" t="s">
        <v>34</v>
      </c>
      <c r="N24" s="180"/>
    </row>
    <row r="25" spans="2:14" ht="15.75">
      <c r="B25" s="188"/>
      <c r="C25" s="181" t="s">
        <v>35</v>
      </c>
      <c r="D25" s="183" t="s">
        <v>36</v>
      </c>
      <c r="E25" s="183" t="s">
        <v>37</v>
      </c>
      <c r="F25" s="183" t="s">
        <v>38</v>
      </c>
      <c r="G25" s="183" t="s">
        <v>39</v>
      </c>
      <c r="H25" s="183" t="s">
        <v>40</v>
      </c>
      <c r="I25" s="183" t="s">
        <v>41</v>
      </c>
      <c r="J25" s="183" t="s">
        <v>42</v>
      </c>
      <c r="K25" s="183" t="s">
        <v>43</v>
      </c>
      <c r="L25" s="183" t="s">
        <v>44</v>
      </c>
      <c r="M25" s="44"/>
      <c r="N25" s="44"/>
    </row>
    <row r="26" spans="2:14" ht="16.5" thickBot="1">
      <c r="B26" s="189"/>
      <c r="C26" s="182"/>
      <c r="D26" s="184"/>
      <c r="E26" s="184"/>
      <c r="F26" s="184"/>
      <c r="G26" s="184"/>
      <c r="H26" s="184"/>
      <c r="I26" s="184"/>
      <c r="J26" s="184"/>
      <c r="K26" s="184"/>
      <c r="L26" s="184"/>
      <c r="M26" s="46" t="s">
        <v>45</v>
      </c>
      <c r="N26" s="46" t="s">
        <v>46</v>
      </c>
    </row>
    <row r="27" spans="2:14" ht="16.5" thickBot="1">
      <c r="B27" s="184" t="s">
        <v>47</v>
      </c>
      <c r="C27" s="125">
        <v>2</v>
      </c>
      <c r="D27" s="126">
        <v>1</v>
      </c>
      <c r="E27" s="126">
        <v>1</v>
      </c>
      <c r="F27" s="126">
        <v>3</v>
      </c>
      <c r="G27" s="126">
        <v>1</v>
      </c>
      <c r="H27" s="126"/>
      <c r="I27" s="126">
        <v>1</v>
      </c>
      <c r="J27" s="126">
        <v>1</v>
      </c>
      <c r="K27" s="126">
        <v>1</v>
      </c>
      <c r="L27" s="126">
        <v>3</v>
      </c>
      <c r="M27" s="126">
        <v>1</v>
      </c>
      <c r="N27" s="126">
        <v>1</v>
      </c>
    </row>
    <row r="28" spans="2:14" ht="16.5" thickBot="1">
      <c r="B28" s="184" t="s">
        <v>48</v>
      </c>
      <c r="C28" s="127"/>
      <c r="D28" s="128">
        <v>2</v>
      </c>
      <c r="E28" s="128"/>
      <c r="F28" s="128">
        <v>1</v>
      </c>
      <c r="G28" s="128"/>
      <c r="H28" s="128"/>
      <c r="I28" s="128">
        <v>1</v>
      </c>
      <c r="J28" s="128"/>
      <c r="K28" s="128">
        <v>1</v>
      </c>
      <c r="L28" s="128"/>
      <c r="M28" s="128"/>
      <c r="N28" s="128"/>
    </row>
    <row r="29" spans="2:14" ht="16.5" thickBot="1">
      <c r="B29" s="184" t="s">
        <v>49</v>
      </c>
      <c r="C29" s="127">
        <v>1</v>
      </c>
      <c r="D29" s="128"/>
      <c r="E29" s="128"/>
      <c r="F29" s="128">
        <v>1</v>
      </c>
      <c r="G29" s="128"/>
      <c r="H29" s="128"/>
      <c r="I29" s="128"/>
      <c r="J29" s="128"/>
      <c r="K29" s="128"/>
      <c r="L29" s="128"/>
      <c r="M29" s="128"/>
      <c r="N29" s="128"/>
    </row>
    <row r="30" spans="2:14" ht="16.5" thickBot="1">
      <c r="B30" s="184" t="s">
        <v>50</v>
      </c>
      <c r="C30" s="127"/>
      <c r="D30" s="128">
        <v>1</v>
      </c>
      <c r="E30" s="128">
        <v>1</v>
      </c>
      <c r="F30" s="128">
        <v>2</v>
      </c>
      <c r="G30" s="128">
        <v>1</v>
      </c>
      <c r="H30" s="128">
        <v>1</v>
      </c>
      <c r="I30" s="128">
        <v>1</v>
      </c>
      <c r="J30" s="128">
        <v>1</v>
      </c>
      <c r="K30" s="128">
        <v>1</v>
      </c>
      <c r="L30" s="128">
        <v>3</v>
      </c>
      <c r="M30" s="128">
        <v>1</v>
      </c>
      <c r="N30" s="128">
        <v>1</v>
      </c>
    </row>
    <row r="31" spans="2:14" ht="16.5" thickBot="1">
      <c r="B31" s="184" t="s">
        <v>51</v>
      </c>
      <c r="C31" s="127">
        <v>1</v>
      </c>
      <c r="D31" s="128"/>
      <c r="E31" s="128">
        <v>1</v>
      </c>
      <c r="F31" s="128">
        <v>1</v>
      </c>
      <c r="G31" s="128"/>
      <c r="H31" s="128">
        <v>1</v>
      </c>
      <c r="I31" s="128">
        <v>1</v>
      </c>
      <c r="J31" s="128">
        <v>1</v>
      </c>
      <c r="K31" s="128">
        <v>1</v>
      </c>
      <c r="L31" s="128">
        <v>2</v>
      </c>
      <c r="M31" s="128">
        <v>1</v>
      </c>
      <c r="N31" s="128">
        <v>1</v>
      </c>
    </row>
    <row r="32" spans="2:14" ht="16.5" thickBot="1">
      <c r="B32" s="184" t="s">
        <v>52</v>
      </c>
      <c r="C32" s="50">
        <f t="shared" si="1" ref="C32:N32">($R$4*C27+$R$5*C28+$R$6*C29+$R$7*C30+$R$8*C31)/(C27+C28+C29+C30+C31)</f>
        <v>1.2494318181818183</v>
      </c>
      <c r="D32" s="50">
        <f t="shared" si="1"/>
        <v>1.2448863636363636</v>
      </c>
      <c r="E32" s="50">
        <f t="shared" si="1"/>
        <v>1.2772727272727273</v>
      </c>
      <c r="F32" s="50">
        <f t="shared" si="1"/>
        <v>1.2525568181818183</v>
      </c>
      <c r="G32" s="50">
        <f t="shared" si="1"/>
        <v>1.2079545454545455</v>
      </c>
      <c r="H32" s="50">
        <f t="shared" si="1"/>
        <v>1.3704545454545456</v>
      </c>
      <c r="I32" s="50">
        <f t="shared" si="1"/>
        <v>1.2784090909090908</v>
      </c>
      <c r="J32" s="50">
        <f t="shared" si="1"/>
        <v>1.2772727272727273</v>
      </c>
      <c r="K32" s="50">
        <f t="shared" si="1"/>
        <v>1.2784090909090908</v>
      </c>
      <c r="L32" s="50">
        <f t="shared" si="1"/>
        <v>1.2599431818181817</v>
      </c>
      <c r="M32" s="50">
        <f t="shared" si="1"/>
        <v>1.2772727272727273</v>
      </c>
      <c r="N32" s="50">
        <f t="shared" si="1"/>
        <v>1.2772727272727273</v>
      </c>
    </row>
    <row r="33" spans="2:14" ht="15.75">
      <c r="B33" s="47" t="s">
        <v>53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2:14" ht="15.75">
      <c r="B34" s="47" t="s">
        <v>54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7" spans="4:5" ht="15.75">
      <c r="D37" s="220" t="str">
        <f>'3'!C4</f>
        <v>Pteridophytes, Gymnosperm and Paleo botany</v>
      </c>
      <c r="E37" s="220"/>
    </row>
    <row r="38" spans="2:14" ht="15.75">
      <c r="B38" s="47" t="s">
        <v>84</v>
      </c>
      <c r="C38" s="47"/>
      <c r="D38" s="220"/>
      <c r="E38" s="220"/>
      <c r="F38" s="47"/>
      <c r="G38" s="47"/>
      <c r="H38" s="47"/>
      <c r="I38" s="47"/>
      <c r="J38" s="47"/>
      <c r="K38" s="41"/>
      <c r="L38" s="41"/>
      <c r="M38" s="41"/>
      <c r="N38" s="41"/>
    </row>
    <row r="39" spans="2:14" ht="16.5" customHeight="1" thickBot="1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2:14" ht="16.5" thickBot="1">
      <c r="B40" s="187" t="s">
        <v>32</v>
      </c>
      <c r="C40" s="180"/>
      <c r="D40" s="179" t="s">
        <v>33</v>
      </c>
      <c r="E40" s="190"/>
      <c r="F40" s="190"/>
      <c r="G40" s="190"/>
      <c r="H40" s="190"/>
      <c r="I40" s="190"/>
      <c r="J40" s="190"/>
      <c r="K40" s="190"/>
      <c r="L40" s="190"/>
      <c r="M40" s="179" t="s">
        <v>34</v>
      </c>
      <c r="N40" s="180"/>
    </row>
    <row r="41" spans="2:14" ht="15.75">
      <c r="B41" s="188"/>
      <c r="C41" s="181" t="s">
        <v>35</v>
      </c>
      <c r="D41" s="183" t="s">
        <v>36</v>
      </c>
      <c r="E41" s="183" t="s">
        <v>37</v>
      </c>
      <c r="F41" s="183" t="s">
        <v>38</v>
      </c>
      <c r="G41" s="183" t="s">
        <v>39</v>
      </c>
      <c r="H41" s="183" t="s">
        <v>40</v>
      </c>
      <c r="I41" s="183" t="s">
        <v>41</v>
      </c>
      <c r="J41" s="183" t="s">
        <v>42</v>
      </c>
      <c r="K41" s="183" t="s">
        <v>43</v>
      </c>
      <c r="L41" s="183" t="s">
        <v>44</v>
      </c>
      <c r="M41" s="44"/>
      <c r="N41" s="44"/>
    </row>
    <row r="42" spans="2:14" ht="16.5" thickBot="1">
      <c r="B42" s="189"/>
      <c r="C42" s="182"/>
      <c r="D42" s="184"/>
      <c r="E42" s="184"/>
      <c r="F42" s="184"/>
      <c r="G42" s="184"/>
      <c r="H42" s="184"/>
      <c r="I42" s="184"/>
      <c r="J42" s="184"/>
      <c r="K42" s="184"/>
      <c r="L42" s="184"/>
      <c r="M42" s="46" t="s">
        <v>45</v>
      </c>
      <c r="N42" s="46" t="s">
        <v>46</v>
      </c>
    </row>
    <row r="43" spans="2:14" ht="16.5" thickBot="1">
      <c r="B43" s="184" t="s">
        <v>47</v>
      </c>
      <c r="C43" s="125"/>
      <c r="D43" s="126">
        <v>2</v>
      </c>
      <c r="E43" s="126"/>
      <c r="F43" s="126">
        <v>1</v>
      </c>
      <c r="G43" s="126"/>
      <c r="H43" s="126"/>
      <c r="I43" s="126">
        <v>1</v>
      </c>
      <c r="J43" s="126"/>
      <c r="K43" s="126"/>
      <c r="L43" s="126"/>
      <c r="M43" s="126">
        <v>2</v>
      </c>
      <c r="N43" s="126"/>
    </row>
    <row r="44" spans="2:14" ht="16.5" thickBot="1">
      <c r="B44" s="184" t="s">
        <v>48</v>
      </c>
      <c r="C44" s="127">
        <v>1</v>
      </c>
      <c r="D44" s="128">
        <v>1</v>
      </c>
      <c r="E44" s="128">
        <v>1</v>
      </c>
      <c r="F44" s="128"/>
      <c r="G44" s="128">
        <v>1</v>
      </c>
      <c r="H44" s="128">
        <v>1</v>
      </c>
      <c r="I44" s="128">
        <v>2</v>
      </c>
      <c r="J44" s="128">
        <v>1</v>
      </c>
      <c r="K44" s="128">
        <v>1</v>
      </c>
      <c r="L44" s="128">
        <v>1</v>
      </c>
      <c r="M44" s="128">
        <v>1</v>
      </c>
      <c r="N44" s="128">
        <v>1</v>
      </c>
    </row>
    <row r="45" spans="2:14" ht="16.5" thickBot="1">
      <c r="B45" s="184" t="s">
        <v>49</v>
      </c>
      <c r="C45" s="127">
        <v>1</v>
      </c>
      <c r="D45" s="128"/>
      <c r="E45" s="128">
        <v>3</v>
      </c>
      <c r="F45" s="128">
        <v>2</v>
      </c>
      <c r="G45" s="128">
        <v>2</v>
      </c>
      <c r="H45" s="128"/>
      <c r="I45" s="128"/>
      <c r="J45" s="128"/>
      <c r="K45" s="128"/>
      <c r="L45" s="128">
        <v>2</v>
      </c>
      <c r="M45" s="128">
        <v>1</v>
      </c>
      <c r="N45" s="128"/>
    </row>
    <row r="46" spans="2:14" ht="16.5" thickBot="1">
      <c r="B46" s="184" t="s">
        <v>50</v>
      </c>
      <c r="C46" s="127">
        <v>1</v>
      </c>
      <c r="D46" s="128">
        <v>1</v>
      </c>
      <c r="E46" s="128">
        <v>1</v>
      </c>
      <c r="F46" s="128">
        <v>2</v>
      </c>
      <c r="G46" s="128">
        <v>1</v>
      </c>
      <c r="H46" s="128">
        <v>1</v>
      </c>
      <c r="I46" s="128">
        <v>2</v>
      </c>
      <c r="J46" s="128">
        <v>1</v>
      </c>
      <c r="K46" s="128">
        <v>1</v>
      </c>
      <c r="L46" s="128">
        <v>3</v>
      </c>
      <c r="M46" s="128">
        <v>2</v>
      </c>
      <c r="N46" s="128">
        <v>2</v>
      </c>
    </row>
    <row r="47" spans="2:14" ht="16.5" thickBot="1">
      <c r="B47" s="184" t="s">
        <v>51</v>
      </c>
      <c r="C47" s="127">
        <v>1</v>
      </c>
      <c r="D47" s="128">
        <v>2</v>
      </c>
      <c r="E47" s="128">
        <v>2</v>
      </c>
      <c r="F47" s="128"/>
      <c r="G47" s="128"/>
      <c r="H47" s="128">
        <v>2</v>
      </c>
      <c r="I47" s="128"/>
      <c r="J47" s="128"/>
      <c r="K47" s="128"/>
      <c r="L47" s="128"/>
      <c r="M47" s="128">
        <v>2</v>
      </c>
      <c r="N47" s="128"/>
    </row>
    <row r="48" spans="2:14" ht="16.5" thickBot="1">
      <c r="B48" s="184" t="s">
        <v>52</v>
      </c>
      <c r="C48" s="50">
        <f t="shared" si="2" ref="C48:K48">($R$4*C43+$R$5*C44+$R$6*C45+$R$7*C46+$R$8*C47)/(C43+C44+C45+C46+C47)</f>
        <v>1.3556818181818182</v>
      </c>
      <c r="D48" s="50">
        <f t="shared" si="2"/>
        <v>1.2700757575757575</v>
      </c>
      <c r="E48" s="50">
        <f t="shared" si="2"/>
        <v>1.3769480519480517</v>
      </c>
      <c r="F48" s="50">
        <f t="shared" si="2"/>
        <v>1.3081818181818181</v>
      </c>
      <c r="G48" s="50">
        <f t="shared" si="2"/>
        <v>1.3517045454545455</v>
      </c>
      <c r="H48" s="50">
        <f t="shared" si="2"/>
        <v>1.3596590909090909</v>
      </c>
      <c r="I48" s="50">
        <f t="shared" si="2"/>
        <v>1.260909090909091</v>
      </c>
      <c r="J48" s="50">
        <f t="shared" si="2"/>
        <v>1.3034090909090907</v>
      </c>
      <c r="K48" s="50">
        <f t="shared" si="2"/>
        <v>1.3034090909090907</v>
      </c>
      <c r="L48" s="50">
        <f t="shared" si="3" ref="L48:N48">($R$4*L43+$R$5*L44+$R$6*L45+$R$7*L46+$R$8*L47)/(L43+L44+L45+L46+L47)</f>
        <v>1.3428030303030303</v>
      </c>
      <c r="M48" s="50">
        <f t="shared" si="3"/>
        <v>1.2931818181818182</v>
      </c>
      <c r="N48" s="50">
        <f t="shared" si="3"/>
        <v>1.3106060606060606</v>
      </c>
    </row>
    <row r="49" spans="2:14" ht="15.75">
      <c r="B49" s="47" t="s">
        <v>53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2:14" ht="15.75">
      <c r="B50" s="47" t="s">
        <v>54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</sheetData>
  <mergeCells count="46">
    <mergeCell ref="D37:E38"/>
    <mergeCell ref="B40:B42"/>
    <mergeCell ref="D40:L40"/>
    <mergeCell ref="M40:N40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" right="0.7" top="0.75" bottom="0.75" header="0.3" footer="0.3"/>
  <pageSetup orientation="portrait" paperSize="1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3aa4f79-c023-4d6a-80a9-83a2ff96741c}">
  <sheetPr codeName="Sheet26"/>
  <dimension ref="A1:AB21"/>
  <sheetViews>
    <sheetView zoomScale="90" zoomScaleNormal="90" workbookViewId="0" topLeftCell="J1">
      <selection pane="topLeft" activeCell="Z9" sqref="Z9"/>
    </sheetView>
  </sheetViews>
  <sheetFormatPr defaultColWidth="8.854285714285714" defaultRowHeight="15"/>
  <cols>
    <col min="1" max="1" width="6.285714285714286" style="54" bestFit="1" customWidth="1"/>
    <col min="2" max="2" width="11.285714285714286" style="54" bestFit="1" customWidth="1"/>
    <col min="3" max="3" width="25" style="54" bestFit="1" customWidth="1"/>
    <col min="4" max="4" width="7.714285714285714" style="54" bestFit="1" customWidth="1"/>
    <col min="5" max="5" width="8.714285714285714" style="54" bestFit="1" customWidth="1"/>
    <col min="6" max="6" width="7.714285714285714" style="54" bestFit="1" customWidth="1"/>
    <col min="7" max="7" width="8.714285714285714" style="54" bestFit="1" customWidth="1"/>
    <col min="8" max="8" width="7.714285714285714" style="54" bestFit="1" customWidth="1"/>
    <col min="9" max="9" width="8.714285714285714" style="54" bestFit="1" customWidth="1"/>
    <col min="10" max="10" width="7.714285714285714" style="54" bestFit="1" customWidth="1"/>
    <col min="11" max="11" width="8.714285714285714" style="54" bestFit="1" customWidth="1"/>
    <col min="12" max="12" width="7.714285714285714" style="54" bestFit="1" customWidth="1"/>
    <col min="13" max="13" width="8.714285714285714" style="54" bestFit="1" customWidth="1"/>
    <col min="14" max="14" width="7.714285714285714" style="54" bestFit="1" customWidth="1"/>
    <col min="15" max="15" width="8.714285714285714" style="54" bestFit="1" customWidth="1"/>
    <col min="16" max="16" width="7.714285714285714" style="54" bestFit="1" customWidth="1"/>
    <col min="17" max="17" width="8.714285714285714" style="54" bestFit="1" customWidth="1"/>
    <col min="18" max="18" width="7.714285714285714" style="54" bestFit="1" customWidth="1"/>
    <col min="19" max="19" width="8.714285714285714" style="54" bestFit="1" customWidth="1"/>
    <col min="20" max="20" width="7.714285714285714" style="54" bestFit="1" customWidth="1"/>
    <col min="21" max="21" width="8.714285714285714" style="54" bestFit="1" customWidth="1"/>
    <col min="22" max="22" width="7.714285714285714" style="54" bestFit="1" customWidth="1"/>
    <col min="23" max="23" width="8.714285714285714" style="54" bestFit="1" customWidth="1"/>
    <col min="24" max="24" width="7.714285714285714" style="54" bestFit="1" customWidth="1"/>
    <col min="25" max="25" width="8.714285714285714" style="54" bestFit="1" customWidth="1"/>
    <col min="26" max="26" width="7.714285714285714" style="54" bestFit="1" customWidth="1"/>
    <col min="27" max="27" width="8.714285714285714" style="54" bestFit="1" customWidth="1"/>
    <col min="28" max="16384" width="8.857142857142858" style="54"/>
  </cols>
  <sheetData>
    <row r="1" spans="2:27" ht="22.5">
      <c r="B1" s="194" t="s">
        <v>138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</row>
    <row r="2" spans="2:27" ht="22.5">
      <c r="B2" s="194" t="s">
        <v>91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</row>
    <row r="3" spans="2:27" ht="22.5">
      <c r="B3" s="195" t="s">
        <v>103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</row>
    <row r="4" spans="1:27" ht="15">
      <c r="A4" s="196" t="s">
        <v>66</v>
      </c>
      <c r="B4" s="197"/>
      <c r="C4" s="198"/>
      <c r="D4" s="193" t="s">
        <v>35</v>
      </c>
      <c r="E4" s="193"/>
      <c r="F4" s="193" t="s">
        <v>36</v>
      </c>
      <c r="G4" s="193"/>
      <c r="H4" s="193" t="s">
        <v>37</v>
      </c>
      <c r="I4" s="193"/>
      <c r="J4" s="193" t="s">
        <v>38</v>
      </c>
      <c r="K4" s="193"/>
      <c r="L4" s="193" t="s">
        <v>39</v>
      </c>
      <c r="M4" s="193"/>
      <c r="N4" s="193" t="s">
        <v>40</v>
      </c>
      <c r="O4" s="193"/>
      <c r="P4" s="193" t="s">
        <v>41</v>
      </c>
      <c r="Q4" s="193"/>
      <c r="R4" s="193" t="s">
        <v>42</v>
      </c>
      <c r="S4" s="193"/>
      <c r="T4" s="193" t="s">
        <v>43</v>
      </c>
      <c r="U4" s="193"/>
      <c r="V4" s="193" t="s">
        <v>44</v>
      </c>
      <c r="W4" s="193"/>
      <c r="X4" s="193" t="s">
        <v>45</v>
      </c>
      <c r="Y4" s="193"/>
      <c r="Z4" s="193" t="s">
        <v>46</v>
      </c>
      <c r="AA4" s="193"/>
    </row>
    <row r="5" spans="1:27" ht="42.75">
      <c r="A5" s="199"/>
      <c r="B5" s="200"/>
      <c r="C5" s="201"/>
      <c r="D5" s="56" t="s">
        <v>67</v>
      </c>
      <c r="E5" s="56" t="s">
        <v>68</v>
      </c>
      <c r="F5" s="56" t="s">
        <v>67</v>
      </c>
      <c r="G5" s="56" t="s">
        <v>68</v>
      </c>
      <c r="H5" s="56" t="s">
        <v>67</v>
      </c>
      <c r="I5" s="56" t="s">
        <v>68</v>
      </c>
      <c r="J5" s="56" t="s">
        <v>67</v>
      </c>
      <c r="K5" s="56" t="s">
        <v>68</v>
      </c>
      <c r="L5" s="56" t="s">
        <v>67</v>
      </c>
      <c r="M5" s="56" t="s">
        <v>68</v>
      </c>
      <c r="N5" s="56" t="s">
        <v>67</v>
      </c>
      <c r="O5" s="56" t="s">
        <v>68</v>
      </c>
      <c r="P5" s="56" t="s">
        <v>67</v>
      </c>
      <c r="Q5" s="56" t="s">
        <v>68</v>
      </c>
      <c r="R5" s="56" t="s">
        <v>67</v>
      </c>
      <c r="S5" s="56" t="s">
        <v>68</v>
      </c>
      <c r="T5" s="56" t="s">
        <v>67</v>
      </c>
      <c r="U5" s="56" t="s">
        <v>68</v>
      </c>
      <c r="V5" s="56" t="s">
        <v>67</v>
      </c>
      <c r="W5" s="56" t="s">
        <v>68</v>
      </c>
      <c r="X5" s="56" t="s">
        <v>67</v>
      </c>
      <c r="Y5" s="56" t="s">
        <v>68</v>
      </c>
      <c r="Z5" s="56" t="s">
        <v>67</v>
      </c>
      <c r="AA5" s="56" t="s">
        <v>68</v>
      </c>
    </row>
    <row r="6" spans="1:28" ht="15">
      <c r="A6" s="66" t="s">
        <v>20</v>
      </c>
      <c r="B6" s="66" t="s">
        <v>22</v>
      </c>
      <c r="C6" s="66" t="s">
        <v>8</v>
      </c>
      <c r="D6" s="66"/>
      <c r="E6" s="67" t="s">
        <v>56</v>
      </c>
      <c r="F6" s="66"/>
      <c r="G6" s="129" t="s">
        <v>57</v>
      </c>
      <c r="H6" s="66"/>
      <c r="I6" s="129" t="s">
        <v>58</v>
      </c>
      <c r="J6" s="66"/>
      <c r="K6" s="129" t="s">
        <v>59</v>
      </c>
      <c r="L6" s="66"/>
      <c r="M6" s="129" t="s">
        <v>60</v>
      </c>
      <c r="N6" s="66"/>
      <c r="O6" s="129" t="s">
        <v>61</v>
      </c>
      <c r="P6" s="66"/>
      <c r="Q6" s="129" t="s">
        <v>62</v>
      </c>
      <c r="R6" s="66"/>
      <c r="S6" s="129" t="s">
        <v>63</v>
      </c>
      <c r="T6" s="66"/>
      <c r="U6" s="129" t="s">
        <v>64</v>
      </c>
      <c r="V6" s="66"/>
      <c r="W6" s="129" t="s">
        <v>65</v>
      </c>
      <c r="X6" s="66"/>
      <c r="Y6" s="130" t="s">
        <v>69</v>
      </c>
      <c r="Z6" s="66"/>
      <c r="AA6" s="130" t="s">
        <v>70</v>
      </c>
      <c r="AB6" s="68"/>
    </row>
    <row r="7" spans="1:28" ht="29.25" customHeight="1">
      <c r="A7" s="55">
        <v>1</v>
      </c>
      <c r="B7" s="69"/>
      <c r="C7" s="119" t="str">
        <f>'CO (5)'!D7</f>
        <v xml:space="preserve"> Molecular biology and Biotechnology</v>
      </c>
      <c r="D7" s="69">
        <v>1.50</v>
      </c>
      <c r="E7" s="131">
        <f>'CO-PO Mapping (5)'!C17</f>
        <v>1.293181818181818</v>
      </c>
      <c r="F7" s="69">
        <v>1.30</v>
      </c>
      <c r="G7" s="131">
        <f>'CO-PO Mapping (5)'!D17</f>
        <v>1.2257575757575758</v>
      </c>
      <c r="H7" s="69">
        <v>1.50</v>
      </c>
      <c r="I7" s="131">
        <f>'CO-PO Mapping (5)'!E17</f>
        <v>1.3412878787878786</v>
      </c>
      <c r="J7" s="69">
        <v>1.60</v>
      </c>
      <c r="K7" s="131">
        <f>'CO-PO Mapping (5)'!F17</f>
        <v>1.3025568181818183</v>
      </c>
      <c r="L7" s="69">
        <v>1.60</v>
      </c>
      <c r="M7" s="131">
        <f>'CO-PO Mapping (5)'!G17</f>
        <v>1.323181818181818</v>
      </c>
      <c r="N7" s="69">
        <v>1.1000000000000001</v>
      </c>
      <c r="O7" s="131">
        <f>'CO-PO Mapping (5)'!H17</f>
        <v>1.3189393939393939</v>
      </c>
      <c r="P7" s="69">
        <v>1.90</v>
      </c>
      <c r="Q7" s="131">
        <f>'CO-PO Mapping (5)'!I17</f>
        <v>1.3263636363636364</v>
      </c>
      <c r="R7" s="69">
        <v>2</v>
      </c>
      <c r="S7" s="131">
        <f>'CO-PO Mapping (5)'!J17</f>
        <v>1.4079545454545455</v>
      </c>
      <c r="T7" s="69">
        <v>1.50</v>
      </c>
      <c r="U7" s="131">
        <f>'CO-PO Mapping (5)'!K17</f>
        <v>1.3803030303030301</v>
      </c>
      <c r="V7" s="69">
        <v>1.60</v>
      </c>
      <c r="W7" s="131">
        <f>'CO-PO Mapping (5)'!L17</f>
        <v>1.3496753246753246</v>
      </c>
      <c r="X7" s="69">
        <v>1.60</v>
      </c>
      <c r="Y7" s="131">
        <f>'CO-PO Mapping (5)'!M17</f>
        <v>1.3177272727272726</v>
      </c>
      <c r="Z7" s="69">
        <v>1.50</v>
      </c>
      <c r="AA7" s="131">
        <f>'CO-PO Mapping (5)'!N17</f>
        <v>1.4079545454545455</v>
      </c>
      <c r="AB7" s="70"/>
    </row>
    <row r="8" spans="1:28" ht="24">
      <c r="A8" s="55">
        <v>2</v>
      </c>
      <c r="B8" s="69"/>
      <c r="C8" s="119" t="str">
        <f>'CO (5)'!D8</f>
        <v xml:space="preserve"> Plant Physiology and Biochemistry</v>
      </c>
      <c r="D8" s="69">
        <v>1</v>
      </c>
      <c r="E8" s="131">
        <f>'CO-PO Mapping (5)'!C32</f>
        <v>1.2494318181818183</v>
      </c>
      <c r="F8" s="69">
        <v>1.50</v>
      </c>
      <c r="G8" s="131">
        <f>'CO-PO Mapping (5)'!D32</f>
        <v>1.2448863636363636</v>
      </c>
      <c r="H8" s="69">
        <v>1.30</v>
      </c>
      <c r="I8" s="131">
        <f>'CO-PO Mapping (5)'!E32</f>
        <v>1.2772727272727273</v>
      </c>
      <c r="J8" s="69">
        <v>1.40</v>
      </c>
      <c r="K8" s="131">
        <f>'CO-PO Mapping (5)'!F32</f>
        <v>1.2525568181818183</v>
      </c>
      <c r="L8" s="69">
        <v>1.80</v>
      </c>
      <c r="M8" s="131">
        <f>'CO-PO Mapping (5)'!G32</f>
        <v>1.2079545454545455</v>
      </c>
      <c r="N8" s="69">
        <v>1.90</v>
      </c>
      <c r="O8" s="131">
        <f>'CO-PO Mapping (5)'!H32</f>
        <v>1.3704545454545456</v>
      </c>
      <c r="P8" s="69">
        <v>1.50</v>
      </c>
      <c r="Q8" s="131">
        <f>'CO-PO Mapping (5)'!I32</f>
        <v>1.2784090909090908</v>
      </c>
      <c r="R8" s="69">
        <v>1.30</v>
      </c>
      <c r="S8" s="131">
        <f>'CO-PO Mapping (5)'!J32</f>
        <v>1.2772727272727273</v>
      </c>
      <c r="T8" s="69"/>
      <c r="U8" s="131"/>
      <c r="V8" s="69">
        <v>1.40</v>
      </c>
      <c r="W8" s="131">
        <f>'CO-PO Mapping (5)'!L32</f>
        <v>1.2599431818181817</v>
      </c>
      <c r="X8" s="69">
        <v>1.60</v>
      </c>
      <c r="Y8" s="131">
        <f>'CO-PO Mapping (5)'!M32</f>
        <v>1.2772727272727273</v>
      </c>
      <c r="Z8" s="69">
        <v>1.30</v>
      </c>
      <c r="AA8" s="131">
        <f>'CO-PO Mapping (5)'!N32</f>
        <v>1.2772727272727273</v>
      </c>
      <c r="AB8" s="70"/>
    </row>
    <row r="9" spans="1:28" s="262" customFormat="1" ht="24">
      <c r="A9" s="55">
        <v>3</v>
      </c>
      <c r="B9" s="69"/>
      <c r="C9" s="119" t="str">
        <f>'CO (5)'!D9</f>
        <v>Pteridophytes, Gymnosperm and Paleo botany</v>
      </c>
      <c r="D9" s="69">
        <v>1.30</v>
      </c>
      <c r="E9" s="263">
        <f>'CO-PO Mapping (5)'!C48</f>
        <v>1.3556818181818182</v>
      </c>
      <c r="F9" s="264">
        <v>1.80</v>
      </c>
      <c r="G9" s="263">
        <f>'CO-PO Mapping (5)'!D48</f>
        <v>1.2700757575757575</v>
      </c>
      <c r="H9" s="264">
        <v>1.20</v>
      </c>
      <c r="I9" s="263">
        <f>'CO-PO Mapping (5)'!E48</f>
        <v>1.3769480519480517</v>
      </c>
      <c r="J9" s="264">
        <v>1.20</v>
      </c>
      <c r="K9" s="263">
        <f>'CO-PO Mapping (5)'!F48</f>
        <v>1.3081818181818181</v>
      </c>
      <c r="L9" s="264">
        <v>1.20</v>
      </c>
      <c r="M9" s="263">
        <f>'CO-PO Mapping (5)'!G48</f>
        <v>1.3517045454545455</v>
      </c>
      <c r="N9" s="264">
        <v>1.70</v>
      </c>
      <c r="O9" s="263">
        <f>'CO-PO Mapping (5)'!H48</f>
        <v>1.3596590909090909</v>
      </c>
      <c r="P9" s="264">
        <v>1.30</v>
      </c>
      <c r="Q9" s="263">
        <f>'CO-PO Mapping (5)'!I48</f>
        <v>1.260909090909091</v>
      </c>
      <c r="R9" s="264">
        <v>1.50</v>
      </c>
      <c r="S9" s="263">
        <f>'CO-PO Mapping (5)'!J48</f>
        <v>1.3034090909090907</v>
      </c>
      <c r="T9" s="264">
        <v>1.80</v>
      </c>
      <c r="U9" s="263">
        <f>'CO-PO Mapping (5)'!K48</f>
        <v>1.3034090909090907</v>
      </c>
      <c r="V9" s="264">
        <v>1.80</v>
      </c>
      <c r="W9" s="263">
        <f>'CO-PO Mapping (5)'!L48</f>
        <v>1.3428030303030303</v>
      </c>
      <c r="X9" s="264">
        <v>1.50</v>
      </c>
      <c r="Y9" s="263">
        <f>'CO-PO Mapping (5)'!M48</f>
        <v>1.2931818181818182</v>
      </c>
      <c r="Z9" s="264">
        <v>1.50</v>
      </c>
      <c r="AA9" s="263">
        <f>'CO-PO Mapping (5)'!N48</f>
        <v>1.3106060606060606</v>
      </c>
      <c r="AB9" s="265"/>
    </row>
    <row r="10" spans="1:27" ht="15">
      <c r="A10" s="70"/>
      <c r="B10" s="71"/>
      <c r="C10" s="72"/>
      <c r="D10" s="57"/>
      <c r="E10" s="70"/>
      <c r="F10" s="57"/>
      <c r="G10" s="70"/>
      <c r="H10" s="57"/>
      <c r="I10" s="70"/>
      <c r="J10" s="57"/>
      <c r="K10" s="70"/>
      <c r="L10" s="57"/>
      <c r="M10" s="70"/>
      <c r="N10" s="57"/>
      <c r="O10" s="70"/>
      <c r="P10" s="57"/>
      <c r="Q10" s="70"/>
      <c r="R10" s="57"/>
      <c r="S10" s="70"/>
      <c r="T10" s="57"/>
      <c r="U10" s="70"/>
      <c r="V10" s="57"/>
      <c r="W10" s="70"/>
      <c r="X10" s="57"/>
      <c r="Y10" s="70"/>
      <c r="Z10" s="57"/>
      <c r="AA10" s="70"/>
    </row>
    <row r="12" spans="3:27" ht="15">
      <c r="C12" s="54" t="s">
        <v>71</v>
      </c>
      <c r="D12" s="58">
        <f>AVERAGE(D7:D9)</f>
        <v>1.2666666666666666</v>
      </c>
      <c r="E12" s="59"/>
      <c r="F12" s="60">
        <f>AVERAGE(F7:F9)</f>
        <v>1.5333333333333332</v>
      </c>
      <c r="G12" s="59"/>
      <c r="H12" s="60">
        <f>AVERAGE(H7:H9)</f>
        <v>1.3333333333333333</v>
      </c>
      <c r="I12" s="59"/>
      <c r="J12" s="60">
        <f>AVERAGE(J7:J9)</f>
        <v>1.40</v>
      </c>
      <c r="K12" s="59"/>
      <c r="L12" s="60">
        <f>AVERAGE(L7:L9)</f>
        <v>1.5333333333333334</v>
      </c>
      <c r="M12" s="59"/>
      <c r="N12" s="60">
        <f>AVERAGE(N7:N9)</f>
        <v>1.5666666666666667</v>
      </c>
      <c r="O12" s="59"/>
      <c r="P12" s="60">
        <f>AVERAGE(P7:P9)</f>
        <v>1.5666666666666667</v>
      </c>
      <c r="Q12" s="59"/>
      <c r="R12" s="60">
        <f>AVERAGE(R7:R9)</f>
        <v>1.60</v>
      </c>
      <c r="S12" s="59"/>
      <c r="T12" s="60">
        <f>AVERAGE(T7:T9)</f>
        <v>1.65</v>
      </c>
      <c r="U12" s="59"/>
      <c r="V12" s="60">
        <f>AVERAGE(V7:V9)</f>
        <v>1.60</v>
      </c>
      <c r="W12" s="59"/>
      <c r="X12" s="60">
        <f>AVERAGE(X7:X9)</f>
        <v>1.5666666666666667</v>
      </c>
      <c r="Y12" s="59"/>
      <c r="Z12" s="60">
        <f>AVERAGE(Z7:Z9)</f>
        <v>1.4333333333333333</v>
      </c>
      <c r="AA12" s="61"/>
    </row>
    <row r="13" spans="4:27" ht="15">
      <c r="D13" s="62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63"/>
    </row>
    <row r="14" spans="3:27" ht="15">
      <c r="C14" s="54" t="s">
        <v>72</v>
      </c>
      <c r="D14" s="62"/>
      <c r="E14" s="266">
        <f>AVERAGE(E7:E9)</f>
        <v>1.2994318181818183</v>
      </c>
      <c r="F14" s="62"/>
      <c r="G14" s="266">
        <f>AVERAGE(G7:G9)</f>
        <v>1.2469065656565657</v>
      </c>
      <c r="H14" s="62"/>
      <c r="I14" s="266">
        <f>AVERAGE(I7:I9)</f>
        <v>1.3318362193362192</v>
      </c>
      <c r="J14" s="62"/>
      <c r="K14" s="266">
        <f>AVERAGE(K7:K9)</f>
        <v>1.2877651515151516</v>
      </c>
      <c r="L14" s="62"/>
      <c r="M14" s="266">
        <f>AVERAGE(M7:M9)</f>
        <v>1.2942803030303029</v>
      </c>
      <c r="N14" s="62"/>
      <c r="O14" s="266">
        <f>AVERAGE(O7:O9)</f>
        <v>1.3496843434343433</v>
      </c>
      <c r="P14" s="62"/>
      <c r="Q14" s="266">
        <f>AVERAGE(Q7:Q9)</f>
        <v>1.2885606060606059</v>
      </c>
      <c r="R14" s="62"/>
      <c r="S14" s="266">
        <f>AVERAGE(S7:S9)</f>
        <v>1.3295454545454546</v>
      </c>
      <c r="T14" s="62"/>
      <c r="U14" s="266">
        <f>AVERAGE(U7:U9)</f>
        <v>1.3418560606060606</v>
      </c>
      <c r="V14" s="62"/>
      <c r="W14" s="266">
        <f>AVERAGE(W7:W9)</f>
        <v>1.3174738455988455</v>
      </c>
      <c r="X14" s="62"/>
      <c r="Y14" s="266">
        <f>AVERAGE(Y7:Y9)</f>
        <v>1.2960606060606059</v>
      </c>
      <c r="Z14" s="62"/>
      <c r="AA14" s="266">
        <f>AVERAGE(AA7:AA9)</f>
        <v>1.3319444444444446</v>
      </c>
    </row>
    <row r="15" spans="4:27" ht="15">
      <c r="D15" s="62"/>
      <c r="E15" s="74"/>
      <c r="F15" s="73"/>
      <c r="G15" s="74"/>
      <c r="H15" s="73"/>
      <c r="I15" s="74"/>
      <c r="J15" s="73"/>
      <c r="K15" s="74"/>
      <c r="L15" s="73"/>
      <c r="M15" s="74"/>
      <c r="N15" s="73"/>
      <c r="O15" s="74"/>
      <c r="P15" s="73"/>
      <c r="Q15" s="74"/>
      <c r="R15" s="73"/>
      <c r="S15" s="74"/>
      <c r="T15" s="73"/>
      <c r="U15" s="74"/>
      <c r="V15" s="73"/>
      <c r="W15" s="74"/>
      <c r="X15" s="73"/>
      <c r="Y15" s="74"/>
      <c r="Z15" s="73"/>
      <c r="AA15" s="64"/>
    </row>
    <row r="16" spans="3:27" ht="15">
      <c r="C16" s="54" t="s">
        <v>73</v>
      </c>
      <c r="D16" s="62"/>
      <c r="E16" s="111">
        <v>2</v>
      </c>
      <c r="F16" s="73"/>
      <c r="G16" s="111">
        <v>2.2000000000000002</v>
      </c>
      <c r="H16" s="73"/>
      <c r="I16" s="111">
        <v>2</v>
      </c>
      <c r="J16" s="73"/>
      <c r="K16" s="111">
        <v>1.80</v>
      </c>
      <c r="L16" s="73"/>
      <c r="M16" s="111">
        <v>2.50</v>
      </c>
      <c r="N16" s="73"/>
      <c r="O16" s="111">
        <v>2.40</v>
      </c>
      <c r="P16" s="73"/>
      <c r="Q16" s="111">
        <v>1.90</v>
      </c>
      <c r="R16" s="73"/>
      <c r="S16" s="111">
        <v>2.50</v>
      </c>
      <c r="T16" s="73"/>
      <c r="U16" s="111">
        <v>2.10</v>
      </c>
      <c r="V16" s="73"/>
      <c r="W16" s="111">
        <v>2.50</v>
      </c>
      <c r="X16" s="73"/>
      <c r="Y16" s="111">
        <v>2</v>
      </c>
      <c r="Z16" s="73"/>
      <c r="AA16" s="112">
        <v>2.2999999999999998</v>
      </c>
    </row>
    <row r="17" spans="4:27" ht="15">
      <c r="D17" s="62"/>
      <c r="E17" s="74"/>
      <c r="F17" s="73"/>
      <c r="G17" s="74"/>
      <c r="H17" s="73"/>
      <c r="I17" s="74"/>
      <c r="J17" s="73"/>
      <c r="K17" s="74"/>
      <c r="L17" s="73"/>
      <c r="M17" s="74"/>
      <c r="N17" s="73"/>
      <c r="O17" s="74"/>
      <c r="P17" s="73"/>
      <c r="Q17" s="74"/>
      <c r="R17" s="73"/>
      <c r="S17" s="74"/>
      <c r="T17" s="73"/>
      <c r="U17" s="74"/>
      <c r="V17" s="73"/>
      <c r="W17" s="74"/>
      <c r="X17" s="73"/>
      <c r="Y17" s="74"/>
      <c r="Z17" s="73"/>
      <c r="AA17" s="64"/>
    </row>
    <row r="18" spans="3:27" ht="15">
      <c r="C18" s="54" t="s">
        <v>74</v>
      </c>
      <c r="D18" s="62"/>
      <c r="E18" s="113">
        <f>(E14+E16)/2</f>
        <v>1.6497159090909093</v>
      </c>
      <c r="F18" s="73"/>
      <c r="G18" s="113">
        <f>(G14+G16)/2</f>
        <v>1.7234532828282829</v>
      </c>
      <c r="H18" s="73"/>
      <c r="I18" s="113">
        <f>(I14+I16)/2</f>
        <v>1.6659181096681097</v>
      </c>
      <c r="J18" s="73"/>
      <c r="K18" s="113">
        <f>(K14+K16)/2</f>
        <v>1.5438825757575758</v>
      </c>
      <c r="L18" s="73"/>
      <c r="M18" s="113">
        <f>(M14+M16)/2</f>
        <v>1.8971401515151514</v>
      </c>
      <c r="N18" s="73"/>
      <c r="O18" s="113">
        <f>(O14+O16)/2</f>
        <v>1.8748421717171717</v>
      </c>
      <c r="P18" s="73"/>
      <c r="Q18" s="113">
        <f>(Q14+Q16)/2</f>
        <v>1.594280303030303</v>
      </c>
      <c r="R18" s="73"/>
      <c r="S18" s="113">
        <f>(S14+S16)/2</f>
        <v>1.9147727272727273</v>
      </c>
      <c r="T18" s="73"/>
      <c r="U18" s="113"/>
      <c r="V18" s="73"/>
      <c r="W18" s="113">
        <f>(W14+W16)/2</f>
        <v>1.9087369227994229</v>
      </c>
      <c r="X18" s="73"/>
      <c r="Y18" s="113">
        <f>(Y14+Y16)/2</f>
        <v>1.648030303030303</v>
      </c>
      <c r="Z18" s="73"/>
      <c r="AA18" s="114">
        <f>(AA14+AA16)/2</f>
        <v>1.8159722222222223</v>
      </c>
    </row>
    <row r="19" spans="4:27" ht="15">
      <c r="D19" s="75"/>
      <c r="E19" s="76"/>
      <c r="F19" s="65"/>
      <c r="G19" s="76"/>
      <c r="H19" s="65"/>
      <c r="I19" s="76"/>
      <c r="J19" s="65"/>
      <c r="K19" s="76"/>
      <c r="L19" s="65"/>
      <c r="M19" s="76"/>
      <c r="N19" s="65"/>
      <c r="O19" s="76"/>
      <c r="P19" s="65"/>
      <c r="Q19" s="76"/>
      <c r="R19" s="65"/>
      <c r="S19" s="76"/>
      <c r="T19" s="65"/>
      <c r="U19" s="76"/>
      <c r="V19" s="65"/>
      <c r="W19" s="76"/>
      <c r="X19" s="65"/>
      <c r="Y19" s="76"/>
      <c r="Z19" s="65"/>
      <c r="AA19" s="77"/>
    </row>
    <row r="20" spans="4:27" ht="15">
      <c r="D20" s="192" t="s">
        <v>35</v>
      </c>
      <c r="E20" s="192"/>
      <c r="F20" s="192" t="s">
        <v>36</v>
      </c>
      <c r="G20" s="192"/>
      <c r="H20" s="192" t="s">
        <v>37</v>
      </c>
      <c r="I20" s="192"/>
      <c r="J20" s="192" t="s">
        <v>38</v>
      </c>
      <c r="K20" s="192"/>
      <c r="L20" s="192" t="s">
        <v>39</v>
      </c>
      <c r="M20" s="192"/>
      <c r="N20" s="192" t="s">
        <v>40</v>
      </c>
      <c r="O20" s="192"/>
      <c r="P20" s="192" t="s">
        <v>41</v>
      </c>
      <c r="Q20" s="192"/>
      <c r="R20" s="192" t="s">
        <v>42</v>
      </c>
      <c r="S20" s="192"/>
      <c r="T20" s="192" t="s">
        <v>43</v>
      </c>
      <c r="U20" s="192"/>
      <c r="V20" s="192" t="s">
        <v>44</v>
      </c>
      <c r="W20" s="192"/>
      <c r="X20" s="192" t="s">
        <v>45</v>
      </c>
      <c r="Y20" s="192"/>
      <c r="Z20" s="192" t="s">
        <v>46</v>
      </c>
      <c r="AA20" s="192"/>
    </row>
    <row r="21" spans="4:27" ht="15">
      <c r="D21" s="192" t="str">
        <f>IF(E18&gt;D12,"Achieve","Not Achive")</f>
        <v>Achieve</v>
      </c>
      <c r="E21" s="192"/>
      <c r="F21" s="192" t="str">
        <f t="shared" si="0" ref="F21">IF(G18&gt;F12,"Achieve","Not Achive")</f>
        <v>Achieve</v>
      </c>
      <c r="G21" s="192"/>
      <c r="H21" s="192" t="str">
        <f t="shared" si="1" ref="H21">IF(I18&gt;H12,"Achieve","Not Achive")</f>
        <v>Achieve</v>
      </c>
      <c r="I21" s="192"/>
      <c r="J21" s="192" t="str">
        <f t="shared" si="2" ref="J21">IF(K18&gt;J12,"Achieve","Not Achive")</f>
        <v>Achieve</v>
      </c>
      <c r="K21" s="192"/>
      <c r="L21" s="192" t="str">
        <f t="shared" si="3" ref="L21">IF(M18&gt;L12,"Achieve","Not Achive")</f>
        <v>Achieve</v>
      </c>
      <c r="M21" s="192"/>
      <c r="N21" s="192" t="str">
        <f t="shared" si="4" ref="N21">IF(O18&gt;N12,"Achieve","Not Achive")</f>
        <v>Achieve</v>
      </c>
      <c r="O21" s="192"/>
      <c r="P21" s="192" t="str">
        <f t="shared" si="5" ref="P21">IF(Q18&gt;P12,"Achieve","Not Achive")</f>
        <v>Achieve</v>
      </c>
      <c r="Q21" s="192"/>
      <c r="R21" s="192" t="str">
        <f t="shared" si="6" ref="R21">IF(S18&gt;R12,"Achieve","Not Achive")</f>
        <v>Achieve</v>
      </c>
      <c r="S21" s="192"/>
      <c r="T21" s="192" t="str">
        <f t="shared" si="7" ref="T21">IF(U18&gt;T12,"Achieve","Not Achive")</f>
        <v>Not Achive</v>
      </c>
      <c r="U21" s="192"/>
      <c r="V21" s="192" t="str">
        <f t="shared" si="8" ref="V21">IF(W18&gt;V12,"Achieve","Not Achive")</f>
        <v>Achieve</v>
      </c>
      <c r="W21" s="192"/>
      <c r="X21" s="192" t="str">
        <f t="shared" si="9" ref="X21">IF(Y18&gt;X12,"Achieve","Not Achive")</f>
        <v>Achieve</v>
      </c>
      <c r="Y21" s="192"/>
      <c r="Z21" s="192" t="str">
        <f t="shared" si="10" ref="Z21">IF(AA18&gt;Z12,"Achieve","Not Achive")</f>
        <v>Achieve</v>
      </c>
      <c r="AA21" s="192"/>
    </row>
  </sheetData>
  <mergeCells count="40"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  <mergeCell ref="D21:E21"/>
    <mergeCell ref="H21:I21"/>
    <mergeCell ref="J21:K21"/>
    <mergeCell ref="N21:O21"/>
    <mergeCell ref="D4:E4"/>
    <mergeCell ref="F4:G4"/>
    <mergeCell ref="H4:I4"/>
    <mergeCell ref="J4:K4"/>
    <mergeCell ref="L4:M4"/>
    <mergeCell ref="D20:E20"/>
    <mergeCell ref="F21:G21"/>
    <mergeCell ref="L21:M21"/>
    <mergeCell ref="F20:G20"/>
    <mergeCell ref="H20:I20"/>
    <mergeCell ref="J20:K20"/>
    <mergeCell ref="Z21:AA21"/>
    <mergeCell ref="V20:W20"/>
    <mergeCell ref="X20:Y20"/>
    <mergeCell ref="Z20:AA20"/>
    <mergeCell ref="L20:M20"/>
    <mergeCell ref="N20:O20"/>
    <mergeCell ref="P20:Q20"/>
    <mergeCell ref="R20:S20"/>
    <mergeCell ref="T20:U20"/>
    <mergeCell ref="P21:Q21"/>
    <mergeCell ref="T21:U21"/>
    <mergeCell ref="X21:Y21"/>
    <mergeCell ref="R21:S21"/>
    <mergeCell ref="V21:W21"/>
  </mergeCells>
  <pageMargins left="0.7" right="0.7" top="0.75" bottom="0.75" header="0.3" footer="0.3"/>
  <pageSetup orientation="portrait" paperSize="1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50bb841-e443-4274-8b2d-b6e9e30444c5}">
  <sheetPr codeName="Sheet27">
    <pageSetUpPr fitToPage="1"/>
  </sheetPr>
  <dimension ref="A1:Z127"/>
  <sheetViews>
    <sheetView zoomScale="60" zoomScaleNormal="60" workbookViewId="0" topLeftCell="A1">
      <selection pane="topLeft" activeCell="E4" sqref="E4"/>
    </sheetView>
  </sheetViews>
  <sheetFormatPr defaultColWidth="8.854285714285714" defaultRowHeight="20.25"/>
  <cols>
    <col min="1" max="2" width="11.571428571428571" style="1" customWidth="1"/>
    <col min="3" max="3" width="30.571428571428573" style="1" bestFit="1" customWidth="1"/>
    <col min="4" max="10" width="11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16384" width="8.857142857142858" style="1"/>
  </cols>
  <sheetData>
    <row r="1" spans="1:26" ht="20.25">
      <c r="A1" s="142" t="s">
        <v>98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20.25">
      <c r="A2" s="142" t="s">
        <v>91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21" thickBot="1">
      <c r="A3" s="142"/>
      <c r="B3" s="142"/>
      <c r="C3" s="142"/>
      <c r="D3" s="142"/>
      <c r="E3" s="142"/>
      <c r="F3" s="142" t="s">
        <v>207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thickBot="1">
      <c r="A4" s="143" t="s">
        <v>80</v>
      </c>
      <c r="B4" s="144"/>
      <c r="C4" s="124" t="s">
        <v>208</v>
      </c>
      <c r="D4" s="115" t="s">
        <v>85</v>
      </c>
      <c r="E4" s="116"/>
      <c r="F4" s="145" t="s">
        <v>209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21" customHeight="1">
      <c r="A5" s="147" t="s">
        <v>0</v>
      </c>
      <c r="B5" s="149" t="s">
        <v>1</v>
      </c>
      <c r="C5" s="151" t="s">
        <v>2</v>
      </c>
      <c r="D5" s="153" t="s">
        <v>96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 t="s">
        <v>81</v>
      </c>
      <c r="S5" s="154"/>
      <c r="T5" s="154"/>
      <c r="U5" s="154"/>
      <c r="V5" s="154"/>
      <c r="W5" s="37" t="s">
        <v>12</v>
      </c>
      <c r="X5" s="155" t="s">
        <v>11</v>
      </c>
      <c r="Y5" s="157" t="s">
        <v>166</v>
      </c>
      <c r="Z5" s="157" t="s">
        <v>79</v>
      </c>
    </row>
    <row r="6" spans="1:26" ht="20.25">
      <c r="A6" s="148"/>
      <c r="B6" s="150"/>
      <c r="C6" s="152"/>
      <c r="D6" s="159" t="s">
        <v>92</v>
      </c>
      <c r="E6" s="159"/>
      <c r="F6" s="159"/>
      <c r="G6" s="159"/>
      <c r="H6" s="159"/>
      <c r="I6" s="159"/>
      <c r="J6" s="159"/>
      <c r="K6" s="160" t="s">
        <v>93</v>
      </c>
      <c r="L6" s="160"/>
      <c r="M6" s="160"/>
      <c r="N6" s="160"/>
      <c r="O6" s="160"/>
      <c r="P6" s="160"/>
      <c r="Q6" s="160"/>
      <c r="R6" s="154"/>
      <c r="S6" s="154"/>
      <c r="T6" s="154"/>
      <c r="U6" s="154"/>
      <c r="V6" s="154"/>
      <c r="W6" s="37" t="s">
        <v>10</v>
      </c>
      <c r="X6" s="155"/>
      <c r="Y6" s="157"/>
      <c r="Z6" s="157"/>
    </row>
    <row r="7" spans="1:26" ht="21" thickBot="1">
      <c r="A7" s="148"/>
      <c r="B7" s="204"/>
      <c r="C7" s="205"/>
      <c r="D7" s="159" t="s">
        <v>86</v>
      </c>
      <c r="E7" s="159" t="s">
        <v>87</v>
      </c>
      <c r="F7" s="159" t="s">
        <v>88</v>
      </c>
      <c r="G7" s="159" t="s">
        <v>89</v>
      </c>
      <c r="H7" s="159" t="s">
        <v>90</v>
      </c>
      <c r="I7" s="159" t="s">
        <v>94</v>
      </c>
      <c r="J7" s="159" t="s">
        <v>82</v>
      </c>
      <c r="K7" s="160" t="s">
        <v>9</v>
      </c>
      <c r="L7" s="160" t="s">
        <v>87</v>
      </c>
      <c r="M7" s="160" t="s">
        <v>4</v>
      </c>
      <c r="N7" s="160" t="s">
        <v>89</v>
      </c>
      <c r="O7" s="160" t="s">
        <v>90</v>
      </c>
      <c r="P7" s="160" t="s">
        <v>95</v>
      </c>
      <c r="Q7" s="160" t="s">
        <v>83</v>
      </c>
      <c r="R7" s="206" t="s">
        <v>9</v>
      </c>
      <c r="S7" s="154" t="s">
        <v>3</v>
      </c>
      <c r="T7" s="154" t="s">
        <v>4</v>
      </c>
      <c r="U7" s="154" t="s">
        <v>5</v>
      </c>
      <c r="V7" s="154" t="s">
        <v>6</v>
      </c>
      <c r="W7" s="37" t="s">
        <v>97</v>
      </c>
      <c r="X7" s="155"/>
      <c r="Y7" s="157"/>
      <c r="Z7" s="157"/>
    </row>
    <row r="8" spans="1:26" ht="19.9" customHeight="1">
      <c r="A8" s="207">
        <v>1</v>
      </c>
      <c r="B8" s="137">
        <v>283057</v>
      </c>
      <c r="C8" s="138" t="s">
        <v>210</v>
      </c>
      <c r="D8" s="10">
        <v>4</v>
      </c>
      <c r="E8" s="10">
        <v>3</v>
      </c>
      <c r="F8" s="10">
        <v>3</v>
      </c>
      <c r="G8" s="10">
        <v>8</v>
      </c>
      <c r="H8" s="10">
        <v>9</v>
      </c>
      <c r="I8" s="222">
        <f>SUM(D8:H8)</f>
        <v>27</v>
      </c>
      <c r="J8" s="10">
        <f t="shared" si="0" ref="J8">I8*0.15</f>
        <v>4.05</v>
      </c>
      <c r="K8" s="18">
        <v>2</v>
      </c>
      <c r="L8" s="18">
        <v>2</v>
      </c>
      <c r="M8" s="18">
        <v>2</v>
      </c>
      <c r="N8" s="18">
        <v>2</v>
      </c>
      <c r="O8" s="18">
        <v>2</v>
      </c>
      <c r="P8" s="18">
        <f>SUM(K8:O8)</f>
        <v>10</v>
      </c>
      <c r="Q8" s="117">
        <f>P8*0.05</f>
        <v>0.50</v>
      </c>
      <c r="R8" s="107">
        <f t="shared" si="1" ref="R8:R39">(D8*0.15+K8*0.05)</f>
        <v>0.70</v>
      </c>
      <c r="S8" s="107">
        <f t="shared" si="2" ref="S8:S39">(E8*0.15+L8*0.05)</f>
        <v>0.54999999999999993</v>
      </c>
      <c r="T8" s="107">
        <f t="shared" si="3" ref="T8:T39">(F8*0.15+M8*0.05)</f>
        <v>0.54999999999999993</v>
      </c>
      <c r="U8" s="107">
        <f t="shared" si="4" ref="U8:U39">(G8*0.15+N8*0.05)</f>
        <v>1.30</v>
      </c>
      <c r="V8" s="107">
        <f t="shared" si="5" ref="V8:V39">(H8*0.15+O8*0.05)</f>
        <v>1.45</v>
      </c>
      <c r="W8" s="118">
        <f t="shared" si="6" ref="W8:W39">I8+P8</f>
        <v>37</v>
      </c>
      <c r="X8" s="118">
        <f>(W8*0.2)</f>
        <v>7.40</v>
      </c>
      <c r="Y8" s="267">
        <v>12</v>
      </c>
      <c r="Z8" s="117">
        <f>Y8*0.8</f>
        <v>9.6000000000000014</v>
      </c>
    </row>
    <row r="9" spans="1:26" ht="19.9" customHeight="1" thickBot="1">
      <c r="A9" s="208">
        <v>2</v>
      </c>
      <c r="B9" s="137">
        <v>283058</v>
      </c>
      <c r="C9" s="138" t="s">
        <v>156</v>
      </c>
      <c r="D9" s="10">
        <v>5</v>
      </c>
      <c r="E9" s="10">
        <v>5</v>
      </c>
      <c r="F9" s="10">
        <v>5</v>
      </c>
      <c r="G9" s="10">
        <v>6</v>
      </c>
      <c r="H9" s="10">
        <v>5</v>
      </c>
      <c r="I9" s="222">
        <f t="shared" si="7" ref="I9:I72">SUM(D9:H9)</f>
        <v>26</v>
      </c>
      <c r="J9" s="10">
        <f t="shared" si="8" ref="J9:J72">I9*0.15</f>
        <v>3.90</v>
      </c>
      <c r="K9" s="18">
        <v>4</v>
      </c>
      <c r="L9" s="18">
        <v>2</v>
      </c>
      <c r="M9" s="18">
        <v>2</v>
      </c>
      <c r="N9" s="18">
        <v>2</v>
      </c>
      <c r="O9" s="18">
        <v>2</v>
      </c>
      <c r="P9" s="18">
        <f t="shared" si="9" ref="P9:P72">SUM(K9:O9)</f>
        <v>12</v>
      </c>
      <c r="Q9" s="117">
        <f t="shared" si="10" ref="Q9:Q72">P9*0.05</f>
        <v>0.60000000000000009</v>
      </c>
      <c r="R9" s="107">
        <f t="shared" si="1"/>
        <v>0.95</v>
      </c>
      <c r="S9" s="107">
        <f t="shared" si="2"/>
        <v>0.85</v>
      </c>
      <c r="T9" s="107">
        <f t="shared" si="3"/>
        <v>0.85</v>
      </c>
      <c r="U9" s="107">
        <f t="shared" si="4"/>
        <v>0.99999999999999989</v>
      </c>
      <c r="V9" s="107">
        <f t="shared" si="5"/>
        <v>0.85</v>
      </c>
      <c r="W9" s="118">
        <f t="shared" si="6"/>
        <v>38</v>
      </c>
      <c r="X9" s="118">
        <f t="shared" si="11" ref="X9:X72">(W9*0.2)</f>
        <v>7.60</v>
      </c>
      <c r="Y9" s="267">
        <v>17</v>
      </c>
      <c r="Z9" s="117">
        <f t="shared" si="12" ref="Z9:Z115">Y9*0.8</f>
        <v>13.60</v>
      </c>
    </row>
    <row r="10" spans="1:26" ht="19.9" customHeight="1">
      <c r="A10" s="207">
        <v>3</v>
      </c>
      <c r="B10" s="137">
        <v>283062</v>
      </c>
      <c r="C10" s="138" t="s">
        <v>112</v>
      </c>
      <c r="D10" s="10">
        <v>3</v>
      </c>
      <c r="E10" s="10">
        <v>4</v>
      </c>
      <c r="F10" s="10">
        <v>5</v>
      </c>
      <c r="G10" s="10">
        <v>2</v>
      </c>
      <c r="H10" s="10">
        <v>2</v>
      </c>
      <c r="I10" s="222">
        <f t="shared" si="7"/>
        <v>16</v>
      </c>
      <c r="J10" s="10">
        <f t="shared" si="8"/>
        <v>2.40</v>
      </c>
      <c r="K10" s="18">
        <v>1</v>
      </c>
      <c r="L10" s="18">
        <v>2</v>
      </c>
      <c r="M10" s="18">
        <v>2</v>
      </c>
      <c r="N10" s="18">
        <v>2</v>
      </c>
      <c r="O10" s="18">
        <v>2</v>
      </c>
      <c r="P10" s="18">
        <f t="shared" si="9"/>
        <v>9</v>
      </c>
      <c r="Q10" s="117">
        <f t="shared" si="10"/>
        <v>0.45</v>
      </c>
      <c r="R10" s="107">
        <f t="shared" si="1"/>
        <v>0.49999999999999994</v>
      </c>
      <c r="S10" s="107">
        <f t="shared" si="2"/>
        <v>0.70</v>
      </c>
      <c r="T10" s="107">
        <f t="shared" si="3"/>
        <v>0.85</v>
      </c>
      <c r="U10" s="107">
        <f t="shared" si="4"/>
        <v>0.40</v>
      </c>
      <c r="V10" s="107">
        <f t="shared" si="5"/>
        <v>0.40</v>
      </c>
      <c r="W10" s="118">
        <f t="shared" si="6"/>
        <v>25</v>
      </c>
      <c r="X10" s="118">
        <f t="shared" si="11"/>
        <v>5</v>
      </c>
      <c r="Y10" s="267">
        <v>6</v>
      </c>
      <c r="Z10" s="117">
        <f t="shared" si="12"/>
        <v>4.8000000000000007</v>
      </c>
    </row>
    <row r="11" spans="1:26" ht="27.75" customHeight="1" thickBot="1">
      <c r="A11" s="208">
        <v>4</v>
      </c>
      <c r="B11" s="137">
        <v>283065</v>
      </c>
      <c r="C11" s="138" t="s">
        <v>211</v>
      </c>
      <c r="D11" s="10">
        <v>2</v>
      </c>
      <c r="E11" s="10">
        <v>2</v>
      </c>
      <c r="F11" s="10">
        <v>3</v>
      </c>
      <c r="G11" s="10">
        <v>4</v>
      </c>
      <c r="H11" s="10">
        <v>4</v>
      </c>
      <c r="I11" s="222">
        <f t="shared" si="7"/>
        <v>15</v>
      </c>
      <c r="J11" s="10">
        <f t="shared" si="8"/>
        <v>2.25</v>
      </c>
      <c r="K11" s="18">
        <v>1</v>
      </c>
      <c r="L11" s="18">
        <v>2</v>
      </c>
      <c r="M11" s="18">
        <v>2</v>
      </c>
      <c r="N11" s="18">
        <v>1</v>
      </c>
      <c r="O11" s="18">
        <v>1</v>
      </c>
      <c r="P11" s="18">
        <f t="shared" si="9"/>
        <v>7</v>
      </c>
      <c r="Q11" s="117">
        <f t="shared" si="10"/>
        <v>0.35</v>
      </c>
      <c r="R11" s="107">
        <f t="shared" si="1"/>
        <v>0.35</v>
      </c>
      <c r="S11" s="107">
        <f t="shared" si="2"/>
        <v>0.40</v>
      </c>
      <c r="T11" s="107">
        <f t="shared" si="3"/>
        <v>0.54999999999999993</v>
      </c>
      <c r="U11" s="107">
        <f t="shared" si="4"/>
        <v>0.65</v>
      </c>
      <c r="V11" s="107">
        <f t="shared" si="5"/>
        <v>0.65</v>
      </c>
      <c r="W11" s="118">
        <f t="shared" si="6"/>
        <v>22</v>
      </c>
      <c r="X11" s="118">
        <f t="shared" si="11"/>
        <v>4.4000000000000004</v>
      </c>
      <c r="Y11" s="267">
        <v>7</v>
      </c>
      <c r="Z11" s="117">
        <f t="shared" si="12"/>
        <v>5.60</v>
      </c>
    </row>
    <row r="12" spans="1:26" ht="19.9" customHeight="1">
      <c r="A12" s="207">
        <v>5</v>
      </c>
      <c r="B12" s="137">
        <v>287046</v>
      </c>
      <c r="C12" s="138" t="s">
        <v>212</v>
      </c>
      <c r="D12" s="10">
        <v>1</v>
      </c>
      <c r="E12" s="10">
        <v>2</v>
      </c>
      <c r="F12" s="10">
        <v>2</v>
      </c>
      <c r="G12" s="10">
        <v>2</v>
      </c>
      <c r="H12" s="10">
        <v>1</v>
      </c>
      <c r="I12" s="222">
        <f t="shared" si="7"/>
        <v>8</v>
      </c>
      <c r="J12" s="10">
        <f t="shared" si="8"/>
        <v>1.20</v>
      </c>
      <c r="K12" s="18">
        <v>1</v>
      </c>
      <c r="L12" s="18">
        <v>1</v>
      </c>
      <c r="M12" s="18">
        <v>1</v>
      </c>
      <c r="N12" s="18">
        <v>1</v>
      </c>
      <c r="O12" s="18">
        <v>1</v>
      </c>
      <c r="P12" s="18">
        <f t="shared" si="9"/>
        <v>5</v>
      </c>
      <c r="Q12" s="117">
        <f t="shared" si="10"/>
        <v>0.25</v>
      </c>
      <c r="R12" s="107">
        <f t="shared" si="1"/>
        <v>0.20</v>
      </c>
      <c r="S12" s="107">
        <f t="shared" si="2"/>
        <v>0.35</v>
      </c>
      <c r="T12" s="107">
        <f t="shared" si="3"/>
        <v>0.35</v>
      </c>
      <c r="U12" s="107">
        <f t="shared" si="4"/>
        <v>0.35</v>
      </c>
      <c r="V12" s="107">
        <f t="shared" si="5"/>
        <v>0.20</v>
      </c>
      <c r="W12" s="118">
        <f t="shared" si="6"/>
        <v>13</v>
      </c>
      <c r="X12" s="118">
        <f t="shared" si="11"/>
        <v>2.60</v>
      </c>
      <c r="Y12" s="267">
        <v>1</v>
      </c>
      <c r="Z12" s="117">
        <f t="shared" si="12"/>
        <v>0.80</v>
      </c>
    </row>
    <row r="13" spans="1:26" ht="19.9" customHeight="1" thickBot="1">
      <c r="A13" s="208">
        <v>6</v>
      </c>
      <c r="B13" s="137">
        <v>283066</v>
      </c>
      <c r="C13" s="138" t="s">
        <v>113</v>
      </c>
      <c r="D13" s="10">
        <v>1</v>
      </c>
      <c r="E13" s="10">
        <v>2</v>
      </c>
      <c r="F13" s="10">
        <v>2</v>
      </c>
      <c r="G13" s="10">
        <v>2</v>
      </c>
      <c r="H13" s="10">
        <v>1</v>
      </c>
      <c r="I13" s="222">
        <f t="shared" si="7"/>
        <v>8</v>
      </c>
      <c r="J13" s="10">
        <f t="shared" si="8"/>
        <v>1.20</v>
      </c>
      <c r="K13" s="18">
        <v>1</v>
      </c>
      <c r="L13" s="18">
        <v>1</v>
      </c>
      <c r="M13" s="18">
        <v>1</v>
      </c>
      <c r="N13" s="18">
        <v>1</v>
      </c>
      <c r="O13" s="18">
        <v>1</v>
      </c>
      <c r="P13" s="18">
        <f t="shared" si="9"/>
        <v>5</v>
      </c>
      <c r="Q13" s="117">
        <f t="shared" si="10"/>
        <v>0.25</v>
      </c>
      <c r="R13" s="107">
        <f t="shared" si="1"/>
        <v>0.20</v>
      </c>
      <c r="S13" s="107">
        <f t="shared" si="2"/>
        <v>0.35</v>
      </c>
      <c r="T13" s="107">
        <f t="shared" si="3"/>
        <v>0.35</v>
      </c>
      <c r="U13" s="107">
        <f t="shared" si="4"/>
        <v>0.35</v>
      </c>
      <c r="V13" s="107">
        <f t="shared" si="5"/>
        <v>0.20</v>
      </c>
      <c r="W13" s="118">
        <f t="shared" si="6"/>
        <v>13</v>
      </c>
      <c r="X13" s="118">
        <f t="shared" si="11"/>
        <v>2.60</v>
      </c>
      <c r="Y13" s="267">
        <v>3</v>
      </c>
      <c r="Z13" s="117">
        <f t="shared" si="12"/>
        <v>2.4000000000000004</v>
      </c>
    </row>
    <row r="14" spans="1:26" ht="19.9" customHeight="1">
      <c r="A14" s="207">
        <v>7</v>
      </c>
      <c r="B14" s="137">
        <v>283068</v>
      </c>
      <c r="C14" s="138" t="s">
        <v>114</v>
      </c>
      <c r="D14" s="10">
        <v>2</v>
      </c>
      <c r="E14" s="10">
        <v>2</v>
      </c>
      <c r="F14" s="10">
        <v>3</v>
      </c>
      <c r="G14" s="10">
        <v>3</v>
      </c>
      <c r="H14" s="10">
        <v>1</v>
      </c>
      <c r="I14" s="222">
        <f t="shared" si="7"/>
        <v>11</v>
      </c>
      <c r="J14" s="10">
        <f t="shared" si="8"/>
        <v>1.65</v>
      </c>
      <c r="K14" s="18">
        <v>1</v>
      </c>
      <c r="L14" s="18">
        <v>1</v>
      </c>
      <c r="M14" s="18">
        <v>1</v>
      </c>
      <c r="N14" s="18">
        <v>2</v>
      </c>
      <c r="O14" s="18">
        <v>2</v>
      </c>
      <c r="P14" s="18">
        <f t="shared" si="9"/>
        <v>7</v>
      </c>
      <c r="Q14" s="117">
        <f t="shared" si="10"/>
        <v>0.35</v>
      </c>
      <c r="R14" s="107">
        <f t="shared" si="1"/>
        <v>0.35</v>
      </c>
      <c r="S14" s="107">
        <f t="shared" si="2"/>
        <v>0.35</v>
      </c>
      <c r="T14" s="107">
        <f t="shared" si="3"/>
        <v>0.49999999999999994</v>
      </c>
      <c r="U14" s="107">
        <f t="shared" si="4"/>
        <v>0.54999999999999993</v>
      </c>
      <c r="V14" s="107">
        <f t="shared" si="5"/>
        <v>0.25</v>
      </c>
      <c r="W14" s="118">
        <f t="shared" si="6"/>
        <v>18</v>
      </c>
      <c r="X14" s="118">
        <f t="shared" si="11"/>
        <v>3.60</v>
      </c>
      <c r="Y14" s="267">
        <v>4</v>
      </c>
      <c r="Z14" s="117">
        <f t="shared" si="12"/>
        <v>3.20</v>
      </c>
    </row>
    <row r="15" spans="1:26" ht="19.9" customHeight="1" thickBot="1">
      <c r="A15" s="208">
        <v>8</v>
      </c>
      <c r="B15" s="137">
        <v>283072</v>
      </c>
      <c r="C15" s="138" t="s">
        <v>213</v>
      </c>
      <c r="D15" s="10">
        <v>2</v>
      </c>
      <c r="E15" s="10">
        <v>2</v>
      </c>
      <c r="F15" s="10">
        <v>2</v>
      </c>
      <c r="G15" s="10">
        <v>2</v>
      </c>
      <c r="H15" s="10">
        <v>2</v>
      </c>
      <c r="I15" s="222">
        <f t="shared" si="7"/>
        <v>10</v>
      </c>
      <c r="J15" s="10">
        <f t="shared" si="8"/>
        <v>1.50</v>
      </c>
      <c r="K15" s="18">
        <v>1</v>
      </c>
      <c r="L15" s="18">
        <v>1</v>
      </c>
      <c r="M15" s="18">
        <v>1</v>
      </c>
      <c r="N15" s="18">
        <v>1</v>
      </c>
      <c r="O15" s="18">
        <v>2</v>
      </c>
      <c r="P15" s="18">
        <f t="shared" si="9"/>
        <v>6</v>
      </c>
      <c r="Q15" s="117">
        <f t="shared" si="10"/>
        <v>0.30000000000000004</v>
      </c>
      <c r="R15" s="107">
        <f t="shared" si="1"/>
        <v>0.35</v>
      </c>
      <c r="S15" s="107">
        <f t="shared" si="2"/>
        <v>0.35</v>
      </c>
      <c r="T15" s="107">
        <f t="shared" si="3"/>
        <v>0.35</v>
      </c>
      <c r="U15" s="107">
        <f t="shared" si="4"/>
        <v>0.35</v>
      </c>
      <c r="V15" s="107">
        <f t="shared" si="5"/>
        <v>0.40</v>
      </c>
      <c r="W15" s="118">
        <f t="shared" si="6"/>
        <v>16</v>
      </c>
      <c r="X15" s="118">
        <f t="shared" si="11"/>
        <v>3.20</v>
      </c>
      <c r="Y15" s="267">
        <v>6</v>
      </c>
      <c r="Z15" s="117">
        <f t="shared" si="12"/>
        <v>4.8000000000000007</v>
      </c>
    </row>
    <row r="16" spans="1:26" ht="19.9" customHeight="1">
      <c r="A16" s="207">
        <v>9</v>
      </c>
      <c r="B16" s="137">
        <v>287047</v>
      </c>
      <c r="C16" s="138" t="s">
        <v>213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222">
        <f t="shared" si="7"/>
        <v>0</v>
      </c>
      <c r="J16" s="10">
        <f t="shared" si="8"/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f t="shared" si="9"/>
        <v>0</v>
      </c>
      <c r="Q16" s="117">
        <f t="shared" si="10"/>
        <v>0</v>
      </c>
      <c r="R16" s="107">
        <f t="shared" si="1"/>
        <v>0</v>
      </c>
      <c r="S16" s="107">
        <f t="shared" si="2"/>
        <v>0</v>
      </c>
      <c r="T16" s="107">
        <f t="shared" si="3"/>
        <v>0</v>
      </c>
      <c r="U16" s="107">
        <f t="shared" si="4"/>
        <v>0</v>
      </c>
      <c r="V16" s="107">
        <f t="shared" si="5"/>
        <v>0</v>
      </c>
      <c r="W16" s="118">
        <f t="shared" si="6"/>
        <v>0</v>
      </c>
      <c r="X16" s="118">
        <f t="shared" si="11"/>
        <v>0</v>
      </c>
      <c r="Y16" s="267">
        <v>0</v>
      </c>
      <c r="Z16" s="117">
        <f t="shared" si="12"/>
        <v>0</v>
      </c>
    </row>
    <row r="17" spans="1:26" ht="19.9" customHeight="1" thickBot="1">
      <c r="A17" s="208">
        <v>10</v>
      </c>
      <c r="B17" s="137">
        <v>283073</v>
      </c>
      <c r="C17" s="138" t="s">
        <v>214</v>
      </c>
      <c r="D17" s="10">
        <v>1</v>
      </c>
      <c r="E17" s="10">
        <v>1</v>
      </c>
      <c r="F17" s="10">
        <v>1</v>
      </c>
      <c r="G17" s="10">
        <v>2</v>
      </c>
      <c r="H17" s="10">
        <v>1</v>
      </c>
      <c r="I17" s="222">
        <f t="shared" si="7"/>
        <v>6</v>
      </c>
      <c r="J17" s="10">
        <f t="shared" si="8"/>
        <v>0.89999999999999991</v>
      </c>
      <c r="K17" s="18">
        <v>1</v>
      </c>
      <c r="L17" s="18">
        <v>1</v>
      </c>
      <c r="M17" s="18">
        <v>1</v>
      </c>
      <c r="N17" s="18">
        <v>1</v>
      </c>
      <c r="O17" s="18">
        <v>1</v>
      </c>
      <c r="P17" s="18">
        <f t="shared" si="9"/>
        <v>5</v>
      </c>
      <c r="Q17" s="117">
        <f t="shared" si="10"/>
        <v>0.25</v>
      </c>
      <c r="R17" s="107">
        <f t="shared" si="1"/>
        <v>0.20</v>
      </c>
      <c r="S17" s="107">
        <f t="shared" si="2"/>
        <v>0.20</v>
      </c>
      <c r="T17" s="107">
        <f t="shared" si="3"/>
        <v>0.20</v>
      </c>
      <c r="U17" s="107">
        <f t="shared" si="4"/>
        <v>0.35</v>
      </c>
      <c r="V17" s="107">
        <f t="shared" si="5"/>
        <v>0.20</v>
      </c>
      <c r="W17" s="118">
        <f t="shared" si="6"/>
        <v>11</v>
      </c>
      <c r="X17" s="118">
        <f t="shared" si="11"/>
        <v>2.2000000000000002</v>
      </c>
      <c r="Y17" s="267">
        <v>3</v>
      </c>
      <c r="Z17" s="117">
        <f t="shared" si="12"/>
        <v>2.4000000000000004</v>
      </c>
    </row>
    <row r="18" spans="1:26" ht="19.9" customHeight="1">
      <c r="A18" s="207">
        <v>11</v>
      </c>
      <c r="B18" s="137">
        <v>283075</v>
      </c>
      <c r="C18" s="138" t="s">
        <v>117</v>
      </c>
      <c r="D18" s="10">
        <v>5</v>
      </c>
      <c r="E18" s="10">
        <v>5</v>
      </c>
      <c r="F18" s="10">
        <v>9</v>
      </c>
      <c r="G18" s="10">
        <v>8</v>
      </c>
      <c r="H18" s="10">
        <v>8</v>
      </c>
      <c r="I18" s="222">
        <f t="shared" si="7"/>
        <v>35</v>
      </c>
      <c r="J18" s="10">
        <f t="shared" si="8"/>
        <v>5.25</v>
      </c>
      <c r="K18" s="18">
        <v>3</v>
      </c>
      <c r="L18" s="18">
        <v>4</v>
      </c>
      <c r="M18" s="18">
        <v>3</v>
      </c>
      <c r="N18" s="18">
        <v>3</v>
      </c>
      <c r="O18" s="18">
        <v>4</v>
      </c>
      <c r="P18" s="18">
        <f t="shared" si="9"/>
        <v>17</v>
      </c>
      <c r="Q18" s="117">
        <f t="shared" si="10"/>
        <v>0.85000000000000009</v>
      </c>
      <c r="R18" s="107">
        <f t="shared" si="1"/>
        <v>0.90</v>
      </c>
      <c r="S18" s="107">
        <f t="shared" si="2"/>
        <v>0.95</v>
      </c>
      <c r="T18" s="107">
        <f t="shared" si="3"/>
        <v>1.50</v>
      </c>
      <c r="U18" s="107">
        <f t="shared" si="4"/>
        <v>1.35</v>
      </c>
      <c r="V18" s="107">
        <f t="shared" si="5"/>
        <v>1.40</v>
      </c>
      <c r="W18" s="118">
        <f t="shared" si="6"/>
        <v>52</v>
      </c>
      <c r="X18" s="118">
        <f t="shared" si="11"/>
        <v>10.40</v>
      </c>
      <c r="Y18" s="267">
        <v>20</v>
      </c>
      <c r="Z18" s="117">
        <f t="shared" si="12"/>
        <v>16</v>
      </c>
    </row>
    <row r="19" spans="1:26" ht="19.9" customHeight="1" thickBot="1">
      <c r="A19" s="208">
        <v>12</v>
      </c>
      <c r="B19" s="137">
        <v>283076</v>
      </c>
      <c r="C19" s="138" t="s">
        <v>140</v>
      </c>
      <c r="D19" s="10">
        <v>1</v>
      </c>
      <c r="E19" s="10">
        <v>2</v>
      </c>
      <c r="F19" s="10">
        <v>1</v>
      </c>
      <c r="G19" s="10">
        <v>1</v>
      </c>
      <c r="H19" s="10">
        <v>1</v>
      </c>
      <c r="I19" s="222">
        <f t="shared" si="7"/>
        <v>6</v>
      </c>
      <c r="J19" s="10">
        <f t="shared" si="8"/>
        <v>0.89999999999999991</v>
      </c>
      <c r="K19" s="18">
        <v>1</v>
      </c>
      <c r="L19" s="18">
        <v>1</v>
      </c>
      <c r="M19" s="18">
        <v>1</v>
      </c>
      <c r="N19" s="18">
        <v>1</v>
      </c>
      <c r="O19" s="18">
        <v>1</v>
      </c>
      <c r="P19" s="18">
        <f t="shared" si="9"/>
        <v>5</v>
      </c>
      <c r="Q19" s="117">
        <f t="shared" si="10"/>
        <v>0.25</v>
      </c>
      <c r="R19" s="107">
        <f t="shared" si="1"/>
        <v>0.20</v>
      </c>
      <c r="S19" s="107">
        <f t="shared" si="2"/>
        <v>0.35</v>
      </c>
      <c r="T19" s="107">
        <f t="shared" si="3"/>
        <v>0.20</v>
      </c>
      <c r="U19" s="107">
        <f t="shared" si="4"/>
        <v>0.20</v>
      </c>
      <c r="V19" s="107">
        <f t="shared" si="5"/>
        <v>0.20</v>
      </c>
      <c r="W19" s="118">
        <f t="shared" si="6"/>
        <v>11</v>
      </c>
      <c r="X19" s="118">
        <f t="shared" si="11"/>
        <v>2.2000000000000002</v>
      </c>
      <c r="Y19" s="267">
        <v>3</v>
      </c>
      <c r="Z19" s="117">
        <f t="shared" si="12"/>
        <v>2.4000000000000004</v>
      </c>
    </row>
    <row r="20" spans="1:26" ht="19.9" customHeight="1">
      <c r="A20" s="207">
        <v>13</v>
      </c>
      <c r="B20" s="268">
        <v>287048</v>
      </c>
      <c r="C20" s="269" t="s">
        <v>215</v>
      </c>
      <c r="D20" s="10">
        <v>1</v>
      </c>
      <c r="E20" s="10">
        <v>1</v>
      </c>
      <c r="F20" s="10">
        <v>1</v>
      </c>
      <c r="G20" s="10">
        <v>1</v>
      </c>
      <c r="H20" s="10">
        <v>1</v>
      </c>
      <c r="I20" s="222">
        <f t="shared" si="7"/>
        <v>5</v>
      </c>
      <c r="J20" s="10">
        <f t="shared" si="8"/>
        <v>0.75</v>
      </c>
      <c r="K20" s="18">
        <v>0</v>
      </c>
      <c r="L20" s="18">
        <v>1</v>
      </c>
      <c r="M20" s="18">
        <v>1</v>
      </c>
      <c r="N20" s="18">
        <v>1</v>
      </c>
      <c r="O20" s="18">
        <v>1</v>
      </c>
      <c r="P20" s="18">
        <f t="shared" si="9"/>
        <v>4</v>
      </c>
      <c r="Q20" s="117">
        <f t="shared" si="10"/>
        <v>0.20</v>
      </c>
      <c r="R20" s="107">
        <f t="shared" si="1"/>
        <v>0.15</v>
      </c>
      <c r="S20" s="107">
        <f t="shared" si="2"/>
        <v>0.20</v>
      </c>
      <c r="T20" s="107">
        <f t="shared" si="3"/>
        <v>0.20</v>
      </c>
      <c r="U20" s="107">
        <f t="shared" si="4"/>
        <v>0.20</v>
      </c>
      <c r="V20" s="107">
        <f t="shared" si="5"/>
        <v>0.20</v>
      </c>
      <c r="W20" s="118">
        <f t="shared" si="6"/>
        <v>9</v>
      </c>
      <c r="X20" s="118">
        <f t="shared" si="11"/>
        <v>1.80</v>
      </c>
      <c r="Y20" s="270">
        <v>1</v>
      </c>
      <c r="Z20" s="117">
        <f t="shared" si="12"/>
        <v>0.80</v>
      </c>
    </row>
    <row r="21" spans="1:26" ht="19.9" customHeight="1" thickBot="1">
      <c r="A21" s="208">
        <v>14</v>
      </c>
      <c r="B21" s="137">
        <v>283079</v>
      </c>
      <c r="C21" s="138" t="s">
        <v>216</v>
      </c>
      <c r="D21" s="10">
        <v>1</v>
      </c>
      <c r="E21" s="10">
        <v>2</v>
      </c>
      <c r="F21" s="10">
        <v>2</v>
      </c>
      <c r="G21" s="10">
        <v>2</v>
      </c>
      <c r="H21" s="10">
        <v>5</v>
      </c>
      <c r="I21" s="222">
        <f t="shared" si="7"/>
        <v>12</v>
      </c>
      <c r="J21" s="10">
        <f t="shared" si="8"/>
        <v>1.7999999999999998</v>
      </c>
      <c r="K21" s="18">
        <v>1</v>
      </c>
      <c r="L21" s="18">
        <v>1</v>
      </c>
      <c r="M21" s="18">
        <v>1</v>
      </c>
      <c r="N21" s="18">
        <v>2</v>
      </c>
      <c r="O21" s="18">
        <v>2</v>
      </c>
      <c r="P21" s="18">
        <f t="shared" si="9"/>
        <v>7</v>
      </c>
      <c r="Q21" s="117">
        <f t="shared" si="10"/>
        <v>0.35</v>
      </c>
      <c r="R21" s="107">
        <f t="shared" si="1"/>
        <v>0.20</v>
      </c>
      <c r="S21" s="107">
        <f t="shared" si="2"/>
        <v>0.35</v>
      </c>
      <c r="T21" s="107">
        <f t="shared" si="3"/>
        <v>0.35</v>
      </c>
      <c r="U21" s="107">
        <f t="shared" si="4"/>
        <v>0.40</v>
      </c>
      <c r="V21" s="107">
        <f t="shared" si="5"/>
        <v>0.85</v>
      </c>
      <c r="W21" s="118">
        <f t="shared" si="6"/>
        <v>19</v>
      </c>
      <c r="X21" s="118">
        <f t="shared" si="11"/>
        <v>3.8000000000000003</v>
      </c>
      <c r="Y21" s="267">
        <v>7</v>
      </c>
      <c r="Z21" s="117">
        <f t="shared" si="12"/>
        <v>5.60</v>
      </c>
    </row>
    <row r="22" spans="1:26" ht="19.9" customHeight="1">
      <c r="A22" s="207">
        <v>15</v>
      </c>
      <c r="B22" s="137">
        <v>283081</v>
      </c>
      <c r="C22" s="138" t="s">
        <v>217</v>
      </c>
      <c r="D22" s="10">
        <v>3</v>
      </c>
      <c r="E22" s="10">
        <v>3</v>
      </c>
      <c r="F22" s="10">
        <v>4</v>
      </c>
      <c r="G22" s="10">
        <v>5</v>
      </c>
      <c r="H22" s="10">
        <v>6</v>
      </c>
      <c r="I22" s="222">
        <f t="shared" si="7"/>
        <v>21</v>
      </c>
      <c r="J22" s="10">
        <f t="shared" si="8"/>
        <v>3.15</v>
      </c>
      <c r="K22" s="18">
        <v>3</v>
      </c>
      <c r="L22" s="18">
        <v>3</v>
      </c>
      <c r="M22" s="18">
        <v>3</v>
      </c>
      <c r="N22" s="18">
        <v>3</v>
      </c>
      <c r="O22" s="18">
        <v>3</v>
      </c>
      <c r="P22" s="18">
        <f t="shared" si="9"/>
        <v>15</v>
      </c>
      <c r="Q22" s="117">
        <f t="shared" si="10"/>
        <v>0.75</v>
      </c>
      <c r="R22" s="107">
        <f t="shared" si="1"/>
        <v>0.60</v>
      </c>
      <c r="S22" s="107">
        <f t="shared" si="2"/>
        <v>0.60</v>
      </c>
      <c r="T22" s="107">
        <f t="shared" si="3"/>
        <v>0.75</v>
      </c>
      <c r="U22" s="107">
        <f t="shared" si="4"/>
        <v>0.90</v>
      </c>
      <c r="V22" s="107">
        <f t="shared" si="5"/>
        <v>1.0499999999999998</v>
      </c>
      <c r="W22" s="118">
        <f t="shared" si="6"/>
        <v>36</v>
      </c>
      <c r="X22" s="118">
        <f t="shared" si="11"/>
        <v>7.20</v>
      </c>
      <c r="Y22" s="267">
        <v>10</v>
      </c>
      <c r="Z22" s="117">
        <f t="shared" si="12"/>
        <v>8</v>
      </c>
    </row>
    <row r="23" spans="1:26" ht="19.9" customHeight="1" thickBot="1">
      <c r="A23" s="208">
        <v>16</v>
      </c>
      <c r="B23" s="137">
        <v>283082</v>
      </c>
      <c r="C23" s="138" t="s">
        <v>218</v>
      </c>
      <c r="D23" s="10">
        <v>1</v>
      </c>
      <c r="E23" s="10">
        <v>2</v>
      </c>
      <c r="F23" s="10">
        <v>3</v>
      </c>
      <c r="G23" s="10">
        <v>3</v>
      </c>
      <c r="H23" s="10">
        <v>3</v>
      </c>
      <c r="I23" s="222">
        <f t="shared" si="7"/>
        <v>12</v>
      </c>
      <c r="J23" s="10">
        <f t="shared" si="8"/>
        <v>1.7999999999999998</v>
      </c>
      <c r="K23" s="18">
        <v>2</v>
      </c>
      <c r="L23" s="18">
        <v>2</v>
      </c>
      <c r="M23" s="18">
        <v>2</v>
      </c>
      <c r="N23" s="18">
        <v>1</v>
      </c>
      <c r="O23" s="18">
        <v>1</v>
      </c>
      <c r="P23" s="18">
        <f t="shared" si="9"/>
        <v>8</v>
      </c>
      <c r="Q23" s="117">
        <f t="shared" si="10"/>
        <v>0.40</v>
      </c>
      <c r="R23" s="107">
        <f t="shared" si="1"/>
        <v>0.25</v>
      </c>
      <c r="S23" s="107">
        <f t="shared" si="2"/>
        <v>0.40</v>
      </c>
      <c r="T23" s="107">
        <f t="shared" si="3"/>
        <v>0.54999999999999993</v>
      </c>
      <c r="U23" s="107">
        <f t="shared" si="4"/>
        <v>0.49999999999999994</v>
      </c>
      <c r="V23" s="107">
        <f t="shared" si="5"/>
        <v>0.49999999999999994</v>
      </c>
      <c r="W23" s="118">
        <f t="shared" si="6"/>
        <v>20</v>
      </c>
      <c r="X23" s="118">
        <f t="shared" si="11"/>
        <v>4</v>
      </c>
      <c r="Y23" s="267">
        <v>6</v>
      </c>
      <c r="Z23" s="117">
        <f t="shared" si="12"/>
        <v>4.8000000000000007</v>
      </c>
    </row>
    <row r="24" spans="1:26" ht="19.9" customHeight="1">
      <c r="A24" s="207">
        <v>17</v>
      </c>
      <c r="B24" s="137">
        <v>283084</v>
      </c>
      <c r="C24" s="138" t="s">
        <v>219</v>
      </c>
      <c r="D24" s="10">
        <v>1</v>
      </c>
      <c r="E24" s="10">
        <v>1</v>
      </c>
      <c r="F24" s="10">
        <v>1</v>
      </c>
      <c r="G24" s="10">
        <v>1</v>
      </c>
      <c r="H24" s="10">
        <v>1</v>
      </c>
      <c r="I24" s="222">
        <f t="shared" si="7"/>
        <v>5</v>
      </c>
      <c r="J24" s="10">
        <f t="shared" si="8"/>
        <v>0.75</v>
      </c>
      <c r="K24" s="18">
        <v>1</v>
      </c>
      <c r="L24" s="18">
        <v>1</v>
      </c>
      <c r="M24" s="18">
        <v>1</v>
      </c>
      <c r="N24" s="18">
        <v>1</v>
      </c>
      <c r="O24" s="18">
        <v>1</v>
      </c>
      <c r="P24" s="18">
        <f t="shared" si="9"/>
        <v>5</v>
      </c>
      <c r="Q24" s="117">
        <f t="shared" si="10"/>
        <v>0.25</v>
      </c>
      <c r="R24" s="107">
        <f t="shared" si="1"/>
        <v>0.20</v>
      </c>
      <c r="S24" s="107">
        <f t="shared" si="2"/>
        <v>0.20</v>
      </c>
      <c r="T24" s="107">
        <f t="shared" si="3"/>
        <v>0.20</v>
      </c>
      <c r="U24" s="107">
        <f t="shared" si="4"/>
        <v>0.20</v>
      </c>
      <c r="V24" s="107">
        <f t="shared" si="5"/>
        <v>0.20</v>
      </c>
      <c r="W24" s="118">
        <f t="shared" si="6"/>
        <v>10</v>
      </c>
      <c r="X24" s="118">
        <f t="shared" si="11"/>
        <v>2</v>
      </c>
      <c r="Y24" s="267">
        <v>1</v>
      </c>
      <c r="Z24" s="117">
        <f t="shared" si="12"/>
        <v>0.80</v>
      </c>
    </row>
    <row r="25" spans="1:26" ht="19.9" customHeight="1" thickBot="1">
      <c r="A25" s="208">
        <v>18</v>
      </c>
      <c r="B25" s="137">
        <v>283085</v>
      </c>
      <c r="C25" s="138" t="s">
        <v>142</v>
      </c>
      <c r="D25" s="10">
        <v>1</v>
      </c>
      <c r="E25" s="10">
        <v>2</v>
      </c>
      <c r="F25" s="10">
        <v>2</v>
      </c>
      <c r="G25" s="10">
        <v>2</v>
      </c>
      <c r="H25" s="10">
        <v>2</v>
      </c>
      <c r="I25" s="222">
        <f t="shared" si="7"/>
        <v>9</v>
      </c>
      <c r="J25" s="10">
        <f t="shared" si="8"/>
        <v>1.35</v>
      </c>
      <c r="K25" s="18">
        <v>2</v>
      </c>
      <c r="L25" s="18">
        <v>2</v>
      </c>
      <c r="M25" s="18">
        <v>1</v>
      </c>
      <c r="N25" s="18">
        <v>2</v>
      </c>
      <c r="O25" s="18">
        <v>2</v>
      </c>
      <c r="P25" s="18">
        <f t="shared" si="9"/>
        <v>9</v>
      </c>
      <c r="Q25" s="117">
        <f t="shared" si="10"/>
        <v>0.45</v>
      </c>
      <c r="R25" s="107">
        <f t="shared" si="1"/>
        <v>0.25</v>
      </c>
      <c r="S25" s="107">
        <f t="shared" si="2"/>
        <v>0.40</v>
      </c>
      <c r="T25" s="107">
        <f t="shared" si="3"/>
        <v>0.35</v>
      </c>
      <c r="U25" s="107">
        <f t="shared" si="4"/>
        <v>0.40</v>
      </c>
      <c r="V25" s="107">
        <f t="shared" si="5"/>
        <v>0.40</v>
      </c>
      <c r="W25" s="118">
        <f t="shared" si="6"/>
        <v>18</v>
      </c>
      <c r="X25" s="118">
        <f t="shared" si="11"/>
        <v>3.60</v>
      </c>
      <c r="Y25" s="267">
        <v>2</v>
      </c>
      <c r="Z25" s="117">
        <f t="shared" si="12"/>
        <v>1.60</v>
      </c>
    </row>
    <row r="26" spans="1:26" ht="19.9" customHeight="1">
      <c r="A26" s="207">
        <v>19</v>
      </c>
      <c r="B26" s="137">
        <v>283086</v>
      </c>
      <c r="C26" s="138" t="s">
        <v>100</v>
      </c>
      <c r="D26" s="10">
        <v>3</v>
      </c>
      <c r="E26" s="10">
        <v>4</v>
      </c>
      <c r="F26" s="10">
        <v>4</v>
      </c>
      <c r="G26" s="10">
        <v>5</v>
      </c>
      <c r="H26" s="10">
        <v>9</v>
      </c>
      <c r="I26" s="222">
        <f t="shared" si="7"/>
        <v>25</v>
      </c>
      <c r="J26" s="10">
        <f t="shared" si="8"/>
        <v>3.75</v>
      </c>
      <c r="K26" s="18">
        <v>3</v>
      </c>
      <c r="L26" s="18">
        <v>3</v>
      </c>
      <c r="M26" s="18">
        <v>3</v>
      </c>
      <c r="N26" s="18">
        <v>4</v>
      </c>
      <c r="O26" s="18">
        <v>4</v>
      </c>
      <c r="P26" s="18">
        <f t="shared" si="9"/>
        <v>17</v>
      </c>
      <c r="Q26" s="117">
        <f t="shared" si="10"/>
        <v>0.85000000000000009</v>
      </c>
      <c r="R26" s="107">
        <f t="shared" si="1"/>
        <v>0.60</v>
      </c>
      <c r="S26" s="107">
        <f t="shared" si="2"/>
        <v>0.75</v>
      </c>
      <c r="T26" s="107">
        <f t="shared" si="3"/>
        <v>0.75</v>
      </c>
      <c r="U26" s="107">
        <f t="shared" si="4"/>
        <v>0.95</v>
      </c>
      <c r="V26" s="107">
        <f t="shared" si="5"/>
        <v>1.5499999999999998</v>
      </c>
      <c r="W26" s="118">
        <f t="shared" si="6"/>
        <v>42</v>
      </c>
      <c r="X26" s="118">
        <f t="shared" si="11"/>
        <v>8.40</v>
      </c>
      <c r="Y26" s="267">
        <v>14</v>
      </c>
      <c r="Z26" s="117">
        <f t="shared" si="12"/>
        <v>11.20</v>
      </c>
    </row>
    <row r="27" spans="1:26" ht="19.9" customHeight="1" thickBot="1">
      <c r="A27" s="208">
        <v>20</v>
      </c>
      <c r="B27" s="137">
        <v>283087</v>
      </c>
      <c r="C27" s="138" t="s">
        <v>220</v>
      </c>
      <c r="D27" s="10">
        <v>3</v>
      </c>
      <c r="E27" s="10">
        <v>3</v>
      </c>
      <c r="F27" s="10">
        <v>3</v>
      </c>
      <c r="G27" s="10">
        <v>4</v>
      </c>
      <c r="H27" s="10">
        <v>3</v>
      </c>
      <c r="I27" s="222">
        <f t="shared" si="7"/>
        <v>16</v>
      </c>
      <c r="J27" s="10">
        <f t="shared" si="8"/>
        <v>2.40</v>
      </c>
      <c r="K27" s="18">
        <v>2</v>
      </c>
      <c r="L27" s="18">
        <v>2</v>
      </c>
      <c r="M27" s="18">
        <v>2</v>
      </c>
      <c r="N27" s="18">
        <v>2</v>
      </c>
      <c r="O27" s="18">
        <v>2</v>
      </c>
      <c r="P27" s="18">
        <f t="shared" si="9"/>
        <v>10</v>
      </c>
      <c r="Q27" s="117">
        <f t="shared" si="10"/>
        <v>0.50</v>
      </c>
      <c r="R27" s="107">
        <f t="shared" si="1"/>
        <v>0.54999999999999993</v>
      </c>
      <c r="S27" s="107">
        <f t="shared" si="2"/>
        <v>0.54999999999999993</v>
      </c>
      <c r="T27" s="107">
        <f t="shared" si="3"/>
        <v>0.54999999999999993</v>
      </c>
      <c r="U27" s="107">
        <f t="shared" si="4"/>
        <v>0.70</v>
      </c>
      <c r="V27" s="107">
        <f t="shared" si="5"/>
        <v>0.54999999999999993</v>
      </c>
      <c r="W27" s="118">
        <f t="shared" si="6"/>
        <v>26</v>
      </c>
      <c r="X27" s="118">
        <f t="shared" si="11"/>
        <v>5.20</v>
      </c>
      <c r="Y27" s="267">
        <v>8</v>
      </c>
      <c r="Z27" s="117">
        <f t="shared" si="12"/>
        <v>6.40</v>
      </c>
    </row>
    <row r="28" spans="1:26" ht="19.9" customHeight="1">
      <c r="A28" s="207">
        <v>21</v>
      </c>
      <c r="B28" s="137">
        <v>283088</v>
      </c>
      <c r="C28" s="138" t="s">
        <v>118</v>
      </c>
      <c r="D28" s="10">
        <v>4</v>
      </c>
      <c r="E28" s="10">
        <v>5</v>
      </c>
      <c r="F28" s="10">
        <v>4</v>
      </c>
      <c r="G28" s="10">
        <v>5</v>
      </c>
      <c r="H28" s="10">
        <v>9</v>
      </c>
      <c r="I28" s="222">
        <f t="shared" si="7"/>
        <v>27</v>
      </c>
      <c r="J28" s="10">
        <f t="shared" si="8"/>
        <v>4.05</v>
      </c>
      <c r="K28" s="18">
        <v>3</v>
      </c>
      <c r="L28" s="18">
        <v>3</v>
      </c>
      <c r="M28" s="18">
        <v>3</v>
      </c>
      <c r="N28" s="18">
        <v>3</v>
      </c>
      <c r="O28" s="18">
        <v>4</v>
      </c>
      <c r="P28" s="18">
        <f t="shared" si="9"/>
        <v>16</v>
      </c>
      <c r="Q28" s="117">
        <f t="shared" si="10"/>
        <v>0.80</v>
      </c>
      <c r="R28" s="107">
        <f t="shared" si="1"/>
        <v>0.75</v>
      </c>
      <c r="S28" s="107">
        <f t="shared" si="2"/>
        <v>0.90</v>
      </c>
      <c r="T28" s="107">
        <f t="shared" si="3"/>
        <v>0.75</v>
      </c>
      <c r="U28" s="107">
        <f t="shared" si="4"/>
        <v>0.90</v>
      </c>
      <c r="V28" s="107">
        <f t="shared" si="5"/>
        <v>1.5499999999999998</v>
      </c>
      <c r="W28" s="118">
        <f t="shared" si="6"/>
        <v>43</v>
      </c>
      <c r="X28" s="118">
        <f t="shared" si="11"/>
        <v>8.60</v>
      </c>
      <c r="Y28" s="267">
        <v>17</v>
      </c>
      <c r="Z28" s="117">
        <f t="shared" si="12"/>
        <v>13.60</v>
      </c>
    </row>
    <row r="29" spans="1:26" ht="19.9" customHeight="1" thickBot="1">
      <c r="A29" s="208">
        <v>22</v>
      </c>
      <c r="B29" s="137">
        <v>283092</v>
      </c>
      <c r="C29" s="138" t="s">
        <v>120</v>
      </c>
      <c r="D29" s="10">
        <v>3</v>
      </c>
      <c r="E29" s="10">
        <v>1</v>
      </c>
      <c r="F29" s="10">
        <v>3</v>
      </c>
      <c r="G29" s="10">
        <v>2</v>
      </c>
      <c r="H29" s="10">
        <v>2</v>
      </c>
      <c r="I29" s="222">
        <f t="shared" si="7"/>
        <v>11</v>
      </c>
      <c r="J29" s="10">
        <f t="shared" si="8"/>
        <v>1.65</v>
      </c>
      <c r="K29" s="18">
        <v>1</v>
      </c>
      <c r="L29" s="18">
        <v>1</v>
      </c>
      <c r="M29" s="18">
        <v>1</v>
      </c>
      <c r="N29" s="18">
        <v>2</v>
      </c>
      <c r="O29" s="18">
        <v>2</v>
      </c>
      <c r="P29" s="18">
        <f t="shared" si="9"/>
        <v>7</v>
      </c>
      <c r="Q29" s="117">
        <f t="shared" si="10"/>
        <v>0.35</v>
      </c>
      <c r="R29" s="107">
        <f t="shared" si="1"/>
        <v>0.49999999999999994</v>
      </c>
      <c r="S29" s="107">
        <f t="shared" si="2"/>
        <v>0.20</v>
      </c>
      <c r="T29" s="107">
        <f t="shared" si="3"/>
        <v>0.49999999999999994</v>
      </c>
      <c r="U29" s="107">
        <f t="shared" si="4"/>
        <v>0.40</v>
      </c>
      <c r="V29" s="107">
        <f t="shared" si="5"/>
        <v>0.40</v>
      </c>
      <c r="W29" s="118">
        <f t="shared" si="6"/>
        <v>18</v>
      </c>
      <c r="X29" s="118">
        <f t="shared" si="11"/>
        <v>3.60</v>
      </c>
      <c r="Y29" s="267">
        <v>4</v>
      </c>
      <c r="Z29" s="117">
        <f t="shared" si="12"/>
        <v>3.20</v>
      </c>
    </row>
    <row r="30" spans="1:26" ht="19.9" customHeight="1">
      <c r="A30" s="207">
        <v>23</v>
      </c>
      <c r="B30" s="137">
        <v>283094</v>
      </c>
      <c r="C30" s="138" t="s">
        <v>221</v>
      </c>
      <c r="D30" s="10">
        <v>5</v>
      </c>
      <c r="E30" s="10">
        <v>5</v>
      </c>
      <c r="F30" s="10">
        <v>5</v>
      </c>
      <c r="G30" s="10">
        <v>5</v>
      </c>
      <c r="H30" s="10">
        <v>5</v>
      </c>
      <c r="I30" s="222">
        <f t="shared" si="7"/>
        <v>25</v>
      </c>
      <c r="J30" s="10">
        <f t="shared" si="8"/>
        <v>3.75</v>
      </c>
      <c r="K30" s="18">
        <v>2</v>
      </c>
      <c r="L30" s="18">
        <v>2</v>
      </c>
      <c r="M30" s="18">
        <v>2</v>
      </c>
      <c r="N30" s="18">
        <v>3</v>
      </c>
      <c r="O30" s="18">
        <v>3</v>
      </c>
      <c r="P30" s="18">
        <f t="shared" si="9"/>
        <v>12</v>
      </c>
      <c r="Q30" s="117">
        <f t="shared" si="10"/>
        <v>0.60000000000000009</v>
      </c>
      <c r="R30" s="107">
        <f t="shared" si="1"/>
        <v>0.85</v>
      </c>
      <c r="S30" s="107">
        <f t="shared" si="2"/>
        <v>0.85</v>
      </c>
      <c r="T30" s="107">
        <f t="shared" si="3"/>
        <v>0.85</v>
      </c>
      <c r="U30" s="107">
        <f t="shared" si="4"/>
        <v>0.90</v>
      </c>
      <c r="V30" s="107">
        <f t="shared" si="5"/>
        <v>0.90</v>
      </c>
      <c r="W30" s="118">
        <f t="shared" si="6"/>
        <v>37</v>
      </c>
      <c r="X30" s="118">
        <f t="shared" si="11"/>
        <v>7.40</v>
      </c>
      <c r="Y30" s="267">
        <v>14</v>
      </c>
      <c r="Z30" s="117">
        <f t="shared" si="12"/>
        <v>11.20</v>
      </c>
    </row>
    <row r="31" spans="1:26" ht="19.9" customHeight="1" thickBot="1">
      <c r="A31" s="208">
        <v>24</v>
      </c>
      <c r="B31" s="137">
        <v>283095</v>
      </c>
      <c r="C31" s="138" t="s">
        <v>144</v>
      </c>
      <c r="D31" s="10">
        <v>1</v>
      </c>
      <c r="E31" s="10">
        <v>1</v>
      </c>
      <c r="F31" s="10">
        <v>1</v>
      </c>
      <c r="G31" s="10">
        <v>1</v>
      </c>
      <c r="H31" s="10">
        <v>1</v>
      </c>
      <c r="I31" s="222">
        <f t="shared" si="7"/>
        <v>5</v>
      </c>
      <c r="J31" s="10">
        <f t="shared" si="8"/>
        <v>0.75</v>
      </c>
      <c r="K31" s="18">
        <v>0</v>
      </c>
      <c r="L31" s="18">
        <v>1</v>
      </c>
      <c r="M31" s="18">
        <v>1</v>
      </c>
      <c r="N31" s="18">
        <v>1</v>
      </c>
      <c r="O31" s="18">
        <v>1</v>
      </c>
      <c r="P31" s="18">
        <f t="shared" si="9"/>
        <v>4</v>
      </c>
      <c r="Q31" s="117">
        <f t="shared" si="10"/>
        <v>0.20</v>
      </c>
      <c r="R31" s="107">
        <f t="shared" si="1"/>
        <v>0.15</v>
      </c>
      <c r="S31" s="107">
        <f t="shared" si="2"/>
        <v>0.20</v>
      </c>
      <c r="T31" s="107">
        <f t="shared" si="3"/>
        <v>0.20</v>
      </c>
      <c r="U31" s="107">
        <f t="shared" si="4"/>
        <v>0.20</v>
      </c>
      <c r="V31" s="107">
        <f t="shared" si="5"/>
        <v>0.20</v>
      </c>
      <c r="W31" s="118">
        <f t="shared" si="6"/>
        <v>9</v>
      </c>
      <c r="X31" s="118">
        <f t="shared" si="11"/>
        <v>1.80</v>
      </c>
      <c r="Y31" s="267">
        <v>1</v>
      </c>
      <c r="Z31" s="117">
        <f t="shared" si="12"/>
        <v>0.80</v>
      </c>
    </row>
    <row r="32" spans="1:26" ht="19.9" customHeight="1">
      <c r="A32" s="207">
        <v>25</v>
      </c>
      <c r="B32" s="137">
        <v>283096</v>
      </c>
      <c r="C32" s="138" t="s">
        <v>101</v>
      </c>
      <c r="D32" s="10">
        <v>2</v>
      </c>
      <c r="E32" s="10">
        <v>2</v>
      </c>
      <c r="F32" s="10">
        <v>4</v>
      </c>
      <c r="G32" s="10">
        <v>5</v>
      </c>
      <c r="H32" s="10">
        <v>5</v>
      </c>
      <c r="I32" s="222">
        <f t="shared" si="7"/>
        <v>18</v>
      </c>
      <c r="J32" s="10">
        <f t="shared" si="8"/>
        <v>2.6999999999999997</v>
      </c>
      <c r="K32" s="18">
        <v>3</v>
      </c>
      <c r="L32" s="18">
        <v>3</v>
      </c>
      <c r="M32" s="18">
        <v>3</v>
      </c>
      <c r="N32" s="18">
        <v>3</v>
      </c>
      <c r="O32" s="18">
        <v>3</v>
      </c>
      <c r="P32" s="18">
        <f t="shared" si="9"/>
        <v>15</v>
      </c>
      <c r="Q32" s="117">
        <f t="shared" si="10"/>
        <v>0.75</v>
      </c>
      <c r="R32" s="107">
        <f t="shared" si="1"/>
        <v>0.45</v>
      </c>
      <c r="S32" s="107">
        <f t="shared" si="2"/>
        <v>0.45</v>
      </c>
      <c r="T32" s="107">
        <f t="shared" si="3"/>
        <v>0.75</v>
      </c>
      <c r="U32" s="107">
        <f t="shared" si="4"/>
        <v>0.90</v>
      </c>
      <c r="V32" s="107">
        <f t="shared" si="5"/>
        <v>0.90</v>
      </c>
      <c r="W32" s="118">
        <f t="shared" si="6"/>
        <v>33</v>
      </c>
      <c r="X32" s="118">
        <f t="shared" si="11"/>
        <v>6.60</v>
      </c>
      <c r="Y32" s="267">
        <v>11</v>
      </c>
      <c r="Z32" s="117">
        <f t="shared" si="12"/>
        <v>8.8000000000000007</v>
      </c>
    </row>
    <row r="33" spans="1:26" ht="19.9" customHeight="1" thickBot="1">
      <c r="A33" s="208">
        <v>26</v>
      </c>
      <c r="B33" s="137">
        <v>283099</v>
      </c>
      <c r="C33" s="138" t="s">
        <v>222</v>
      </c>
      <c r="D33" s="10">
        <v>3</v>
      </c>
      <c r="E33" s="10">
        <v>3</v>
      </c>
      <c r="F33" s="10">
        <v>4</v>
      </c>
      <c r="G33" s="10">
        <v>5</v>
      </c>
      <c r="H33" s="10">
        <v>5</v>
      </c>
      <c r="I33" s="222">
        <f t="shared" si="7"/>
        <v>20</v>
      </c>
      <c r="J33" s="10">
        <f t="shared" si="8"/>
        <v>3</v>
      </c>
      <c r="K33" s="18">
        <v>2</v>
      </c>
      <c r="L33" s="18">
        <v>2</v>
      </c>
      <c r="M33" s="18">
        <v>4</v>
      </c>
      <c r="N33" s="18">
        <v>1</v>
      </c>
      <c r="O33" s="18">
        <v>1</v>
      </c>
      <c r="P33" s="18">
        <f t="shared" si="9"/>
        <v>10</v>
      </c>
      <c r="Q33" s="117">
        <f t="shared" si="10"/>
        <v>0.50</v>
      </c>
      <c r="R33" s="107">
        <f t="shared" si="1"/>
        <v>0.54999999999999993</v>
      </c>
      <c r="S33" s="107">
        <f t="shared" si="2"/>
        <v>0.54999999999999993</v>
      </c>
      <c r="T33" s="107">
        <f t="shared" si="3"/>
        <v>0.80</v>
      </c>
      <c r="U33" s="107">
        <f t="shared" si="4"/>
        <v>0.80</v>
      </c>
      <c r="V33" s="107">
        <f t="shared" si="5"/>
        <v>0.80</v>
      </c>
      <c r="W33" s="118">
        <f t="shared" si="6"/>
        <v>30</v>
      </c>
      <c r="X33" s="118">
        <f t="shared" si="11"/>
        <v>6</v>
      </c>
      <c r="Y33" s="267">
        <v>11</v>
      </c>
      <c r="Z33" s="117">
        <f t="shared" si="12"/>
        <v>8.8000000000000007</v>
      </c>
    </row>
    <row r="34" spans="1:26" ht="19.9" customHeight="1">
      <c r="A34" s="207">
        <v>27</v>
      </c>
      <c r="B34" s="137">
        <v>283100</v>
      </c>
      <c r="C34" s="138" t="s">
        <v>121</v>
      </c>
      <c r="D34" s="10">
        <v>3</v>
      </c>
      <c r="E34" s="10">
        <v>3</v>
      </c>
      <c r="F34" s="10">
        <v>3</v>
      </c>
      <c r="G34" s="10">
        <v>3</v>
      </c>
      <c r="H34" s="10">
        <v>4</v>
      </c>
      <c r="I34" s="222">
        <f t="shared" si="7"/>
        <v>16</v>
      </c>
      <c r="J34" s="10">
        <f t="shared" si="8"/>
        <v>2.40</v>
      </c>
      <c r="K34" s="18">
        <v>2</v>
      </c>
      <c r="L34" s="18">
        <v>1</v>
      </c>
      <c r="M34" s="18">
        <v>2</v>
      </c>
      <c r="N34" s="18">
        <v>2</v>
      </c>
      <c r="O34" s="18">
        <v>2</v>
      </c>
      <c r="P34" s="18">
        <f t="shared" si="9"/>
        <v>9</v>
      </c>
      <c r="Q34" s="117">
        <f t="shared" si="10"/>
        <v>0.45</v>
      </c>
      <c r="R34" s="107">
        <f t="shared" si="1"/>
        <v>0.54999999999999993</v>
      </c>
      <c r="S34" s="107">
        <f t="shared" si="2"/>
        <v>0.49999999999999994</v>
      </c>
      <c r="T34" s="107">
        <f t="shared" si="3"/>
        <v>0.54999999999999993</v>
      </c>
      <c r="U34" s="107">
        <f t="shared" si="4"/>
        <v>0.54999999999999993</v>
      </c>
      <c r="V34" s="107">
        <f t="shared" si="5"/>
        <v>0.70</v>
      </c>
      <c r="W34" s="118">
        <f t="shared" si="6"/>
        <v>25</v>
      </c>
      <c r="X34" s="118">
        <f t="shared" si="11"/>
        <v>5</v>
      </c>
      <c r="Y34" s="267">
        <v>8</v>
      </c>
      <c r="Z34" s="117">
        <f t="shared" si="12"/>
        <v>6.40</v>
      </c>
    </row>
    <row r="35" spans="1:26" ht="19.9" customHeight="1" thickBot="1">
      <c r="A35" s="208">
        <v>28</v>
      </c>
      <c r="B35" s="137">
        <v>283101</v>
      </c>
      <c r="C35" s="138" t="s">
        <v>121</v>
      </c>
      <c r="D35" s="10">
        <v>5</v>
      </c>
      <c r="E35" s="10">
        <v>6</v>
      </c>
      <c r="F35" s="10">
        <v>6</v>
      </c>
      <c r="G35" s="10">
        <v>6</v>
      </c>
      <c r="H35" s="10">
        <v>5</v>
      </c>
      <c r="I35" s="222">
        <f t="shared" si="7"/>
        <v>28</v>
      </c>
      <c r="J35" s="10">
        <f t="shared" si="8"/>
        <v>4.20</v>
      </c>
      <c r="K35" s="18">
        <v>3</v>
      </c>
      <c r="L35" s="18">
        <v>3</v>
      </c>
      <c r="M35" s="18">
        <v>3</v>
      </c>
      <c r="N35" s="18">
        <v>3</v>
      </c>
      <c r="O35" s="18">
        <v>3</v>
      </c>
      <c r="P35" s="18">
        <f t="shared" si="9"/>
        <v>15</v>
      </c>
      <c r="Q35" s="117">
        <f t="shared" si="10"/>
        <v>0.75</v>
      </c>
      <c r="R35" s="107">
        <f t="shared" si="1"/>
        <v>0.90</v>
      </c>
      <c r="S35" s="107">
        <f t="shared" si="2"/>
        <v>1.0499999999999998</v>
      </c>
      <c r="T35" s="107">
        <f t="shared" si="3"/>
        <v>1.0499999999999998</v>
      </c>
      <c r="U35" s="107">
        <f t="shared" si="4"/>
        <v>1.0499999999999998</v>
      </c>
      <c r="V35" s="107">
        <f t="shared" si="5"/>
        <v>0.90</v>
      </c>
      <c r="W35" s="118">
        <f t="shared" si="6"/>
        <v>43</v>
      </c>
      <c r="X35" s="118">
        <f t="shared" si="11"/>
        <v>8.60</v>
      </c>
      <c r="Y35" s="267">
        <v>17</v>
      </c>
      <c r="Z35" s="117">
        <f t="shared" si="12"/>
        <v>13.60</v>
      </c>
    </row>
    <row r="36" spans="1:26" ht="19.9" customHeight="1">
      <c r="A36" s="207">
        <v>29</v>
      </c>
      <c r="B36" s="137">
        <v>287049</v>
      </c>
      <c r="C36" s="138" t="s">
        <v>223</v>
      </c>
      <c r="D36" s="10">
        <v>1</v>
      </c>
      <c r="E36" s="10">
        <v>1</v>
      </c>
      <c r="F36" s="10">
        <v>2</v>
      </c>
      <c r="G36" s="10">
        <v>2</v>
      </c>
      <c r="H36" s="10">
        <v>2</v>
      </c>
      <c r="I36" s="222">
        <f t="shared" si="7"/>
        <v>8</v>
      </c>
      <c r="J36" s="10">
        <f t="shared" si="8"/>
        <v>1.20</v>
      </c>
      <c r="K36" s="18">
        <v>1</v>
      </c>
      <c r="L36" s="18">
        <v>1</v>
      </c>
      <c r="M36" s="18">
        <v>2</v>
      </c>
      <c r="N36" s="18">
        <v>2</v>
      </c>
      <c r="O36" s="18">
        <v>2</v>
      </c>
      <c r="P36" s="18">
        <f t="shared" si="9"/>
        <v>8</v>
      </c>
      <c r="Q36" s="117">
        <f t="shared" si="10"/>
        <v>0.40</v>
      </c>
      <c r="R36" s="107">
        <f t="shared" si="1"/>
        <v>0.20</v>
      </c>
      <c r="S36" s="107">
        <f t="shared" si="2"/>
        <v>0.20</v>
      </c>
      <c r="T36" s="107">
        <f t="shared" si="3"/>
        <v>0.40</v>
      </c>
      <c r="U36" s="107">
        <f t="shared" si="4"/>
        <v>0.40</v>
      </c>
      <c r="V36" s="107">
        <f t="shared" si="5"/>
        <v>0.40</v>
      </c>
      <c r="W36" s="118">
        <f t="shared" si="6"/>
        <v>16</v>
      </c>
      <c r="X36" s="118">
        <f t="shared" si="11"/>
        <v>3.20</v>
      </c>
      <c r="Y36" s="267">
        <v>2</v>
      </c>
      <c r="Z36" s="117">
        <f t="shared" si="12"/>
        <v>1.60</v>
      </c>
    </row>
    <row r="37" spans="1:26" ht="19.9" customHeight="1" thickBot="1">
      <c r="A37" s="208">
        <v>30</v>
      </c>
      <c r="B37" s="137">
        <v>283102</v>
      </c>
      <c r="C37" s="138" t="s">
        <v>224</v>
      </c>
      <c r="D37" s="10">
        <v>1</v>
      </c>
      <c r="E37" s="10">
        <v>3</v>
      </c>
      <c r="F37" s="10">
        <v>3</v>
      </c>
      <c r="G37" s="10">
        <v>3</v>
      </c>
      <c r="H37" s="10">
        <v>4</v>
      </c>
      <c r="I37" s="222">
        <f t="shared" si="7"/>
        <v>14</v>
      </c>
      <c r="J37" s="10">
        <f t="shared" si="8"/>
        <v>2.10</v>
      </c>
      <c r="K37" s="18">
        <v>1</v>
      </c>
      <c r="L37" s="18">
        <v>1</v>
      </c>
      <c r="M37" s="18">
        <v>2</v>
      </c>
      <c r="N37" s="18">
        <v>2</v>
      </c>
      <c r="O37" s="18">
        <v>2</v>
      </c>
      <c r="P37" s="18">
        <f t="shared" si="9"/>
        <v>8</v>
      </c>
      <c r="Q37" s="117">
        <f t="shared" si="10"/>
        <v>0.40</v>
      </c>
      <c r="R37" s="107">
        <f t="shared" si="1"/>
        <v>0.20</v>
      </c>
      <c r="S37" s="107">
        <f t="shared" si="2"/>
        <v>0.49999999999999994</v>
      </c>
      <c r="T37" s="107">
        <f t="shared" si="3"/>
        <v>0.54999999999999993</v>
      </c>
      <c r="U37" s="107">
        <f t="shared" si="4"/>
        <v>0.54999999999999993</v>
      </c>
      <c r="V37" s="107">
        <f t="shared" si="5"/>
        <v>0.70</v>
      </c>
      <c r="W37" s="118">
        <f t="shared" si="6"/>
        <v>22</v>
      </c>
      <c r="X37" s="118">
        <f t="shared" si="11"/>
        <v>4.4000000000000004</v>
      </c>
      <c r="Y37" s="267">
        <v>9</v>
      </c>
      <c r="Z37" s="117">
        <f t="shared" si="12"/>
        <v>7.20</v>
      </c>
    </row>
    <row r="38" spans="1:26" ht="19.9" customHeight="1">
      <c r="A38" s="207">
        <v>31</v>
      </c>
      <c r="B38" s="137">
        <v>283103</v>
      </c>
      <c r="C38" s="138" t="s">
        <v>225</v>
      </c>
      <c r="D38" s="10">
        <v>2</v>
      </c>
      <c r="E38" s="10">
        <v>3</v>
      </c>
      <c r="F38" s="10">
        <v>5</v>
      </c>
      <c r="G38" s="10">
        <v>6</v>
      </c>
      <c r="H38" s="10">
        <v>4</v>
      </c>
      <c r="I38" s="222">
        <f t="shared" si="7"/>
        <v>20</v>
      </c>
      <c r="J38" s="10">
        <f t="shared" si="8"/>
        <v>3</v>
      </c>
      <c r="K38" s="18">
        <v>2</v>
      </c>
      <c r="L38" s="18">
        <v>2</v>
      </c>
      <c r="M38" s="18">
        <v>2</v>
      </c>
      <c r="N38" s="18">
        <v>2</v>
      </c>
      <c r="O38" s="18">
        <v>2</v>
      </c>
      <c r="P38" s="18">
        <f t="shared" si="9"/>
        <v>10</v>
      </c>
      <c r="Q38" s="117">
        <f t="shared" si="10"/>
        <v>0.50</v>
      </c>
      <c r="R38" s="107">
        <f t="shared" si="1"/>
        <v>0.40</v>
      </c>
      <c r="S38" s="107">
        <f t="shared" si="2"/>
        <v>0.54999999999999993</v>
      </c>
      <c r="T38" s="107">
        <f t="shared" si="3"/>
        <v>0.85</v>
      </c>
      <c r="U38" s="107">
        <f t="shared" si="4"/>
        <v>0.99999999999999989</v>
      </c>
      <c r="V38" s="107">
        <f t="shared" si="5"/>
        <v>0.70</v>
      </c>
      <c r="W38" s="118">
        <f t="shared" si="6"/>
        <v>30</v>
      </c>
      <c r="X38" s="118">
        <f t="shared" si="11"/>
        <v>6</v>
      </c>
      <c r="Y38" s="267">
        <v>11</v>
      </c>
      <c r="Z38" s="117">
        <f t="shared" si="12"/>
        <v>8.8000000000000007</v>
      </c>
    </row>
    <row r="39" spans="1:26" ht="19.9" customHeight="1" thickBot="1">
      <c r="A39" s="208">
        <v>32</v>
      </c>
      <c r="B39" s="137">
        <v>183105</v>
      </c>
      <c r="C39" s="138" t="s">
        <v>226</v>
      </c>
      <c r="D39" s="10">
        <v>2</v>
      </c>
      <c r="E39" s="10">
        <v>3</v>
      </c>
      <c r="F39" s="10">
        <v>3</v>
      </c>
      <c r="G39" s="10">
        <v>3</v>
      </c>
      <c r="H39" s="10">
        <v>7</v>
      </c>
      <c r="I39" s="222">
        <f t="shared" si="7"/>
        <v>18</v>
      </c>
      <c r="J39" s="10">
        <f t="shared" si="8"/>
        <v>2.6999999999999997</v>
      </c>
      <c r="K39" s="18">
        <v>1</v>
      </c>
      <c r="L39" s="18">
        <v>2</v>
      </c>
      <c r="M39" s="18">
        <v>2</v>
      </c>
      <c r="N39" s="18">
        <v>2</v>
      </c>
      <c r="O39" s="18">
        <v>2</v>
      </c>
      <c r="P39" s="18">
        <f t="shared" si="9"/>
        <v>9</v>
      </c>
      <c r="Q39" s="117">
        <f t="shared" si="10"/>
        <v>0.45</v>
      </c>
      <c r="R39" s="107">
        <f t="shared" si="1"/>
        <v>0.35</v>
      </c>
      <c r="S39" s="107">
        <f t="shared" si="2"/>
        <v>0.54999999999999993</v>
      </c>
      <c r="T39" s="107">
        <f t="shared" si="3"/>
        <v>0.54999999999999993</v>
      </c>
      <c r="U39" s="107">
        <f t="shared" si="4"/>
        <v>0.54999999999999993</v>
      </c>
      <c r="V39" s="107">
        <f t="shared" si="5"/>
        <v>1.1500000000000001</v>
      </c>
      <c r="W39" s="118">
        <f t="shared" si="6"/>
        <v>27</v>
      </c>
      <c r="X39" s="118">
        <f t="shared" si="11"/>
        <v>5.40</v>
      </c>
      <c r="Y39" s="267">
        <v>8</v>
      </c>
      <c r="Z39" s="117">
        <f t="shared" si="12"/>
        <v>6.40</v>
      </c>
    </row>
    <row r="40" spans="1:26" ht="19.9" customHeight="1">
      <c r="A40" s="207">
        <v>33</v>
      </c>
      <c r="B40" s="137">
        <v>283106</v>
      </c>
      <c r="C40" s="138" t="s">
        <v>145</v>
      </c>
      <c r="D40" s="10">
        <v>6</v>
      </c>
      <c r="E40" s="10">
        <v>6</v>
      </c>
      <c r="F40" s="10">
        <v>6</v>
      </c>
      <c r="G40" s="10">
        <v>3</v>
      </c>
      <c r="H40" s="10">
        <v>6</v>
      </c>
      <c r="I40" s="222">
        <f t="shared" si="7"/>
        <v>27</v>
      </c>
      <c r="J40" s="10">
        <f t="shared" si="8"/>
        <v>4.05</v>
      </c>
      <c r="K40" s="18">
        <v>3</v>
      </c>
      <c r="L40" s="18">
        <v>2</v>
      </c>
      <c r="M40" s="18">
        <v>2</v>
      </c>
      <c r="N40" s="18">
        <v>3</v>
      </c>
      <c r="O40" s="18">
        <v>3</v>
      </c>
      <c r="P40" s="18">
        <f t="shared" si="9"/>
        <v>13</v>
      </c>
      <c r="Q40" s="117">
        <f t="shared" si="10"/>
        <v>0.65</v>
      </c>
      <c r="R40" s="107">
        <f t="shared" si="13" ref="R40:R71">(D40*0.15+K40*0.05)</f>
        <v>1.0499999999999998</v>
      </c>
      <c r="S40" s="107">
        <f t="shared" si="14" ref="S40:S71">(E40*0.15+L40*0.05)</f>
        <v>0.99999999999999989</v>
      </c>
      <c r="T40" s="107">
        <f t="shared" si="15" ref="T40:T71">(F40*0.15+M40*0.05)</f>
        <v>0.99999999999999989</v>
      </c>
      <c r="U40" s="107">
        <f t="shared" si="16" ref="U40:U71">(G40*0.15+N40*0.05)</f>
        <v>0.60</v>
      </c>
      <c r="V40" s="107">
        <f t="shared" si="17" ref="V40:V71">(H40*0.15+O40*0.05)</f>
        <v>1.0499999999999998</v>
      </c>
      <c r="W40" s="118">
        <f t="shared" si="18" ref="W40:W71">I40+P40</f>
        <v>40</v>
      </c>
      <c r="X40" s="118">
        <f t="shared" si="11"/>
        <v>8</v>
      </c>
      <c r="Y40" s="267">
        <v>17</v>
      </c>
      <c r="Z40" s="117">
        <f t="shared" si="12"/>
        <v>13.60</v>
      </c>
    </row>
    <row r="41" spans="1:26" ht="19.9" customHeight="1" thickBot="1">
      <c r="A41" s="208">
        <v>34</v>
      </c>
      <c r="B41" s="137">
        <v>283107</v>
      </c>
      <c r="C41" s="138" t="s">
        <v>227</v>
      </c>
      <c r="D41" s="10">
        <v>4</v>
      </c>
      <c r="E41" s="10">
        <v>5</v>
      </c>
      <c r="F41" s="10">
        <v>5</v>
      </c>
      <c r="G41" s="10">
        <v>5</v>
      </c>
      <c r="H41" s="10">
        <v>7</v>
      </c>
      <c r="I41" s="222">
        <f t="shared" si="7"/>
        <v>26</v>
      </c>
      <c r="J41" s="10">
        <f t="shared" si="8"/>
        <v>3.90</v>
      </c>
      <c r="K41" s="18">
        <v>2</v>
      </c>
      <c r="L41" s="18">
        <v>2</v>
      </c>
      <c r="M41" s="18">
        <v>3</v>
      </c>
      <c r="N41" s="18">
        <v>3</v>
      </c>
      <c r="O41" s="18">
        <v>3</v>
      </c>
      <c r="P41" s="18">
        <f t="shared" si="9"/>
        <v>13</v>
      </c>
      <c r="Q41" s="117">
        <f t="shared" si="10"/>
        <v>0.65</v>
      </c>
      <c r="R41" s="107">
        <f t="shared" si="13"/>
        <v>0.70</v>
      </c>
      <c r="S41" s="107">
        <f t="shared" si="14"/>
        <v>0.85</v>
      </c>
      <c r="T41" s="107">
        <f t="shared" si="15"/>
        <v>0.90</v>
      </c>
      <c r="U41" s="107">
        <f t="shared" si="16"/>
        <v>0.90</v>
      </c>
      <c r="V41" s="107">
        <f t="shared" si="17"/>
        <v>1.2000000000000002</v>
      </c>
      <c r="W41" s="118">
        <f t="shared" si="18"/>
        <v>39</v>
      </c>
      <c r="X41" s="118">
        <f t="shared" si="11"/>
        <v>7.8000000000000007</v>
      </c>
      <c r="Y41" s="267">
        <v>15</v>
      </c>
      <c r="Z41" s="117">
        <f t="shared" si="12"/>
        <v>12</v>
      </c>
    </row>
    <row r="42" spans="1:26" ht="19.9" customHeight="1">
      <c r="A42" s="207">
        <v>35</v>
      </c>
      <c r="B42" s="137">
        <v>283108</v>
      </c>
      <c r="C42" s="138" t="s">
        <v>157</v>
      </c>
      <c r="D42" s="10">
        <v>2</v>
      </c>
      <c r="E42" s="10">
        <v>2</v>
      </c>
      <c r="F42" s="10">
        <v>2</v>
      </c>
      <c r="G42" s="10">
        <v>2</v>
      </c>
      <c r="H42" s="10">
        <v>4</v>
      </c>
      <c r="I42" s="222">
        <f t="shared" si="7"/>
        <v>12</v>
      </c>
      <c r="J42" s="10">
        <f t="shared" si="8"/>
        <v>1.7999999999999998</v>
      </c>
      <c r="K42" s="18">
        <v>1</v>
      </c>
      <c r="L42" s="18">
        <v>1</v>
      </c>
      <c r="M42" s="18">
        <v>1</v>
      </c>
      <c r="N42" s="18">
        <v>1</v>
      </c>
      <c r="O42" s="18">
        <v>2</v>
      </c>
      <c r="P42" s="18">
        <f t="shared" si="9"/>
        <v>6</v>
      </c>
      <c r="Q42" s="117">
        <f t="shared" si="10"/>
        <v>0.30000000000000004</v>
      </c>
      <c r="R42" s="107">
        <f t="shared" si="13"/>
        <v>0.35</v>
      </c>
      <c r="S42" s="107">
        <f t="shared" si="14"/>
        <v>0.35</v>
      </c>
      <c r="T42" s="107">
        <f t="shared" si="15"/>
        <v>0.35</v>
      </c>
      <c r="U42" s="107">
        <f t="shared" si="16"/>
        <v>0.35</v>
      </c>
      <c r="V42" s="107">
        <f t="shared" si="17"/>
        <v>0.70</v>
      </c>
      <c r="W42" s="118">
        <f t="shared" si="18"/>
        <v>18</v>
      </c>
      <c r="X42" s="118">
        <f t="shared" si="11"/>
        <v>3.60</v>
      </c>
      <c r="Y42" s="267">
        <v>6</v>
      </c>
      <c r="Z42" s="117">
        <f t="shared" si="12"/>
        <v>4.8000000000000007</v>
      </c>
    </row>
    <row r="43" spans="1:26" ht="19.9" customHeight="1" thickBot="1">
      <c r="A43" s="208">
        <v>36</v>
      </c>
      <c r="B43" s="137">
        <v>283110</v>
      </c>
      <c r="C43" s="138" t="s">
        <v>228</v>
      </c>
      <c r="D43" s="10">
        <v>4</v>
      </c>
      <c r="E43" s="10">
        <v>4</v>
      </c>
      <c r="F43" s="10">
        <v>5</v>
      </c>
      <c r="G43" s="10">
        <v>5</v>
      </c>
      <c r="H43" s="10">
        <v>4</v>
      </c>
      <c r="I43" s="222">
        <f t="shared" si="7"/>
        <v>22</v>
      </c>
      <c r="J43" s="10">
        <f t="shared" si="8"/>
        <v>3.30</v>
      </c>
      <c r="K43" s="18">
        <v>2</v>
      </c>
      <c r="L43" s="18">
        <v>2</v>
      </c>
      <c r="M43" s="18">
        <v>2</v>
      </c>
      <c r="N43" s="18">
        <v>2</v>
      </c>
      <c r="O43" s="18">
        <v>3</v>
      </c>
      <c r="P43" s="18">
        <f t="shared" si="9"/>
        <v>11</v>
      </c>
      <c r="Q43" s="117">
        <f t="shared" si="10"/>
        <v>0.55000000000000004</v>
      </c>
      <c r="R43" s="107">
        <f t="shared" si="13"/>
        <v>0.70</v>
      </c>
      <c r="S43" s="107">
        <f t="shared" si="14"/>
        <v>0.70</v>
      </c>
      <c r="T43" s="107">
        <f t="shared" si="15"/>
        <v>0.85</v>
      </c>
      <c r="U43" s="107">
        <f t="shared" si="16"/>
        <v>0.85</v>
      </c>
      <c r="V43" s="107">
        <f t="shared" si="17"/>
        <v>0.75</v>
      </c>
      <c r="W43" s="118">
        <f t="shared" si="18"/>
        <v>33</v>
      </c>
      <c r="X43" s="118">
        <f t="shared" si="11"/>
        <v>6.60</v>
      </c>
      <c r="Y43" s="267">
        <v>12</v>
      </c>
      <c r="Z43" s="117">
        <f t="shared" si="12"/>
        <v>9.6000000000000014</v>
      </c>
    </row>
    <row r="44" spans="1:26" ht="19.9" customHeight="1">
      <c r="A44" s="207">
        <v>37</v>
      </c>
      <c r="B44" s="137">
        <v>283111</v>
      </c>
      <c r="C44" s="138" t="s">
        <v>229</v>
      </c>
      <c r="D44" s="10">
        <v>3</v>
      </c>
      <c r="E44" s="10">
        <v>3</v>
      </c>
      <c r="F44" s="10">
        <v>3</v>
      </c>
      <c r="G44" s="10">
        <v>3</v>
      </c>
      <c r="H44" s="10">
        <v>6</v>
      </c>
      <c r="I44" s="222">
        <f t="shared" si="7"/>
        <v>18</v>
      </c>
      <c r="J44" s="10">
        <f t="shared" si="8"/>
        <v>2.6999999999999997</v>
      </c>
      <c r="K44" s="18">
        <v>1</v>
      </c>
      <c r="L44" s="18">
        <v>2</v>
      </c>
      <c r="M44" s="18">
        <v>2</v>
      </c>
      <c r="N44" s="18">
        <v>2</v>
      </c>
      <c r="O44" s="18">
        <v>2</v>
      </c>
      <c r="P44" s="18">
        <f t="shared" si="9"/>
        <v>9</v>
      </c>
      <c r="Q44" s="117">
        <f t="shared" si="10"/>
        <v>0.45</v>
      </c>
      <c r="R44" s="107">
        <f t="shared" si="13"/>
        <v>0.49999999999999994</v>
      </c>
      <c r="S44" s="107">
        <f t="shared" si="14"/>
        <v>0.54999999999999993</v>
      </c>
      <c r="T44" s="107">
        <f t="shared" si="15"/>
        <v>0.54999999999999993</v>
      </c>
      <c r="U44" s="107">
        <f t="shared" si="16"/>
        <v>0.54999999999999993</v>
      </c>
      <c r="V44" s="107">
        <f t="shared" si="17"/>
        <v>0.99999999999999989</v>
      </c>
      <c r="W44" s="118">
        <f t="shared" si="18"/>
        <v>27</v>
      </c>
      <c r="X44" s="118">
        <f t="shared" si="11"/>
        <v>5.40</v>
      </c>
      <c r="Y44" s="267">
        <v>7</v>
      </c>
      <c r="Z44" s="117">
        <f t="shared" si="12"/>
        <v>5.60</v>
      </c>
    </row>
    <row r="45" spans="1:26" ht="19.9" customHeight="1" thickBot="1">
      <c r="A45" s="208">
        <v>38</v>
      </c>
      <c r="B45" s="137">
        <v>283112</v>
      </c>
      <c r="C45" s="138" t="s">
        <v>230</v>
      </c>
      <c r="D45" s="10">
        <v>5</v>
      </c>
      <c r="E45" s="10">
        <v>6</v>
      </c>
      <c r="F45" s="10">
        <v>6</v>
      </c>
      <c r="G45" s="10">
        <v>6</v>
      </c>
      <c r="H45" s="10">
        <v>9</v>
      </c>
      <c r="I45" s="222">
        <f t="shared" si="7"/>
        <v>32</v>
      </c>
      <c r="J45" s="10">
        <f t="shared" si="8"/>
        <v>4.80</v>
      </c>
      <c r="K45" s="18">
        <v>3</v>
      </c>
      <c r="L45" s="18">
        <v>3</v>
      </c>
      <c r="M45" s="18">
        <v>3</v>
      </c>
      <c r="N45" s="18">
        <v>3</v>
      </c>
      <c r="O45" s="18">
        <v>4</v>
      </c>
      <c r="P45" s="18">
        <f t="shared" si="9"/>
        <v>16</v>
      </c>
      <c r="Q45" s="117">
        <f t="shared" si="10"/>
        <v>0.80</v>
      </c>
      <c r="R45" s="107">
        <f t="shared" si="13"/>
        <v>0.90</v>
      </c>
      <c r="S45" s="107">
        <f t="shared" si="14"/>
        <v>1.0499999999999998</v>
      </c>
      <c r="T45" s="107">
        <f t="shared" si="15"/>
        <v>1.0499999999999998</v>
      </c>
      <c r="U45" s="107">
        <f t="shared" si="16"/>
        <v>1.0499999999999998</v>
      </c>
      <c r="V45" s="107">
        <f t="shared" si="17"/>
        <v>1.5499999999999998</v>
      </c>
      <c r="W45" s="118">
        <f t="shared" si="18"/>
        <v>48</v>
      </c>
      <c r="X45" s="118">
        <f t="shared" si="11"/>
        <v>9.6000000000000014</v>
      </c>
      <c r="Y45" s="267">
        <v>20</v>
      </c>
      <c r="Z45" s="117">
        <f t="shared" si="12"/>
        <v>16</v>
      </c>
    </row>
    <row r="46" spans="1:26" ht="19.9" customHeight="1">
      <c r="A46" s="207">
        <v>39</v>
      </c>
      <c r="B46" s="137">
        <v>283113</v>
      </c>
      <c r="C46" s="138" t="s">
        <v>231</v>
      </c>
      <c r="D46" s="10">
        <v>4</v>
      </c>
      <c r="E46" s="10">
        <v>5</v>
      </c>
      <c r="F46" s="10">
        <v>5</v>
      </c>
      <c r="G46" s="10">
        <v>5</v>
      </c>
      <c r="H46" s="10">
        <v>5</v>
      </c>
      <c r="I46" s="222">
        <f t="shared" si="7"/>
        <v>24</v>
      </c>
      <c r="J46" s="10">
        <f t="shared" si="8"/>
        <v>3.5999999999999996</v>
      </c>
      <c r="K46" s="18">
        <v>2</v>
      </c>
      <c r="L46" s="18">
        <v>2</v>
      </c>
      <c r="M46" s="18">
        <v>2</v>
      </c>
      <c r="N46" s="18">
        <v>2</v>
      </c>
      <c r="O46" s="18">
        <v>3</v>
      </c>
      <c r="P46" s="18">
        <f t="shared" si="9"/>
        <v>11</v>
      </c>
      <c r="Q46" s="117">
        <f t="shared" si="10"/>
        <v>0.55000000000000004</v>
      </c>
      <c r="R46" s="107">
        <f t="shared" si="13"/>
        <v>0.70</v>
      </c>
      <c r="S46" s="107">
        <f t="shared" si="14"/>
        <v>0.85</v>
      </c>
      <c r="T46" s="107">
        <f t="shared" si="15"/>
        <v>0.85</v>
      </c>
      <c r="U46" s="107">
        <f t="shared" si="16"/>
        <v>0.85</v>
      </c>
      <c r="V46" s="107">
        <f t="shared" si="17"/>
        <v>0.90</v>
      </c>
      <c r="W46" s="118">
        <f t="shared" si="18"/>
        <v>35</v>
      </c>
      <c r="X46" s="118">
        <f t="shared" si="11"/>
        <v>7</v>
      </c>
      <c r="Y46" s="267">
        <v>17</v>
      </c>
      <c r="Z46" s="117">
        <f t="shared" si="12"/>
        <v>13.60</v>
      </c>
    </row>
    <row r="47" spans="1:26" ht="19.9" customHeight="1" thickBot="1">
      <c r="A47" s="208">
        <v>40</v>
      </c>
      <c r="B47" s="137">
        <v>283114</v>
      </c>
      <c r="C47" s="138" t="s">
        <v>232</v>
      </c>
      <c r="D47" s="10">
        <v>4</v>
      </c>
      <c r="E47" s="10">
        <v>4</v>
      </c>
      <c r="F47" s="10">
        <v>4</v>
      </c>
      <c r="G47" s="10">
        <v>4</v>
      </c>
      <c r="H47" s="10">
        <v>3</v>
      </c>
      <c r="I47" s="222">
        <f t="shared" si="7"/>
        <v>19</v>
      </c>
      <c r="J47" s="10">
        <f t="shared" si="8"/>
        <v>2.85</v>
      </c>
      <c r="K47" s="18">
        <v>1</v>
      </c>
      <c r="L47" s="18">
        <v>2</v>
      </c>
      <c r="M47" s="18">
        <v>2</v>
      </c>
      <c r="N47" s="18">
        <v>2</v>
      </c>
      <c r="O47" s="18">
        <v>2</v>
      </c>
      <c r="P47" s="18">
        <f t="shared" si="9"/>
        <v>9</v>
      </c>
      <c r="Q47" s="117">
        <f t="shared" si="10"/>
        <v>0.45</v>
      </c>
      <c r="R47" s="107">
        <f t="shared" si="13"/>
        <v>0.65</v>
      </c>
      <c r="S47" s="107">
        <f t="shared" si="14"/>
        <v>0.70</v>
      </c>
      <c r="T47" s="107">
        <f t="shared" si="15"/>
        <v>0.70</v>
      </c>
      <c r="U47" s="107">
        <f t="shared" si="16"/>
        <v>0.70</v>
      </c>
      <c r="V47" s="107">
        <f t="shared" si="17"/>
        <v>0.54999999999999993</v>
      </c>
      <c r="W47" s="118">
        <f t="shared" si="18"/>
        <v>28</v>
      </c>
      <c r="X47" s="118">
        <f t="shared" si="11"/>
        <v>5.60</v>
      </c>
      <c r="Y47" s="267">
        <v>9</v>
      </c>
      <c r="Z47" s="117">
        <f t="shared" si="12"/>
        <v>7.20</v>
      </c>
    </row>
    <row r="48" spans="1:26" ht="19.9" customHeight="1">
      <c r="A48" s="207">
        <v>41</v>
      </c>
      <c r="B48" s="137">
        <v>283116</v>
      </c>
      <c r="C48" s="138" t="s">
        <v>233</v>
      </c>
      <c r="D48" s="10">
        <v>3</v>
      </c>
      <c r="E48" s="10">
        <v>6</v>
      </c>
      <c r="F48" s="10">
        <v>6</v>
      </c>
      <c r="G48" s="10">
        <v>6</v>
      </c>
      <c r="H48" s="10">
        <v>6</v>
      </c>
      <c r="I48" s="222">
        <f t="shared" si="7"/>
        <v>27</v>
      </c>
      <c r="J48" s="10">
        <f t="shared" si="8"/>
        <v>4.05</v>
      </c>
      <c r="K48" s="18">
        <v>2</v>
      </c>
      <c r="L48" s="18">
        <v>2</v>
      </c>
      <c r="M48" s="18">
        <v>2</v>
      </c>
      <c r="N48" s="18">
        <v>3</v>
      </c>
      <c r="O48" s="18">
        <v>3</v>
      </c>
      <c r="P48" s="18">
        <f t="shared" si="9"/>
        <v>12</v>
      </c>
      <c r="Q48" s="117">
        <f t="shared" si="10"/>
        <v>0.60000000000000009</v>
      </c>
      <c r="R48" s="107">
        <f t="shared" si="13"/>
        <v>0.54999999999999993</v>
      </c>
      <c r="S48" s="107">
        <f t="shared" si="14"/>
        <v>0.99999999999999989</v>
      </c>
      <c r="T48" s="107">
        <f t="shared" si="15"/>
        <v>0.99999999999999989</v>
      </c>
      <c r="U48" s="107">
        <f t="shared" si="16"/>
        <v>1.0499999999999998</v>
      </c>
      <c r="V48" s="107">
        <f t="shared" si="17"/>
        <v>1.0499999999999998</v>
      </c>
      <c r="W48" s="118">
        <f t="shared" si="18"/>
        <v>39</v>
      </c>
      <c r="X48" s="118">
        <f t="shared" si="11"/>
        <v>7.8000000000000007</v>
      </c>
      <c r="Y48" s="267">
        <v>17</v>
      </c>
      <c r="Z48" s="117">
        <f t="shared" si="12"/>
        <v>13.60</v>
      </c>
    </row>
    <row r="49" spans="1:26" ht="19.9" customHeight="1" thickBot="1">
      <c r="A49" s="208">
        <v>42</v>
      </c>
      <c r="B49" s="137">
        <v>283117</v>
      </c>
      <c r="C49" s="138" t="s">
        <v>234</v>
      </c>
      <c r="D49" s="10">
        <v>5</v>
      </c>
      <c r="E49" s="10">
        <v>5</v>
      </c>
      <c r="F49" s="10">
        <v>5</v>
      </c>
      <c r="G49" s="10">
        <v>5</v>
      </c>
      <c r="H49" s="10">
        <v>6</v>
      </c>
      <c r="I49" s="222">
        <f t="shared" si="7"/>
        <v>26</v>
      </c>
      <c r="J49" s="10">
        <f t="shared" si="8"/>
        <v>3.90</v>
      </c>
      <c r="K49" s="18">
        <v>2</v>
      </c>
      <c r="L49" s="18">
        <v>2</v>
      </c>
      <c r="M49" s="18">
        <v>3</v>
      </c>
      <c r="N49" s="18">
        <v>3</v>
      </c>
      <c r="O49" s="18">
        <v>2</v>
      </c>
      <c r="P49" s="18">
        <f t="shared" si="9"/>
        <v>12</v>
      </c>
      <c r="Q49" s="117">
        <f t="shared" si="10"/>
        <v>0.60000000000000009</v>
      </c>
      <c r="R49" s="107">
        <f t="shared" si="13"/>
        <v>0.85</v>
      </c>
      <c r="S49" s="107">
        <f t="shared" si="14"/>
        <v>0.85</v>
      </c>
      <c r="T49" s="107">
        <f t="shared" si="15"/>
        <v>0.90</v>
      </c>
      <c r="U49" s="107">
        <f t="shared" si="16"/>
        <v>0.90</v>
      </c>
      <c r="V49" s="107">
        <f t="shared" si="17"/>
        <v>0.99999999999999989</v>
      </c>
      <c r="W49" s="118">
        <f t="shared" si="18"/>
        <v>38</v>
      </c>
      <c r="X49" s="118">
        <f t="shared" si="11"/>
        <v>7.60</v>
      </c>
      <c r="Y49" s="267">
        <v>15</v>
      </c>
      <c r="Z49" s="117">
        <f t="shared" si="12"/>
        <v>12</v>
      </c>
    </row>
    <row r="50" spans="1:26" ht="19.9" customHeight="1">
      <c r="A50" s="207">
        <v>43</v>
      </c>
      <c r="B50" s="137">
        <v>287050</v>
      </c>
      <c r="C50" s="138" t="s">
        <v>235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222">
        <f t="shared" si="7"/>
        <v>0</v>
      </c>
      <c r="J50" s="10">
        <f t="shared" si="8"/>
        <v>0</v>
      </c>
      <c r="K50" s="18"/>
      <c r="L50" s="18"/>
      <c r="M50" s="18"/>
      <c r="N50" s="18"/>
      <c r="O50" s="18"/>
      <c r="P50" s="18"/>
      <c r="Q50" s="117"/>
      <c r="R50" s="107">
        <f t="shared" si="13"/>
        <v>0</v>
      </c>
      <c r="S50" s="107">
        <f t="shared" si="14"/>
        <v>0</v>
      </c>
      <c r="T50" s="107">
        <f t="shared" si="15"/>
        <v>0</v>
      </c>
      <c r="U50" s="107">
        <f t="shared" si="16"/>
        <v>0</v>
      </c>
      <c r="V50" s="107">
        <f t="shared" si="17"/>
        <v>0</v>
      </c>
      <c r="W50" s="118">
        <f t="shared" si="18"/>
        <v>0</v>
      </c>
      <c r="X50" s="118">
        <f t="shared" si="11"/>
        <v>0</v>
      </c>
      <c r="Y50" s="267">
        <v>0</v>
      </c>
      <c r="Z50" s="117">
        <f t="shared" si="12"/>
        <v>0</v>
      </c>
    </row>
    <row r="51" spans="1:26" ht="19.9" customHeight="1" thickBot="1">
      <c r="A51" s="208">
        <v>44</v>
      </c>
      <c r="B51" s="137">
        <v>283118</v>
      </c>
      <c r="C51" s="138" t="s">
        <v>122</v>
      </c>
      <c r="D51" s="10">
        <v>5</v>
      </c>
      <c r="E51" s="10">
        <v>5</v>
      </c>
      <c r="F51" s="10">
        <v>5</v>
      </c>
      <c r="G51" s="10">
        <v>6</v>
      </c>
      <c r="H51" s="10">
        <v>6</v>
      </c>
      <c r="I51" s="222">
        <f t="shared" si="7"/>
        <v>27</v>
      </c>
      <c r="J51" s="10">
        <f t="shared" si="8"/>
        <v>4.05</v>
      </c>
      <c r="K51" s="18">
        <v>2</v>
      </c>
      <c r="L51" s="18">
        <v>2</v>
      </c>
      <c r="M51" s="18">
        <v>3</v>
      </c>
      <c r="N51" s="18">
        <v>3</v>
      </c>
      <c r="O51" s="18">
        <v>3</v>
      </c>
      <c r="P51" s="18">
        <f t="shared" si="9"/>
        <v>13</v>
      </c>
      <c r="Q51" s="117">
        <f t="shared" si="10"/>
        <v>0.65</v>
      </c>
      <c r="R51" s="107">
        <f t="shared" si="13"/>
        <v>0.85</v>
      </c>
      <c r="S51" s="107">
        <f t="shared" si="14"/>
        <v>0.85</v>
      </c>
      <c r="T51" s="107">
        <f t="shared" si="15"/>
        <v>0.90</v>
      </c>
      <c r="U51" s="107">
        <f t="shared" si="16"/>
        <v>1.0499999999999998</v>
      </c>
      <c r="V51" s="107">
        <f t="shared" si="17"/>
        <v>1.0499999999999998</v>
      </c>
      <c r="W51" s="118">
        <f t="shared" si="18"/>
        <v>40</v>
      </c>
      <c r="X51" s="118">
        <f t="shared" si="11"/>
        <v>8</v>
      </c>
      <c r="Y51" s="267">
        <v>16</v>
      </c>
      <c r="Z51" s="117">
        <f t="shared" si="12"/>
        <v>12.80</v>
      </c>
    </row>
    <row r="52" spans="1:26" ht="19.9" customHeight="1">
      <c r="A52" s="207">
        <v>45</v>
      </c>
      <c r="B52" s="137">
        <v>283120</v>
      </c>
      <c r="C52" s="138" t="s">
        <v>158</v>
      </c>
      <c r="D52" s="10">
        <v>4</v>
      </c>
      <c r="E52" s="10">
        <v>4</v>
      </c>
      <c r="F52" s="10">
        <v>4</v>
      </c>
      <c r="G52" s="10">
        <v>4</v>
      </c>
      <c r="H52" s="10">
        <v>4</v>
      </c>
      <c r="I52" s="222">
        <f t="shared" si="7"/>
        <v>20</v>
      </c>
      <c r="J52" s="10">
        <f t="shared" si="8"/>
        <v>3</v>
      </c>
      <c r="K52" s="18">
        <v>2</v>
      </c>
      <c r="L52" s="18">
        <v>2</v>
      </c>
      <c r="M52" s="18">
        <v>2</v>
      </c>
      <c r="N52" s="18">
        <v>2</v>
      </c>
      <c r="O52" s="18">
        <v>2</v>
      </c>
      <c r="P52" s="18">
        <f t="shared" si="19" ref="P52:P55">SUM(K52:O52)</f>
        <v>10</v>
      </c>
      <c r="Q52" s="117">
        <f t="shared" si="20" ref="Q52:Q55">P52*0.05</f>
        <v>0.50</v>
      </c>
      <c r="R52" s="107">
        <f t="shared" si="13"/>
        <v>0.70</v>
      </c>
      <c r="S52" s="107">
        <f t="shared" si="14"/>
        <v>0.70</v>
      </c>
      <c r="T52" s="107">
        <f t="shared" si="15"/>
        <v>0.70</v>
      </c>
      <c r="U52" s="107">
        <f t="shared" si="16"/>
        <v>0.70</v>
      </c>
      <c r="V52" s="107">
        <f t="shared" si="17"/>
        <v>0.70</v>
      </c>
      <c r="W52" s="118">
        <f t="shared" si="18"/>
        <v>30</v>
      </c>
      <c r="X52" s="118">
        <f t="shared" si="11"/>
        <v>6</v>
      </c>
      <c r="Y52" s="267">
        <v>9</v>
      </c>
      <c r="Z52" s="117">
        <f t="shared" si="12"/>
        <v>7.20</v>
      </c>
    </row>
    <row r="53" spans="1:26" ht="19.9" customHeight="1" thickBot="1">
      <c r="A53" s="208">
        <v>46</v>
      </c>
      <c r="B53" s="137">
        <v>283121</v>
      </c>
      <c r="C53" s="138" t="s">
        <v>236</v>
      </c>
      <c r="D53" s="10">
        <v>3</v>
      </c>
      <c r="E53" s="10">
        <v>3</v>
      </c>
      <c r="F53" s="10">
        <v>5</v>
      </c>
      <c r="G53" s="10">
        <v>5</v>
      </c>
      <c r="H53" s="10">
        <v>5</v>
      </c>
      <c r="I53" s="222">
        <f t="shared" si="7"/>
        <v>21</v>
      </c>
      <c r="J53" s="10">
        <f t="shared" si="8"/>
        <v>3.15</v>
      </c>
      <c r="K53" s="18">
        <v>2</v>
      </c>
      <c r="L53" s="18">
        <v>2</v>
      </c>
      <c r="M53" s="18">
        <v>2</v>
      </c>
      <c r="N53" s="18">
        <v>2</v>
      </c>
      <c r="O53" s="18">
        <v>2</v>
      </c>
      <c r="P53" s="18">
        <f t="shared" si="19"/>
        <v>10</v>
      </c>
      <c r="Q53" s="117">
        <f t="shared" si="20"/>
        <v>0.50</v>
      </c>
      <c r="R53" s="107">
        <f t="shared" si="13"/>
        <v>0.54999999999999993</v>
      </c>
      <c r="S53" s="107">
        <f t="shared" si="14"/>
        <v>0.54999999999999993</v>
      </c>
      <c r="T53" s="107">
        <f t="shared" si="15"/>
        <v>0.85</v>
      </c>
      <c r="U53" s="107">
        <f t="shared" si="16"/>
        <v>0.85</v>
      </c>
      <c r="V53" s="107">
        <f t="shared" si="17"/>
        <v>0.85</v>
      </c>
      <c r="W53" s="118">
        <f t="shared" si="18"/>
        <v>31</v>
      </c>
      <c r="X53" s="118">
        <f t="shared" si="11"/>
        <v>6.20</v>
      </c>
      <c r="Y53" s="267">
        <v>9</v>
      </c>
      <c r="Z53" s="117">
        <f t="shared" si="12"/>
        <v>7.20</v>
      </c>
    </row>
    <row r="54" spans="1:26" ht="19.9" customHeight="1">
      <c r="A54" s="207">
        <v>47</v>
      </c>
      <c r="B54" s="137">
        <v>283123</v>
      </c>
      <c r="C54" s="138" t="s">
        <v>237</v>
      </c>
      <c r="D54" s="10">
        <v>5</v>
      </c>
      <c r="E54" s="10">
        <v>5</v>
      </c>
      <c r="F54" s="10">
        <v>5</v>
      </c>
      <c r="G54" s="10">
        <v>6</v>
      </c>
      <c r="H54" s="10">
        <v>6</v>
      </c>
      <c r="I54" s="222">
        <f t="shared" si="7"/>
        <v>27</v>
      </c>
      <c r="J54" s="10">
        <f t="shared" si="8"/>
        <v>4.05</v>
      </c>
      <c r="K54" s="18">
        <v>2</v>
      </c>
      <c r="L54" s="18">
        <v>2</v>
      </c>
      <c r="M54" s="18">
        <v>3</v>
      </c>
      <c r="N54" s="18">
        <v>3</v>
      </c>
      <c r="O54" s="18">
        <v>3</v>
      </c>
      <c r="P54" s="18">
        <f t="shared" si="19"/>
        <v>13</v>
      </c>
      <c r="Q54" s="117">
        <f t="shared" si="20"/>
        <v>0.65</v>
      </c>
      <c r="R54" s="107">
        <f t="shared" si="13"/>
        <v>0.85</v>
      </c>
      <c r="S54" s="107">
        <f t="shared" si="14"/>
        <v>0.85</v>
      </c>
      <c r="T54" s="107">
        <f t="shared" si="15"/>
        <v>0.90</v>
      </c>
      <c r="U54" s="107">
        <f t="shared" si="16"/>
        <v>1.0499999999999998</v>
      </c>
      <c r="V54" s="107">
        <f t="shared" si="17"/>
        <v>1.0499999999999998</v>
      </c>
      <c r="W54" s="118">
        <f t="shared" si="18"/>
        <v>40</v>
      </c>
      <c r="X54" s="118">
        <f t="shared" si="11"/>
        <v>8</v>
      </c>
      <c r="Y54" s="267">
        <v>16</v>
      </c>
      <c r="Z54" s="117">
        <f t="shared" si="12"/>
        <v>12.80</v>
      </c>
    </row>
    <row r="55" spans="1:26" ht="19.9" customHeight="1" thickBot="1">
      <c r="A55" s="208">
        <v>48</v>
      </c>
      <c r="B55" s="137">
        <v>283124</v>
      </c>
      <c r="C55" s="138" t="s">
        <v>123</v>
      </c>
      <c r="D55" s="10">
        <v>1</v>
      </c>
      <c r="E55" s="10">
        <v>1</v>
      </c>
      <c r="F55" s="10">
        <v>0</v>
      </c>
      <c r="G55" s="10">
        <v>0</v>
      </c>
      <c r="H55" s="10">
        <v>1</v>
      </c>
      <c r="I55" s="222">
        <f t="shared" si="7"/>
        <v>3</v>
      </c>
      <c r="J55" s="10">
        <f t="shared" si="8"/>
        <v>0.44999999999999996</v>
      </c>
      <c r="K55" s="18">
        <v>0</v>
      </c>
      <c r="L55" s="18">
        <v>0</v>
      </c>
      <c r="M55" s="18">
        <v>0</v>
      </c>
      <c r="N55" s="18">
        <v>0</v>
      </c>
      <c r="O55" s="18">
        <v>1</v>
      </c>
      <c r="P55" s="18">
        <f t="shared" si="19"/>
        <v>1</v>
      </c>
      <c r="Q55" s="117">
        <f t="shared" si="20"/>
        <v>0.05</v>
      </c>
      <c r="R55" s="107">
        <f t="shared" si="13"/>
        <v>0.15</v>
      </c>
      <c r="S55" s="107">
        <f t="shared" si="14"/>
        <v>0.15</v>
      </c>
      <c r="T55" s="107">
        <f t="shared" si="15"/>
        <v>0</v>
      </c>
      <c r="U55" s="107">
        <f t="shared" si="16"/>
        <v>0</v>
      </c>
      <c r="V55" s="107">
        <f t="shared" si="17"/>
        <v>0.20</v>
      </c>
      <c r="W55" s="118">
        <f t="shared" si="18"/>
        <v>4</v>
      </c>
      <c r="X55" s="118">
        <f t="shared" si="11"/>
        <v>0.80</v>
      </c>
      <c r="Y55" s="267">
        <v>6</v>
      </c>
      <c r="Z55" s="117">
        <f t="shared" si="12"/>
        <v>4.8000000000000007</v>
      </c>
    </row>
    <row r="56" spans="1:26" ht="19.9" customHeight="1">
      <c r="A56" s="207">
        <v>49</v>
      </c>
      <c r="B56" s="137">
        <v>283125</v>
      </c>
      <c r="C56" s="138" t="s">
        <v>123</v>
      </c>
      <c r="D56" s="10">
        <v>5</v>
      </c>
      <c r="E56" s="10">
        <v>5</v>
      </c>
      <c r="F56" s="10">
        <v>5</v>
      </c>
      <c r="G56" s="10">
        <v>5</v>
      </c>
      <c r="H56" s="10">
        <v>6</v>
      </c>
      <c r="I56" s="222">
        <f t="shared" si="7"/>
        <v>26</v>
      </c>
      <c r="J56" s="10">
        <f t="shared" si="8"/>
        <v>3.90</v>
      </c>
      <c r="K56" s="18">
        <v>2</v>
      </c>
      <c r="L56" s="18">
        <v>3</v>
      </c>
      <c r="M56" s="18">
        <v>3</v>
      </c>
      <c r="N56" s="18">
        <v>3</v>
      </c>
      <c r="O56" s="18">
        <v>2</v>
      </c>
      <c r="P56" s="18">
        <f t="shared" si="9"/>
        <v>13</v>
      </c>
      <c r="Q56" s="117">
        <f t="shared" si="10"/>
        <v>0.65</v>
      </c>
      <c r="R56" s="107">
        <f t="shared" si="13"/>
        <v>0.85</v>
      </c>
      <c r="S56" s="107">
        <f t="shared" si="14"/>
        <v>0.90</v>
      </c>
      <c r="T56" s="107">
        <f t="shared" si="15"/>
        <v>0.90</v>
      </c>
      <c r="U56" s="107">
        <f t="shared" si="16"/>
        <v>0.90</v>
      </c>
      <c r="V56" s="107">
        <f t="shared" si="17"/>
        <v>0.99999999999999989</v>
      </c>
      <c r="W56" s="118">
        <f t="shared" si="18"/>
        <v>39</v>
      </c>
      <c r="X56" s="118">
        <f t="shared" si="11"/>
        <v>7.8000000000000007</v>
      </c>
      <c r="Y56" s="267">
        <v>14</v>
      </c>
      <c r="Z56" s="117">
        <f t="shared" si="12"/>
        <v>11.20</v>
      </c>
    </row>
    <row r="57" spans="1:26" ht="19.9" customHeight="1" thickBot="1">
      <c r="A57" s="208">
        <v>50</v>
      </c>
      <c r="B57" s="137">
        <v>283126</v>
      </c>
      <c r="C57" s="138" t="s">
        <v>238</v>
      </c>
      <c r="D57" s="10">
        <v>3</v>
      </c>
      <c r="E57" s="10">
        <v>3</v>
      </c>
      <c r="F57" s="10">
        <v>3</v>
      </c>
      <c r="G57" s="10">
        <v>3</v>
      </c>
      <c r="H57" s="10">
        <v>3</v>
      </c>
      <c r="I57" s="222">
        <f t="shared" si="7"/>
        <v>15</v>
      </c>
      <c r="J57" s="10">
        <f t="shared" si="8"/>
        <v>2.25</v>
      </c>
      <c r="K57" s="18">
        <v>1</v>
      </c>
      <c r="L57" s="18">
        <v>1</v>
      </c>
      <c r="M57" s="18">
        <v>2</v>
      </c>
      <c r="N57" s="18">
        <v>2</v>
      </c>
      <c r="O57" s="18">
        <v>1</v>
      </c>
      <c r="P57" s="18">
        <f t="shared" si="9"/>
        <v>7</v>
      </c>
      <c r="Q57" s="117">
        <f t="shared" si="10"/>
        <v>0.35</v>
      </c>
      <c r="R57" s="107">
        <f t="shared" si="13"/>
        <v>0.49999999999999994</v>
      </c>
      <c r="S57" s="107">
        <f t="shared" si="14"/>
        <v>0.49999999999999994</v>
      </c>
      <c r="T57" s="107">
        <f t="shared" si="15"/>
        <v>0.54999999999999993</v>
      </c>
      <c r="U57" s="107">
        <f t="shared" si="16"/>
        <v>0.54999999999999993</v>
      </c>
      <c r="V57" s="107">
        <f t="shared" si="17"/>
        <v>0.49999999999999994</v>
      </c>
      <c r="W57" s="118">
        <f t="shared" si="18"/>
        <v>22</v>
      </c>
      <c r="X57" s="118">
        <f t="shared" si="11"/>
        <v>4.4000000000000004</v>
      </c>
      <c r="Y57" s="267">
        <v>8</v>
      </c>
      <c r="Z57" s="117">
        <f t="shared" si="12"/>
        <v>6.40</v>
      </c>
    </row>
    <row r="58" spans="1:26" ht="19.9" customHeight="1">
      <c r="A58" s="207">
        <v>51</v>
      </c>
      <c r="B58" s="137">
        <v>283128</v>
      </c>
      <c r="C58" s="138" t="s">
        <v>239</v>
      </c>
      <c r="D58" s="10">
        <v>4</v>
      </c>
      <c r="E58" s="10">
        <v>4</v>
      </c>
      <c r="F58" s="10">
        <v>5</v>
      </c>
      <c r="G58" s="10">
        <v>4</v>
      </c>
      <c r="H58" s="10">
        <v>4</v>
      </c>
      <c r="I58" s="222">
        <f t="shared" si="7"/>
        <v>21</v>
      </c>
      <c r="J58" s="10">
        <f t="shared" si="8"/>
        <v>3.15</v>
      </c>
      <c r="K58" s="18">
        <v>2</v>
      </c>
      <c r="L58" s="18">
        <v>2</v>
      </c>
      <c r="M58" s="18">
        <v>2</v>
      </c>
      <c r="N58" s="18">
        <v>2</v>
      </c>
      <c r="O58" s="18">
        <v>2</v>
      </c>
      <c r="P58" s="18">
        <f t="shared" si="9"/>
        <v>10</v>
      </c>
      <c r="Q58" s="117">
        <f t="shared" si="10"/>
        <v>0.50</v>
      </c>
      <c r="R58" s="107">
        <f t="shared" si="13"/>
        <v>0.70</v>
      </c>
      <c r="S58" s="107">
        <f t="shared" si="14"/>
        <v>0.70</v>
      </c>
      <c r="T58" s="107">
        <f t="shared" si="15"/>
        <v>0.85</v>
      </c>
      <c r="U58" s="107">
        <f t="shared" si="16"/>
        <v>0.70</v>
      </c>
      <c r="V58" s="107">
        <f t="shared" si="17"/>
        <v>0.70</v>
      </c>
      <c r="W58" s="118">
        <f t="shared" si="18"/>
        <v>31</v>
      </c>
      <c r="X58" s="118">
        <f t="shared" si="11"/>
        <v>6.20</v>
      </c>
      <c r="Y58" s="267">
        <v>13</v>
      </c>
      <c r="Z58" s="117">
        <f t="shared" si="12"/>
        <v>10.40</v>
      </c>
    </row>
    <row r="59" spans="1:26" ht="19.9" customHeight="1" thickBot="1">
      <c r="A59" s="208">
        <v>52</v>
      </c>
      <c r="B59" s="137">
        <v>283129</v>
      </c>
      <c r="C59" s="138" t="s">
        <v>125</v>
      </c>
      <c r="D59" s="10">
        <v>6</v>
      </c>
      <c r="E59" s="10">
        <v>6</v>
      </c>
      <c r="F59" s="10">
        <v>6</v>
      </c>
      <c r="G59" s="10">
        <v>6</v>
      </c>
      <c r="H59" s="10">
        <v>6</v>
      </c>
      <c r="I59" s="222">
        <f t="shared" si="7"/>
        <v>30</v>
      </c>
      <c r="J59" s="10">
        <f t="shared" si="8"/>
        <v>4.50</v>
      </c>
      <c r="K59" s="18">
        <v>2</v>
      </c>
      <c r="L59" s="18">
        <v>3</v>
      </c>
      <c r="M59" s="18">
        <v>3</v>
      </c>
      <c r="N59" s="18">
        <v>3</v>
      </c>
      <c r="O59" s="18">
        <v>3</v>
      </c>
      <c r="P59" s="18">
        <f t="shared" si="9"/>
        <v>14</v>
      </c>
      <c r="Q59" s="117">
        <f t="shared" si="10"/>
        <v>0.70</v>
      </c>
      <c r="R59" s="107">
        <f t="shared" si="13"/>
        <v>0.99999999999999989</v>
      </c>
      <c r="S59" s="107">
        <f t="shared" si="14"/>
        <v>1.0499999999999998</v>
      </c>
      <c r="T59" s="107">
        <f t="shared" si="15"/>
        <v>1.0499999999999998</v>
      </c>
      <c r="U59" s="107">
        <f t="shared" si="16"/>
        <v>1.0499999999999998</v>
      </c>
      <c r="V59" s="107">
        <f t="shared" si="17"/>
        <v>1.0499999999999998</v>
      </c>
      <c r="W59" s="118">
        <f t="shared" si="18"/>
        <v>44</v>
      </c>
      <c r="X59" s="118">
        <f t="shared" si="11"/>
        <v>8.8000000000000007</v>
      </c>
      <c r="Y59" s="267">
        <v>18</v>
      </c>
      <c r="Z59" s="117">
        <f t="shared" si="12"/>
        <v>14.40</v>
      </c>
    </row>
    <row r="60" spans="1:26" ht="19.9" customHeight="1">
      <c r="A60" s="207">
        <v>53</v>
      </c>
      <c r="B60" s="137">
        <v>283131</v>
      </c>
      <c r="C60" s="138" t="s">
        <v>240</v>
      </c>
      <c r="D60" s="10">
        <v>4</v>
      </c>
      <c r="E60" s="10">
        <v>4</v>
      </c>
      <c r="F60" s="10">
        <v>4</v>
      </c>
      <c r="G60" s="10">
        <v>4</v>
      </c>
      <c r="H60" s="10">
        <v>7</v>
      </c>
      <c r="I60" s="222">
        <f t="shared" si="7"/>
        <v>23</v>
      </c>
      <c r="J60" s="10">
        <f t="shared" si="8"/>
        <v>3.4499999999999997</v>
      </c>
      <c r="K60" s="18">
        <v>2</v>
      </c>
      <c r="L60" s="18">
        <v>2</v>
      </c>
      <c r="M60" s="18">
        <v>2</v>
      </c>
      <c r="N60" s="18">
        <v>2</v>
      </c>
      <c r="O60" s="18">
        <v>3</v>
      </c>
      <c r="P60" s="18">
        <f t="shared" si="9"/>
        <v>11</v>
      </c>
      <c r="Q60" s="117">
        <f t="shared" si="10"/>
        <v>0.55000000000000004</v>
      </c>
      <c r="R60" s="107">
        <f t="shared" si="13"/>
        <v>0.70</v>
      </c>
      <c r="S60" s="107">
        <f t="shared" si="14"/>
        <v>0.70</v>
      </c>
      <c r="T60" s="107">
        <f t="shared" si="15"/>
        <v>0.70</v>
      </c>
      <c r="U60" s="107">
        <f t="shared" si="16"/>
        <v>0.70</v>
      </c>
      <c r="V60" s="107">
        <f t="shared" si="17"/>
        <v>1.2000000000000002</v>
      </c>
      <c r="W60" s="118">
        <f t="shared" si="18"/>
        <v>34</v>
      </c>
      <c r="X60" s="118">
        <f t="shared" si="11"/>
        <v>6.8000000000000007</v>
      </c>
      <c r="Y60" s="267">
        <v>13</v>
      </c>
      <c r="Z60" s="117">
        <f t="shared" si="12"/>
        <v>10.40</v>
      </c>
    </row>
    <row r="61" spans="1:26" ht="19.9" customHeight="1" thickBot="1">
      <c r="A61" s="208">
        <v>54</v>
      </c>
      <c r="B61" s="137">
        <v>283132</v>
      </c>
      <c r="C61" s="138" t="s">
        <v>127</v>
      </c>
      <c r="D61" s="10">
        <v>5</v>
      </c>
      <c r="E61" s="10">
        <v>5</v>
      </c>
      <c r="F61" s="10">
        <v>5</v>
      </c>
      <c r="G61" s="10">
        <v>5</v>
      </c>
      <c r="H61" s="10">
        <v>5</v>
      </c>
      <c r="I61" s="222">
        <f t="shared" si="7"/>
        <v>25</v>
      </c>
      <c r="J61" s="10">
        <f t="shared" si="8"/>
        <v>3.75</v>
      </c>
      <c r="K61" s="18">
        <v>2</v>
      </c>
      <c r="L61" s="18">
        <v>2</v>
      </c>
      <c r="M61" s="18">
        <v>2</v>
      </c>
      <c r="N61" s="18">
        <v>3</v>
      </c>
      <c r="O61" s="18">
        <v>3</v>
      </c>
      <c r="P61" s="18">
        <f t="shared" si="9"/>
        <v>12</v>
      </c>
      <c r="Q61" s="117">
        <f t="shared" si="10"/>
        <v>0.60000000000000009</v>
      </c>
      <c r="R61" s="107">
        <f t="shared" si="13"/>
        <v>0.85</v>
      </c>
      <c r="S61" s="107">
        <f t="shared" si="14"/>
        <v>0.85</v>
      </c>
      <c r="T61" s="107">
        <f t="shared" si="15"/>
        <v>0.85</v>
      </c>
      <c r="U61" s="107">
        <f t="shared" si="16"/>
        <v>0.90</v>
      </c>
      <c r="V61" s="107">
        <f t="shared" si="17"/>
        <v>0.90</v>
      </c>
      <c r="W61" s="118">
        <f t="shared" si="18"/>
        <v>37</v>
      </c>
      <c r="X61" s="118">
        <f t="shared" si="11"/>
        <v>7.40</v>
      </c>
      <c r="Y61" s="267">
        <v>15</v>
      </c>
      <c r="Z61" s="117">
        <f t="shared" si="12"/>
        <v>12</v>
      </c>
    </row>
    <row r="62" spans="1:26" ht="19.9" customHeight="1">
      <c r="A62" s="207">
        <v>55</v>
      </c>
      <c r="B62" s="137">
        <v>283136</v>
      </c>
      <c r="C62" s="138" t="s">
        <v>241</v>
      </c>
      <c r="D62" s="10">
        <v>4</v>
      </c>
      <c r="E62" s="10">
        <v>4</v>
      </c>
      <c r="F62" s="10">
        <v>4</v>
      </c>
      <c r="G62" s="10">
        <v>5</v>
      </c>
      <c r="H62" s="10">
        <v>4</v>
      </c>
      <c r="I62" s="222">
        <f t="shared" si="7"/>
        <v>21</v>
      </c>
      <c r="J62" s="10">
        <f t="shared" si="8"/>
        <v>3.15</v>
      </c>
      <c r="K62" s="18">
        <v>2</v>
      </c>
      <c r="L62" s="18">
        <v>2</v>
      </c>
      <c r="M62" s="18">
        <v>2</v>
      </c>
      <c r="N62" s="18">
        <v>2</v>
      </c>
      <c r="O62" s="18">
        <v>2</v>
      </c>
      <c r="P62" s="18">
        <f t="shared" si="9"/>
        <v>10</v>
      </c>
      <c r="Q62" s="117">
        <f t="shared" si="10"/>
        <v>0.50</v>
      </c>
      <c r="R62" s="107">
        <f t="shared" si="13"/>
        <v>0.70</v>
      </c>
      <c r="S62" s="107">
        <f t="shared" si="14"/>
        <v>0.70</v>
      </c>
      <c r="T62" s="107">
        <f t="shared" si="15"/>
        <v>0.70</v>
      </c>
      <c r="U62" s="107">
        <f t="shared" si="16"/>
        <v>0.85</v>
      </c>
      <c r="V62" s="107">
        <f t="shared" si="17"/>
        <v>0.70</v>
      </c>
      <c r="W62" s="118">
        <f t="shared" si="18"/>
        <v>31</v>
      </c>
      <c r="X62" s="118">
        <f t="shared" si="11"/>
        <v>6.20</v>
      </c>
      <c r="Y62" s="267">
        <v>12</v>
      </c>
      <c r="Z62" s="117">
        <f t="shared" si="12"/>
        <v>9.6000000000000014</v>
      </c>
    </row>
    <row r="63" spans="1:26" ht="19.9" customHeight="1" thickBot="1">
      <c r="A63" s="208">
        <v>56</v>
      </c>
      <c r="B63" s="137">
        <v>283137</v>
      </c>
      <c r="C63" s="138" t="s">
        <v>242</v>
      </c>
      <c r="D63" s="10">
        <v>5</v>
      </c>
      <c r="E63" s="10">
        <v>5</v>
      </c>
      <c r="F63" s="10">
        <v>5</v>
      </c>
      <c r="G63" s="10">
        <v>6</v>
      </c>
      <c r="H63" s="10">
        <v>6</v>
      </c>
      <c r="I63" s="222">
        <f t="shared" si="7"/>
        <v>27</v>
      </c>
      <c r="J63" s="10">
        <f t="shared" si="8"/>
        <v>4.05</v>
      </c>
      <c r="K63" s="18">
        <v>2</v>
      </c>
      <c r="L63" s="18">
        <v>2</v>
      </c>
      <c r="M63" s="18">
        <v>3</v>
      </c>
      <c r="N63" s="18">
        <v>3</v>
      </c>
      <c r="O63" s="18">
        <v>3</v>
      </c>
      <c r="P63" s="18">
        <f t="shared" si="9"/>
        <v>13</v>
      </c>
      <c r="Q63" s="117">
        <f t="shared" si="10"/>
        <v>0.65</v>
      </c>
      <c r="R63" s="107">
        <f t="shared" si="13"/>
        <v>0.85</v>
      </c>
      <c r="S63" s="107">
        <f t="shared" si="14"/>
        <v>0.85</v>
      </c>
      <c r="T63" s="107">
        <f t="shared" si="15"/>
        <v>0.90</v>
      </c>
      <c r="U63" s="107">
        <f t="shared" si="16"/>
        <v>1.0499999999999998</v>
      </c>
      <c r="V63" s="107">
        <f t="shared" si="17"/>
        <v>1.0499999999999998</v>
      </c>
      <c r="W63" s="118">
        <f t="shared" si="18"/>
        <v>40</v>
      </c>
      <c r="X63" s="118">
        <f t="shared" si="11"/>
        <v>8</v>
      </c>
      <c r="Y63" s="267">
        <v>16</v>
      </c>
      <c r="Z63" s="117">
        <f t="shared" si="12"/>
        <v>12.80</v>
      </c>
    </row>
    <row r="64" spans="1:26" ht="19.9" customHeight="1">
      <c r="A64" s="207">
        <v>57</v>
      </c>
      <c r="B64" s="137">
        <v>283139</v>
      </c>
      <c r="C64" s="138" t="s">
        <v>129</v>
      </c>
      <c r="D64" s="10">
        <v>3</v>
      </c>
      <c r="E64" s="10">
        <v>3</v>
      </c>
      <c r="F64" s="10">
        <v>3</v>
      </c>
      <c r="G64" s="10">
        <v>3</v>
      </c>
      <c r="H64" s="10">
        <v>6</v>
      </c>
      <c r="I64" s="222">
        <f t="shared" si="7"/>
        <v>18</v>
      </c>
      <c r="J64" s="10">
        <f t="shared" si="8"/>
        <v>2.6999999999999997</v>
      </c>
      <c r="K64" s="18">
        <v>1</v>
      </c>
      <c r="L64" s="18">
        <v>2</v>
      </c>
      <c r="M64" s="18">
        <v>2</v>
      </c>
      <c r="N64" s="18">
        <v>2</v>
      </c>
      <c r="O64" s="18">
        <v>2</v>
      </c>
      <c r="P64" s="18">
        <f t="shared" si="9"/>
        <v>9</v>
      </c>
      <c r="Q64" s="117">
        <f t="shared" si="10"/>
        <v>0.45</v>
      </c>
      <c r="R64" s="107">
        <f t="shared" si="13"/>
        <v>0.49999999999999994</v>
      </c>
      <c r="S64" s="107">
        <f t="shared" si="14"/>
        <v>0.54999999999999993</v>
      </c>
      <c r="T64" s="107">
        <f t="shared" si="15"/>
        <v>0.54999999999999993</v>
      </c>
      <c r="U64" s="107">
        <f t="shared" si="16"/>
        <v>0.54999999999999993</v>
      </c>
      <c r="V64" s="107">
        <f t="shared" si="17"/>
        <v>0.99999999999999989</v>
      </c>
      <c r="W64" s="118">
        <f t="shared" si="18"/>
        <v>27</v>
      </c>
      <c r="X64" s="118">
        <f t="shared" si="11"/>
        <v>5.40</v>
      </c>
      <c r="Y64" s="267">
        <v>11</v>
      </c>
      <c r="Z64" s="117">
        <f t="shared" si="12"/>
        <v>8.8000000000000007</v>
      </c>
    </row>
    <row r="65" spans="1:26" ht="19.9" customHeight="1" thickBot="1">
      <c r="A65" s="208">
        <v>58</v>
      </c>
      <c r="B65" s="137">
        <v>283140</v>
      </c>
      <c r="C65" s="138" t="s">
        <v>130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222">
        <f t="shared" si="7"/>
        <v>0</v>
      </c>
      <c r="J65" s="10">
        <f t="shared" si="8"/>
        <v>0</v>
      </c>
      <c r="K65" s="18"/>
      <c r="L65" s="18"/>
      <c r="M65" s="18"/>
      <c r="N65" s="18"/>
      <c r="O65" s="18"/>
      <c r="P65" s="18">
        <f t="shared" si="9"/>
        <v>0</v>
      </c>
      <c r="Q65" s="117">
        <f t="shared" si="10"/>
        <v>0</v>
      </c>
      <c r="R65" s="107">
        <f t="shared" si="13"/>
        <v>0</v>
      </c>
      <c r="S65" s="107">
        <f t="shared" si="14"/>
        <v>0</v>
      </c>
      <c r="T65" s="107">
        <f t="shared" si="15"/>
        <v>0</v>
      </c>
      <c r="U65" s="107">
        <f t="shared" si="16"/>
        <v>0</v>
      </c>
      <c r="V65" s="107">
        <f t="shared" si="17"/>
        <v>0</v>
      </c>
      <c r="W65" s="118">
        <f t="shared" si="18"/>
        <v>0</v>
      </c>
      <c r="X65" s="118">
        <f t="shared" si="11"/>
        <v>0</v>
      </c>
      <c r="Y65" s="267">
        <v>0</v>
      </c>
      <c r="Z65" s="117">
        <f t="shared" si="12"/>
        <v>0</v>
      </c>
    </row>
    <row r="66" spans="1:26" ht="19.9" customHeight="1">
      <c r="A66" s="207">
        <v>59</v>
      </c>
      <c r="B66" s="137">
        <v>283143</v>
      </c>
      <c r="C66" s="138" t="s">
        <v>243</v>
      </c>
      <c r="D66" s="10">
        <v>5</v>
      </c>
      <c r="E66" s="10">
        <v>5</v>
      </c>
      <c r="F66" s="10">
        <v>5</v>
      </c>
      <c r="G66" s="10">
        <v>5</v>
      </c>
      <c r="H66" s="10">
        <v>5</v>
      </c>
      <c r="I66" s="222">
        <f t="shared" si="7"/>
        <v>25</v>
      </c>
      <c r="J66" s="10">
        <f t="shared" si="8"/>
        <v>3.75</v>
      </c>
      <c r="K66" s="18">
        <v>2</v>
      </c>
      <c r="L66" s="18">
        <v>2</v>
      </c>
      <c r="M66" s="18">
        <v>2</v>
      </c>
      <c r="N66" s="18">
        <v>3</v>
      </c>
      <c r="O66" s="18">
        <v>3</v>
      </c>
      <c r="P66" s="18">
        <f t="shared" si="9"/>
        <v>12</v>
      </c>
      <c r="Q66" s="117">
        <f t="shared" si="10"/>
        <v>0.60000000000000009</v>
      </c>
      <c r="R66" s="107">
        <f t="shared" si="13"/>
        <v>0.85</v>
      </c>
      <c r="S66" s="107">
        <f t="shared" si="14"/>
        <v>0.85</v>
      </c>
      <c r="T66" s="107">
        <f t="shared" si="15"/>
        <v>0.85</v>
      </c>
      <c r="U66" s="107">
        <f t="shared" si="16"/>
        <v>0.90</v>
      </c>
      <c r="V66" s="107">
        <f t="shared" si="17"/>
        <v>0.90</v>
      </c>
      <c r="W66" s="118">
        <f t="shared" si="18"/>
        <v>37</v>
      </c>
      <c r="X66" s="118">
        <f t="shared" si="11"/>
        <v>7.40</v>
      </c>
      <c r="Y66" s="267">
        <v>14</v>
      </c>
      <c r="Z66" s="117">
        <f t="shared" si="12"/>
        <v>11.20</v>
      </c>
    </row>
    <row r="67" spans="1:26" ht="19.9" customHeight="1" thickBot="1">
      <c r="A67" s="208">
        <v>60</v>
      </c>
      <c r="B67" s="137">
        <v>283144</v>
      </c>
      <c r="C67" s="138" t="s">
        <v>244</v>
      </c>
      <c r="D67" s="10">
        <v>4</v>
      </c>
      <c r="E67" s="10">
        <v>4</v>
      </c>
      <c r="F67" s="10">
        <v>4</v>
      </c>
      <c r="G67" s="10">
        <v>4</v>
      </c>
      <c r="H67" s="10">
        <v>4</v>
      </c>
      <c r="I67" s="222">
        <f t="shared" si="7"/>
        <v>20</v>
      </c>
      <c r="J67" s="10">
        <f t="shared" si="8"/>
        <v>3</v>
      </c>
      <c r="K67" s="18">
        <v>2</v>
      </c>
      <c r="L67" s="18">
        <v>2</v>
      </c>
      <c r="M67" s="18">
        <v>2</v>
      </c>
      <c r="N67" s="18">
        <v>2</v>
      </c>
      <c r="O67" s="18">
        <v>2</v>
      </c>
      <c r="P67" s="18">
        <f t="shared" si="9"/>
        <v>10</v>
      </c>
      <c r="Q67" s="117">
        <f t="shared" si="10"/>
        <v>0.50</v>
      </c>
      <c r="R67" s="107">
        <f t="shared" si="13"/>
        <v>0.70</v>
      </c>
      <c r="S67" s="107">
        <f t="shared" si="14"/>
        <v>0.70</v>
      </c>
      <c r="T67" s="107">
        <f t="shared" si="15"/>
        <v>0.70</v>
      </c>
      <c r="U67" s="107">
        <f t="shared" si="16"/>
        <v>0.70</v>
      </c>
      <c r="V67" s="107">
        <f t="shared" si="17"/>
        <v>0.70</v>
      </c>
      <c r="W67" s="118">
        <f t="shared" si="18"/>
        <v>30</v>
      </c>
      <c r="X67" s="118">
        <f t="shared" si="11"/>
        <v>6</v>
      </c>
      <c r="Y67" s="267">
        <v>12</v>
      </c>
      <c r="Z67" s="117">
        <f t="shared" si="12"/>
        <v>9.6000000000000014</v>
      </c>
    </row>
    <row r="68" spans="1:26" ht="19.9" customHeight="1">
      <c r="A68" s="207">
        <v>61</v>
      </c>
      <c r="B68" s="137">
        <v>283145</v>
      </c>
      <c r="C68" s="138" t="s">
        <v>245</v>
      </c>
      <c r="D68" s="10">
        <v>5</v>
      </c>
      <c r="E68" s="10">
        <v>5</v>
      </c>
      <c r="F68" s="10">
        <v>5</v>
      </c>
      <c r="G68" s="10">
        <v>5</v>
      </c>
      <c r="H68" s="10">
        <v>6</v>
      </c>
      <c r="I68" s="222">
        <f t="shared" si="7"/>
        <v>26</v>
      </c>
      <c r="J68" s="10">
        <f t="shared" si="8"/>
        <v>3.90</v>
      </c>
      <c r="K68" s="18">
        <v>2</v>
      </c>
      <c r="L68" s="18">
        <v>2</v>
      </c>
      <c r="M68" s="18">
        <v>3</v>
      </c>
      <c r="N68" s="18">
        <v>3</v>
      </c>
      <c r="O68" s="18">
        <v>3</v>
      </c>
      <c r="P68" s="18">
        <f t="shared" si="9"/>
        <v>13</v>
      </c>
      <c r="Q68" s="117">
        <f t="shared" si="10"/>
        <v>0.65</v>
      </c>
      <c r="R68" s="107">
        <f t="shared" si="13"/>
        <v>0.85</v>
      </c>
      <c r="S68" s="107">
        <f t="shared" si="14"/>
        <v>0.85</v>
      </c>
      <c r="T68" s="107">
        <f t="shared" si="15"/>
        <v>0.90</v>
      </c>
      <c r="U68" s="107">
        <f t="shared" si="16"/>
        <v>0.90</v>
      </c>
      <c r="V68" s="107">
        <f t="shared" si="17"/>
        <v>1.0499999999999998</v>
      </c>
      <c r="W68" s="118">
        <f t="shared" si="18"/>
        <v>39</v>
      </c>
      <c r="X68" s="118">
        <f t="shared" si="11"/>
        <v>7.8000000000000007</v>
      </c>
      <c r="Y68" s="267">
        <v>15</v>
      </c>
      <c r="Z68" s="117">
        <f t="shared" si="12"/>
        <v>12</v>
      </c>
    </row>
    <row r="69" spans="1:26" ht="19.9" customHeight="1" thickBot="1">
      <c r="A69" s="208">
        <v>62</v>
      </c>
      <c r="B69" s="137">
        <v>283146</v>
      </c>
      <c r="C69" s="138" t="s">
        <v>246</v>
      </c>
      <c r="D69" s="10">
        <v>4</v>
      </c>
      <c r="E69" s="10">
        <v>4</v>
      </c>
      <c r="F69" s="10">
        <v>4</v>
      </c>
      <c r="G69" s="10">
        <v>4</v>
      </c>
      <c r="H69" s="10">
        <v>4</v>
      </c>
      <c r="I69" s="222">
        <f t="shared" si="7"/>
        <v>20</v>
      </c>
      <c r="J69" s="10">
        <f t="shared" si="8"/>
        <v>3</v>
      </c>
      <c r="K69" s="18">
        <v>2</v>
      </c>
      <c r="L69" s="18">
        <v>2</v>
      </c>
      <c r="M69" s="18">
        <v>2</v>
      </c>
      <c r="N69" s="18">
        <v>2</v>
      </c>
      <c r="O69" s="18">
        <v>2</v>
      </c>
      <c r="P69" s="18">
        <f t="shared" si="9"/>
        <v>10</v>
      </c>
      <c r="Q69" s="117">
        <f t="shared" si="10"/>
        <v>0.50</v>
      </c>
      <c r="R69" s="107">
        <f t="shared" si="13"/>
        <v>0.70</v>
      </c>
      <c r="S69" s="107">
        <f t="shared" si="14"/>
        <v>0.70</v>
      </c>
      <c r="T69" s="107">
        <f t="shared" si="15"/>
        <v>0.70</v>
      </c>
      <c r="U69" s="107">
        <f t="shared" si="16"/>
        <v>0.70</v>
      </c>
      <c r="V69" s="107">
        <f t="shared" si="17"/>
        <v>0.70</v>
      </c>
      <c r="W69" s="118">
        <f t="shared" si="18"/>
        <v>30</v>
      </c>
      <c r="X69" s="118">
        <f t="shared" si="11"/>
        <v>6</v>
      </c>
      <c r="Y69" s="267">
        <v>12</v>
      </c>
      <c r="Z69" s="117">
        <f t="shared" si="12"/>
        <v>9.6000000000000014</v>
      </c>
    </row>
    <row r="70" spans="1:26" ht="19.9" customHeight="1">
      <c r="A70" s="207">
        <v>63</v>
      </c>
      <c r="B70" s="137">
        <v>283148</v>
      </c>
      <c r="C70" s="138" t="s">
        <v>247</v>
      </c>
      <c r="D70" s="10">
        <v>4</v>
      </c>
      <c r="E70" s="10">
        <v>4</v>
      </c>
      <c r="F70" s="10">
        <v>4</v>
      </c>
      <c r="G70" s="10">
        <v>4</v>
      </c>
      <c r="H70" s="10">
        <v>5</v>
      </c>
      <c r="I70" s="222">
        <f t="shared" si="7"/>
        <v>21</v>
      </c>
      <c r="J70" s="10">
        <f t="shared" si="8"/>
        <v>3.15</v>
      </c>
      <c r="K70" s="18">
        <v>2</v>
      </c>
      <c r="L70" s="18">
        <v>2</v>
      </c>
      <c r="M70" s="18">
        <v>2</v>
      </c>
      <c r="N70" s="18">
        <v>2</v>
      </c>
      <c r="O70" s="18">
        <v>2</v>
      </c>
      <c r="P70" s="18">
        <f t="shared" si="9"/>
        <v>10</v>
      </c>
      <c r="Q70" s="117">
        <f t="shared" si="10"/>
        <v>0.50</v>
      </c>
      <c r="R70" s="107">
        <f t="shared" si="13"/>
        <v>0.70</v>
      </c>
      <c r="S70" s="107">
        <f t="shared" si="14"/>
        <v>0.70</v>
      </c>
      <c r="T70" s="107">
        <f t="shared" si="15"/>
        <v>0.70</v>
      </c>
      <c r="U70" s="107">
        <f t="shared" si="16"/>
        <v>0.70</v>
      </c>
      <c r="V70" s="107">
        <f t="shared" si="17"/>
        <v>0.85</v>
      </c>
      <c r="W70" s="118">
        <f t="shared" si="18"/>
        <v>31</v>
      </c>
      <c r="X70" s="118">
        <f t="shared" si="11"/>
        <v>6.20</v>
      </c>
      <c r="Y70" s="267">
        <v>13</v>
      </c>
      <c r="Z70" s="117">
        <f t="shared" si="12"/>
        <v>10.40</v>
      </c>
    </row>
    <row r="71" spans="1:26" ht="19.9" customHeight="1" thickBot="1">
      <c r="A71" s="208">
        <v>64</v>
      </c>
      <c r="B71" s="137">
        <v>283149</v>
      </c>
      <c r="C71" s="138" t="s">
        <v>248</v>
      </c>
      <c r="D71" s="10">
        <v>6</v>
      </c>
      <c r="E71" s="10">
        <v>6</v>
      </c>
      <c r="F71" s="10">
        <v>6</v>
      </c>
      <c r="G71" s="10">
        <v>6</v>
      </c>
      <c r="H71" s="10">
        <v>6</v>
      </c>
      <c r="I71" s="222">
        <f t="shared" si="7"/>
        <v>30</v>
      </c>
      <c r="J71" s="10">
        <f t="shared" si="8"/>
        <v>4.50</v>
      </c>
      <c r="K71" s="18">
        <v>3</v>
      </c>
      <c r="L71" s="18">
        <v>3</v>
      </c>
      <c r="M71" s="18">
        <v>3</v>
      </c>
      <c r="N71" s="18">
        <v>3</v>
      </c>
      <c r="O71" s="18">
        <v>3</v>
      </c>
      <c r="P71" s="18">
        <f t="shared" si="9"/>
        <v>15</v>
      </c>
      <c r="Q71" s="117">
        <f t="shared" si="10"/>
        <v>0.75</v>
      </c>
      <c r="R71" s="107">
        <f t="shared" si="13"/>
        <v>1.0499999999999998</v>
      </c>
      <c r="S71" s="107">
        <f t="shared" si="14"/>
        <v>1.0499999999999998</v>
      </c>
      <c r="T71" s="107">
        <f t="shared" si="15"/>
        <v>1.0499999999999998</v>
      </c>
      <c r="U71" s="107">
        <f t="shared" si="16"/>
        <v>1.0499999999999998</v>
      </c>
      <c r="V71" s="107">
        <f t="shared" si="17"/>
        <v>1.0499999999999998</v>
      </c>
      <c r="W71" s="118">
        <f t="shared" si="18"/>
        <v>45</v>
      </c>
      <c r="X71" s="118">
        <f t="shared" si="11"/>
        <v>9</v>
      </c>
      <c r="Y71" s="267">
        <v>20</v>
      </c>
      <c r="Z71" s="117">
        <f t="shared" si="12"/>
        <v>16</v>
      </c>
    </row>
    <row r="72" spans="1:26" ht="19.9" customHeight="1">
      <c r="A72" s="207">
        <v>65</v>
      </c>
      <c r="B72" s="137">
        <v>283152</v>
      </c>
      <c r="C72" s="138" t="s">
        <v>249</v>
      </c>
      <c r="D72" s="10">
        <v>5</v>
      </c>
      <c r="E72" s="10">
        <v>5</v>
      </c>
      <c r="F72" s="10">
        <v>5</v>
      </c>
      <c r="G72" s="10">
        <v>5</v>
      </c>
      <c r="H72" s="10">
        <v>5</v>
      </c>
      <c r="I72" s="222">
        <f t="shared" si="7"/>
        <v>25</v>
      </c>
      <c r="J72" s="10">
        <f t="shared" si="8"/>
        <v>3.75</v>
      </c>
      <c r="K72" s="18">
        <v>2</v>
      </c>
      <c r="L72" s="18">
        <v>2</v>
      </c>
      <c r="M72" s="18">
        <v>2</v>
      </c>
      <c r="N72" s="18">
        <v>3</v>
      </c>
      <c r="O72" s="18">
        <v>3</v>
      </c>
      <c r="P72" s="18">
        <f t="shared" si="9"/>
        <v>12</v>
      </c>
      <c r="Q72" s="117">
        <f t="shared" si="10"/>
        <v>0.60000000000000009</v>
      </c>
      <c r="R72" s="107">
        <f t="shared" si="21" ref="R72:R103">(D72*0.15+K72*0.05)</f>
        <v>0.85</v>
      </c>
      <c r="S72" s="107">
        <f t="shared" si="22" ref="S72:S103">(E72*0.15+L72*0.05)</f>
        <v>0.85</v>
      </c>
      <c r="T72" s="107">
        <f t="shared" si="23" ref="T72:T103">(F72*0.15+M72*0.05)</f>
        <v>0.85</v>
      </c>
      <c r="U72" s="107">
        <f t="shared" si="24" ref="U72:U103">(G72*0.15+N72*0.05)</f>
        <v>0.90</v>
      </c>
      <c r="V72" s="107">
        <f t="shared" si="25" ref="V72:V103">(H72*0.15+O72*0.05)</f>
        <v>0.90</v>
      </c>
      <c r="W72" s="118">
        <f t="shared" si="26" ref="W72:W103">I72+P72</f>
        <v>37</v>
      </c>
      <c r="X72" s="118">
        <f t="shared" si="11"/>
        <v>7.40</v>
      </c>
      <c r="Y72" s="267">
        <v>15</v>
      </c>
      <c r="Z72" s="117">
        <f t="shared" si="12"/>
        <v>12</v>
      </c>
    </row>
    <row r="73" spans="1:26" ht="19.9" customHeight="1" thickBot="1">
      <c r="A73" s="208">
        <v>66</v>
      </c>
      <c r="B73" s="137">
        <v>283153</v>
      </c>
      <c r="C73" s="138" t="s">
        <v>250</v>
      </c>
      <c r="D73" s="10">
        <v>4</v>
      </c>
      <c r="E73" s="10">
        <v>4</v>
      </c>
      <c r="F73" s="10">
        <v>4</v>
      </c>
      <c r="G73" s="10">
        <v>5</v>
      </c>
      <c r="H73" s="10">
        <v>5</v>
      </c>
      <c r="I73" s="222">
        <f t="shared" si="27" ref="I73:I115">SUM(D73:H73)</f>
        <v>22</v>
      </c>
      <c r="J73" s="10">
        <f t="shared" si="28" ref="J73:J115">I73*0.15</f>
        <v>3.30</v>
      </c>
      <c r="K73" s="18">
        <v>2</v>
      </c>
      <c r="L73" s="18">
        <v>2</v>
      </c>
      <c r="M73" s="18">
        <v>2</v>
      </c>
      <c r="N73" s="18">
        <v>3</v>
      </c>
      <c r="O73" s="18">
        <v>3</v>
      </c>
      <c r="P73" s="18">
        <v>8</v>
      </c>
      <c r="Q73" s="117">
        <f t="shared" si="29" ref="Q73:Q115">P73*0.05</f>
        <v>0.40</v>
      </c>
      <c r="R73" s="107">
        <f t="shared" si="21"/>
        <v>0.70</v>
      </c>
      <c r="S73" s="107">
        <f t="shared" si="22"/>
        <v>0.70</v>
      </c>
      <c r="T73" s="107">
        <f t="shared" si="23"/>
        <v>0.70</v>
      </c>
      <c r="U73" s="107">
        <f t="shared" si="24"/>
        <v>0.90</v>
      </c>
      <c r="V73" s="107">
        <f t="shared" si="25"/>
        <v>0.90</v>
      </c>
      <c r="W73" s="118">
        <f t="shared" si="26"/>
        <v>30</v>
      </c>
      <c r="X73" s="118">
        <f t="shared" si="30" ref="X73:X115">(W73*0.2)</f>
        <v>6</v>
      </c>
      <c r="Y73" s="267">
        <v>13</v>
      </c>
      <c r="Z73" s="117">
        <f t="shared" si="12"/>
        <v>10.40</v>
      </c>
    </row>
    <row r="74" spans="1:26" ht="19.9" customHeight="1">
      <c r="A74" s="207">
        <v>67</v>
      </c>
      <c r="B74" s="137">
        <v>283154</v>
      </c>
      <c r="C74" s="138" t="s">
        <v>147</v>
      </c>
      <c r="D74" s="10">
        <v>1</v>
      </c>
      <c r="E74" s="10">
        <v>1</v>
      </c>
      <c r="F74" s="10">
        <v>2</v>
      </c>
      <c r="G74" s="10">
        <v>2</v>
      </c>
      <c r="H74" s="10">
        <v>2</v>
      </c>
      <c r="I74" s="222">
        <f t="shared" si="27"/>
        <v>8</v>
      </c>
      <c r="J74" s="10">
        <f t="shared" si="28"/>
        <v>1.20</v>
      </c>
      <c r="K74" s="18">
        <v>0</v>
      </c>
      <c r="L74" s="18">
        <v>1</v>
      </c>
      <c r="M74" s="18">
        <v>1</v>
      </c>
      <c r="N74" s="18">
        <v>1</v>
      </c>
      <c r="O74" s="18">
        <v>1</v>
      </c>
      <c r="P74" s="18">
        <f t="shared" si="31" ref="P74:P115">SUM(K74:O74)</f>
        <v>4</v>
      </c>
      <c r="Q74" s="117">
        <f t="shared" si="29"/>
        <v>0.20</v>
      </c>
      <c r="R74" s="107">
        <f t="shared" si="21"/>
        <v>0.15</v>
      </c>
      <c r="S74" s="107">
        <f t="shared" si="22"/>
        <v>0.20</v>
      </c>
      <c r="T74" s="107">
        <f t="shared" si="23"/>
        <v>0.35</v>
      </c>
      <c r="U74" s="107">
        <f t="shared" si="24"/>
        <v>0.35</v>
      </c>
      <c r="V74" s="107">
        <f t="shared" si="25"/>
        <v>0.35</v>
      </c>
      <c r="W74" s="118">
        <f t="shared" si="26"/>
        <v>12</v>
      </c>
      <c r="X74" s="118">
        <f t="shared" si="30"/>
        <v>2.4000000000000004</v>
      </c>
      <c r="Y74" s="267">
        <v>3</v>
      </c>
      <c r="Z74" s="117">
        <f t="shared" si="12"/>
        <v>2.4000000000000004</v>
      </c>
    </row>
    <row r="75" spans="1:26" ht="19.9" customHeight="1" thickBot="1">
      <c r="A75" s="208">
        <v>68</v>
      </c>
      <c r="B75" s="137">
        <v>283155</v>
      </c>
      <c r="C75" s="138" t="s">
        <v>251</v>
      </c>
      <c r="D75" s="10">
        <v>5</v>
      </c>
      <c r="E75" s="10">
        <v>5</v>
      </c>
      <c r="F75" s="10">
        <v>5</v>
      </c>
      <c r="G75" s="10">
        <v>6</v>
      </c>
      <c r="H75" s="10">
        <v>6</v>
      </c>
      <c r="I75" s="222">
        <f t="shared" si="27"/>
        <v>27</v>
      </c>
      <c r="J75" s="10">
        <f t="shared" si="28"/>
        <v>4.05</v>
      </c>
      <c r="K75" s="18">
        <v>2</v>
      </c>
      <c r="L75" s="18">
        <v>2</v>
      </c>
      <c r="M75" s="18">
        <v>2</v>
      </c>
      <c r="N75" s="18">
        <v>3</v>
      </c>
      <c r="O75" s="18">
        <v>3</v>
      </c>
      <c r="P75" s="18">
        <f t="shared" si="31"/>
        <v>12</v>
      </c>
      <c r="Q75" s="117">
        <f t="shared" si="29"/>
        <v>0.60000000000000009</v>
      </c>
      <c r="R75" s="107">
        <f t="shared" si="21"/>
        <v>0.85</v>
      </c>
      <c r="S75" s="107">
        <f t="shared" si="22"/>
        <v>0.85</v>
      </c>
      <c r="T75" s="107">
        <f t="shared" si="23"/>
        <v>0.85</v>
      </c>
      <c r="U75" s="107">
        <f t="shared" si="24"/>
        <v>1.0499999999999998</v>
      </c>
      <c r="V75" s="107">
        <f t="shared" si="25"/>
        <v>1.0499999999999998</v>
      </c>
      <c r="W75" s="118">
        <f t="shared" si="26"/>
        <v>39</v>
      </c>
      <c r="X75" s="118">
        <f t="shared" si="30"/>
        <v>7.8000000000000007</v>
      </c>
      <c r="Y75" s="267">
        <v>17</v>
      </c>
      <c r="Z75" s="117">
        <f t="shared" si="12"/>
        <v>13.60</v>
      </c>
    </row>
    <row r="76" spans="1:26" ht="19.9" customHeight="1">
      <c r="A76" s="207">
        <v>69</v>
      </c>
      <c r="B76" s="137">
        <v>283156</v>
      </c>
      <c r="C76" s="138" t="s">
        <v>252</v>
      </c>
      <c r="D76" s="10">
        <v>4</v>
      </c>
      <c r="E76" s="10">
        <v>4</v>
      </c>
      <c r="F76" s="10">
        <v>4</v>
      </c>
      <c r="G76" s="10">
        <v>5</v>
      </c>
      <c r="H76" s="10">
        <v>5</v>
      </c>
      <c r="I76" s="222">
        <f t="shared" si="27"/>
        <v>22</v>
      </c>
      <c r="J76" s="10">
        <f t="shared" si="28"/>
        <v>3.30</v>
      </c>
      <c r="K76" s="18">
        <v>2</v>
      </c>
      <c r="L76" s="18">
        <v>2</v>
      </c>
      <c r="M76" s="18">
        <v>2</v>
      </c>
      <c r="N76" s="18">
        <v>2</v>
      </c>
      <c r="O76" s="18">
        <v>3</v>
      </c>
      <c r="P76" s="18">
        <f t="shared" si="31"/>
        <v>11</v>
      </c>
      <c r="Q76" s="117">
        <f t="shared" si="29"/>
        <v>0.55000000000000004</v>
      </c>
      <c r="R76" s="107">
        <f t="shared" si="21"/>
        <v>0.70</v>
      </c>
      <c r="S76" s="107">
        <f t="shared" si="22"/>
        <v>0.70</v>
      </c>
      <c r="T76" s="107">
        <f t="shared" si="23"/>
        <v>0.70</v>
      </c>
      <c r="U76" s="107">
        <f t="shared" si="24"/>
        <v>0.85</v>
      </c>
      <c r="V76" s="107">
        <f t="shared" si="25"/>
        <v>0.90</v>
      </c>
      <c r="W76" s="118">
        <f t="shared" si="26"/>
        <v>33</v>
      </c>
      <c r="X76" s="118">
        <f t="shared" si="30"/>
        <v>6.60</v>
      </c>
      <c r="Y76" s="267">
        <v>13</v>
      </c>
      <c r="Z76" s="117">
        <f t="shared" si="12"/>
        <v>10.40</v>
      </c>
    </row>
    <row r="77" spans="1:26" ht="19.9" customHeight="1" thickBot="1">
      <c r="A77" s="208">
        <v>70</v>
      </c>
      <c r="B77" s="137">
        <v>283157</v>
      </c>
      <c r="C77" s="138" t="s">
        <v>253</v>
      </c>
      <c r="D77" s="10">
        <v>5</v>
      </c>
      <c r="E77" s="10">
        <v>5</v>
      </c>
      <c r="F77" s="10">
        <v>5</v>
      </c>
      <c r="G77" s="10">
        <v>6</v>
      </c>
      <c r="H77" s="10">
        <v>6</v>
      </c>
      <c r="I77" s="222">
        <f t="shared" si="27"/>
        <v>27</v>
      </c>
      <c r="J77" s="10">
        <f t="shared" si="28"/>
        <v>4.05</v>
      </c>
      <c r="K77" s="18">
        <v>2</v>
      </c>
      <c r="L77" s="18">
        <v>3</v>
      </c>
      <c r="M77" s="18">
        <v>3</v>
      </c>
      <c r="N77" s="18">
        <v>3</v>
      </c>
      <c r="O77" s="18">
        <v>3</v>
      </c>
      <c r="P77" s="18">
        <f t="shared" si="31"/>
        <v>14</v>
      </c>
      <c r="Q77" s="117">
        <f t="shared" si="29"/>
        <v>0.70</v>
      </c>
      <c r="R77" s="107">
        <f t="shared" si="21"/>
        <v>0.85</v>
      </c>
      <c r="S77" s="107">
        <f t="shared" si="22"/>
        <v>0.90</v>
      </c>
      <c r="T77" s="107">
        <f t="shared" si="23"/>
        <v>0.90</v>
      </c>
      <c r="U77" s="107">
        <f t="shared" si="24"/>
        <v>1.0499999999999998</v>
      </c>
      <c r="V77" s="107">
        <f t="shared" si="25"/>
        <v>1.0499999999999998</v>
      </c>
      <c r="W77" s="118">
        <f t="shared" si="26"/>
        <v>41</v>
      </c>
      <c r="X77" s="118">
        <f t="shared" si="30"/>
        <v>8.2000000000000011</v>
      </c>
      <c r="Y77" s="267">
        <v>17</v>
      </c>
      <c r="Z77" s="117">
        <f t="shared" si="12"/>
        <v>13.60</v>
      </c>
    </row>
    <row r="78" spans="1:26" ht="19.9" customHeight="1">
      <c r="A78" s="207">
        <v>71</v>
      </c>
      <c r="B78" s="137">
        <v>283158</v>
      </c>
      <c r="C78" s="138" t="s">
        <v>254</v>
      </c>
      <c r="D78" s="10">
        <v>2</v>
      </c>
      <c r="E78" s="10">
        <v>2</v>
      </c>
      <c r="F78" s="10">
        <v>2</v>
      </c>
      <c r="G78" s="10">
        <v>2</v>
      </c>
      <c r="H78" s="10">
        <v>2</v>
      </c>
      <c r="I78" s="222">
        <f t="shared" si="27"/>
        <v>10</v>
      </c>
      <c r="J78" s="10">
        <f t="shared" si="28"/>
        <v>1.50</v>
      </c>
      <c r="K78" s="18">
        <v>1</v>
      </c>
      <c r="L78" s="18">
        <v>1</v>
      </c>
      <c r="M78" s="18">
        <v>1</v>
      </c>
      <c r="N78" s="18">
        <v>1</v>
      </c>
      <c r="O78" s="18">
        <v>1</v>
      </c>
      <c r="P78" s="18">
        <f t="shared" si="31"/>
        <v>5</v>
      </c>
      <c r="Q78" s="117">
        <f t="shared" si="29"/>
        <v>0.25</v>
      </c>
      <c r="R78" s="107">
        <f t="shared" si="21"/>
        <v>0.35</v>
      </c>
      <c r="S78" s="107">
        <f t="shared" si="22"/>
        <v>0.35</v>
      </c>
      <c r="T78" s="107">
        <f t="shared" si="23"/>
        <v>0.35</v>
      </c>
      <c r="U78" s="107">
        <f t="shared" si="24"/>
        <v>0.35</v>
      </c>
      <c r="V78" s="107">
        <f t="shared" si="25"/>
        <v>0.35</v>
      </c>
      <c r="W78" s="118">
        <f t="shared" si="26"/>
        <v>15</v>
      </c>
      <c r="X78" s="118">
        <f t="shared" si="30"/>
        <v>3</v>
      </c>
      <c r="Y78" s="267">
        <v>3</v>
      </c>
      <c r="Z78" s="117">
        <f t="shared" si="12"/>
        <v>2.4000000000000004</v>
      </c>
    </row>
    <row r="79" spans="1:26" ht="19.9" customHeight="1" thickBot="1">
      <c r="A79" s="208">
        <v>72</v>
      </c>
      <c r="B79" s="137">
        <v>283160</v>
      </c>
      <c r="C79" s="138" t="s">
        <v>255</v>
      </c>
      <c r="D79" s="10">
        <v>3</v>
      </c>
      <c r="E79" s="10">
        <v>3</v>
      </c>
      <c r="F79" s="10">
        <v>3</v>
      </c>
      <c r="G79" s="10">
        <v>4</v>
      </c>
      <c r="H79" s="10">
        <v>4</v>
      </c>
      <c r="I79" s="222">
        <f t="shared" si="27"/>
        <v>17</v>
      </c>
      <c r="J79" s="10">
        <f t="shared" si="28"/>
        <v>2.5499999999999998</v>
      </c>
      <c r="K79" s="18">
        <v>2</v>
      </c>
      <c r="L79" s="18">
        <v>1</v>
      </c>
      <c r="M79" s="18">
        <v>1</v>
      </c>
      <c r="N79" s="18">
        <v>2</v>
      </c>
      <c r="O79" s="18">
        <v>2</v>
      </c>
      <c r="P79" s="18">
        <f t="shared" si="31"/>
        <v>8</v>
      </c>
      <c r="Q79" s="117">
        <f t="shared" si="29"/>
        <v>0.40</v>
      </c>
      <c r="R79" s="107">
        <f t="shared" si="21"/>
        <v>0.54999999999999993</v>
      </c>
      <c r="S79" s="107">
        <f t="shared" si="22"/>
        <v>0.49999999999999994</v>
      </c>
      <c r="T79" s="107">
        <f t="shared" si="23"/>
        <v>0.49999999999999994</v>
      </c>
      <c r="U79" s="107">
        <f t="shared" si="24"/>
        <v>0.70</v>
      </c>
      <c r="V79" s="107">
        <f t="shared" si="25"/>
        <v>0.70</v>
      </c>
      <c r="W79" s="118">
        <f t="shared" si="26"/>
        <v>25</v>
      </c>
      <c r="X79" s="118">
        <f t="shared" si="30"/>
        <v>5</v>
      </c>
      <c r="Y79" s="267">
        <v>11</v>
      </c>
      <c r="Z79" s="117">
        <f t="shared" si="12"/>
        <v>8.8000000000000007</v>
      </c>
    </row>
    <row r="80" spans="1:26" ht="19.9" customHeight="1">
      <c r="A80" s="207">
        <v>73</v>
      </c>
      <c r="B80" s="137">
        <v>283161</v>
      </c>
      <c r="C80" s="138" t="s">
        <v>159</v>
      </c>
      <c r="D80" s="10">
        <v>5</v>
      </c>
      <c r="E80" s="10">
        <v>5</v>
      </c>
      <c r="F80" s="10">
        <v>5</v>
      </c>
      <c r="G80" s="10">
        <v>6</v>
      </c>
      <c r="H80" s="10">
        <v>6</v>
      </c>
      <c r="I80" s="222">
        <f t="shared" si="27"/>
        <v>27</v>
      </c>
      <c r="J80" s="10">
        <f t="shared" si="28"/>
        <v>4.05</v>
      </c>
      <c r="K80" s="18">
        <v>2</v>
      </c>
      <c r="L80" s="18">
        <v>2</v>
      </c>
      <c r="M80" s="18">
        <v>3</v>
      </c>
      <c r="N80" s="18">
        <v>3</v>
      </c>
      <c r="O80" s="18">
        <v>3</v>
      </c>
      <c r="P80" s="18">
        <f t="shared" si="31"/>
        <v>13</v>
      </c>
      <c r="Q80" s="117">
        <f t="shared" si="29"/>
        <v>0.65</v>
      </c>
      <c r="R80" s="107">
        <f t="shared" si="21"/>
        <v>0.85</v>
      </c>
      <c r="S80" s="107">
        <f t="shared" si="22"/>
        <v>0.85</v>
      </c>
      <c r="T80" s="107">
        <f t="shared" si="23"/>
        <v>0.90</v>
      </c>
      <c r="U80" s="107">
        <f t="shared" si="24"/>
        <v>1.0499999999999998</v>
      </c>
      <c r="V80" s="107">
        <f t="shared" si="25"/>
        <v>1.0499999999999998</v>
      </c>
      <c r="W80" s="118">
        <f t="shared" si="26"/>
        <v>40</v>
      </c>
      <c r="X80" s="118">
        <f t="shared" si="30"/>
        <v>8</v>
      </c>
      <c r="Y80" s="267">
        <v>16</v>
      </c>
      <c r="Z80" s="117">
        <f t="shared" si="12"/>
        <v>12.80</v>
      </c>
    </row>
    <row r="81" spans="1:26" ht="19.9" customHeight="1" thickBot="1">
      <c r="A81" s="208">
        <v>74</v>
      </c>
      <c r="B81" s="137">
        <v>283162</v>
      </c>
      <c r="C81" s="138" t="s">
        <v>256</v>
      </c>
      <c r="D81" s="10">
        <v>5</v>
      </c>
      <c r="E81" s="10">
        <v>5</v>
      </c>
      <c r="F81" s="10">
        <v>5</v>
      </c>
      <c r="G81" s="10">
        <v>6</v>
      </c>
      <c r="H81" s="10">
        <v>6</v>
      </c>
      <c r="I81" s="222">
        <f t="shared" si="27"/>
        <v>27</v>
      </c>
      <c r="J81" s="10">
        <f t="shared" si="28"/>
        <v>4.05</v>
      </c>
      <c r="K81" s="18">
        <v>2</v>
      </c>
      <c r="L81" s="18">
        <v>2</v>
      </c>
      <c r="M81" s="18">
        <v>3</v>
      </c>
      <c r="N81" s="18">
        <v>3</v>
      </c>
      <c r="O81" s="18">
        <v>3</v>
      </c>
      <c r="P81" s="18">
        <f t="shared" si="31"/>
        <v>13</v>
      </c>
      <c r="Q81" s="117">
        <f t="shared" si="29"/>
        <v>0.65</v>
      </c>
      <c r="R81" s="107">
        <f t="shared" si="21"/>
        <v>0.85</v>
      </c>
      <c r="S81" s="107">
        <f t="shared" si="22"/>
        <v>0.85</v>
      </c>
      <c r="T81" s="107">
        <f t="shared" si="23"/>
        <v>0.90</v>
      </c>
      <c r="U81" s="107">
        <f t="shared" si="24"/>
        <v>1.0499999999999998</v>
      </c>
      <c r="V81" s="107">
        <f t="shared" si="25"/>
        <v>1.0499999999999998</v>
      </c>
      <c r="W81" s="118">
        <f t="shared" si="26"/>
        <v>40</v>
      </c>
      <c r="X81" s="118">
        <f t="shared" si="30"/>
        <v>8</v>
      </c>
      <c r="Y81" s="267">
        <v>16</v>
      </c>
      <c r="Z81" s="117">
        <f t="shared" si="12"/>
        <v>12.80</v>
      </c>
    </row>
    <row r="82" spans="1:26" ht="19.9" customHeight="1">
      <c r="A82" s="207">
        <v>75</v>
      </c>
      <c r="B82" s="137">
        <v>283163</v>
      </c>
      <c r="C82" s="138" t="s">
        <v>257</v>
      </c>
      <c r="D82" s="10">
        <v>4</v>
      </c>
      <c r="E82" s="10">
        <v>4</v>
      </c>
      <c r="F82" s="10">
        <v>4</v>
      </c>
      <c r="G82" s="10">
        <v>4</v>
      </c>
      <c r="H82" s="10">
        <v>4</v>
      </c>
      <c r="I82" s="222">
        <f t="shared" si="27"/>
        <v>20</v>
      </c>
      <c r="J82" s="10">
        <f t="shared" si="28"/>
        <v>3</v>
      </c>
      <c r="K82" s="18">
        <v>2</v>
      </c>
      <c r="L82" s="18">
        <v>2</v>
      </c>
      <c r="M82" s="18">
        <v>2</v>
      </c>
      <c r="N82" s="18">
        <v>2</v>
      </c>
      <c r="O82" s="18">
        <v>2</v>
      </c>
      <c r="P82" s="18">
        <f t="shared" si="31"/>
        <v>10</v>
      </c>
      <c r="Q82" s="117">
        <f t="shared" si="29"/>
        <v>0.50</v>
      </c>
      <c r="R82" s="107">
        <f t="shared" si="21"/>
        <v>0.70</v>
      </c>
      <c r="S82" s="107">
        <f t="shared" si="22"/>
        <v>0.70</v>
      </c>
      <c r="T82" s="107">
        <f t="shared" si="23"/>
        <v>0.70</v>
      </c>
      <c r="U82" s="107">
        <f t="shared" si="24"/>
        <v>0.70</v>
      </c>
      <c r="V82" s="107">
        <f t="shared" si="25"/>
        <v>0.70</v>
      </c>
      <c r="W82" s="118">
        <f t="shared" si="26"/>
        <v>30</v>
      </c>
      <c r="X82" s="118">
        <f t="shared" si="30"/>
        <v>6</v>
      </c>
      <c r="Y82" s="267">
        <v>9</v>
      </c>
      <c r="Z82" s="117">
        <f t="shared" si="12"/>
        <v>7.20</v>
      </c>
    </row>
    <row r="83" spans="1:26" ht="19.9" customHeight="1" thickBot="1">
      <c r="A83" s="208">
        <v>76</v>
      </c>
      <c r="B83" s="137">
        <v>283164</v>
      </c>
      <c r="C83" s="138" t="s">
        <v>131</v>
      </c>
      <c r="D83" s="10">
        <v>3</v>
      </c>
      <c r="E83" s="10">
        <v>3</v>
      </c>
      <c r="F83" s="10">
        <v>3</v>
      </c>
      <c r="G83" s="10">
        <v>4</v>
      </c>
      <c r="H83" s="10">
        <v>4</v>
      </c>
      <c r="I83" s="222">
        <f t="shared" si="27"/>
        <v>17</v>
      </c>
      <c r="J83" s="10">
        <f t="shared" si="28"/>
        <v>2.5499999999999998</v>
      </c>
      <c r="K83" s="18">
        <v>1</v>
      </c>
      <c r="L83" s="18">
        <v>1</v>
      </c>
      <c r="M83" s="18">
        <v>2</v>
      </c>
      <c r="N83" s="18">
        <v>2</v>
      </c>
      <c r="O83" s="18">
        <v>2</v>
      </c>
      <c r="P83" s="18">
        <f t="shared" si="31"/>
        <v>8</v>
      </c>
      <c r="Q83" s="117">
        <f t="shared" si="29"/>
        <v>0.40</v>
      </c>
      <c r="R83" s="107">
        <f t="shared" si="21"/>
        <v>0.49999999999999994</v>
      </c>
      <c r="S83" s="107">
        <f t="shared" si="22"/>
        <v>0.49999999999999994</v>
      </c>
      <c r="T83" s="107">
        <f t="shared" si="23"/>
        <v>0.54999999999999993</v>
      </c>
      <c r="U83" s="107">
        <f t="shared" si="24"/>
        <v>0.70</v>
      </c>
      <c r="V83" s="107">
        <f t="shared" si="25"/>
        <v>0.70</v>
      </c>
      <c r="W83" s="118">
        <f t="shared" si="26"/>
        <v>25</v>
      </c>
      <c r="X83" s="118">
        <f t="shared" si="30"/>
        <v>5</v>
      </c>
      <c r="Y83" s="267">
        <v>11</v>
      </c>
      <c r="Z83" s="117">
        <f t="shared" si="12"/>
        <v>8.8000000000000007</v>
      </c>
    </row>
    <row r="84" spans="1:26" ht="19.9" customHeight="1">
      <c r="A84" s="207">
        <v>77</v>
      </c>
      <c r="B84" s="137">
        <v>283165</v>
      </c>
      <c r="C84" s="138" t="s">
        <v>258</v>
      </c>
      <c r="D84" s="10">
        <v>4</v>
      </c>
      <c r="E84" s="10">
        <v>4</v>
      </c>
      <c r="F84" s="10">
        <v>5</v>
      </c>
      <c r="G84" s="10">
        <v>5</v>
      </c>
      <c r="H84" s="10">
        <v>5</v>
      </c>
      <c r="I84" s="222">
        <f t="shared" si="27"/>
        <v>23</v>
      </c>
      <c r="J84" s="10">
        <f t="shared" si="28"/>
        <v>3.4499999999999997</v>
      </c>
      <c r="K84" s="18">
        <v>2</v>
      </c>
      <c r="L84" s="18">
        <v>2</v>
      </c>
      <c r="M84" s="18">
        <v>2</v>
      </c>
      <c r="N84" s="18">
        <v>2</v>
      </c>
      <c r="O84" s="18">
        <v>3</v>
      </c>
      <c r="P84" s="18">
        <f t="shared" si="31"/>
        <v>11</v>
      </c>
      <c r="Q84" s="117">
        <f t="shared" si="29"/>
        <v>0.55000000000000004</v>
      </c>
      <c r="R84" s="107">
        <f t="shared" si="21"/>
        <v>0.70</v>
      </c>
      <c r="S84" s="107">
        <f t="shared" si="22"/>
        <v>0.70</v>
      </c>
      <c r="T84" s="107">
        <f t="shared" si="23"/>
        <v>0.85</v>
      </c>
      <c r="U84" s="107">
        <f t="shared" si="24"/>
        <v>0.85</v>
      </c>
      <c r="V84" s="107">
        <f t="shared" si="25"/>
        <v>0.90</v>
      </c>
      <c r="W84" s="118">
        <f t="shared" si="26"/>
        <v>34</v>
      </c>
      <c r="X84" s="118">
        <f t="shared" si="30"/>
        <v>6.8000000000000007</v>
      </c>
      <c r="Y84" s="267">
        <v>14</v>
      </c>
      <c r="Z84" s="117">
        <f t="shared" si="12"/>
        <v>11.20</v>
      </c>
    </row>
    <row r="85" spans="1:26" ht="19.9" customHeight="1" thickBot="1">
      <c r="A85" s="208">
        <v>78</v>
      </c>
      <c r="B85" s="137">
        <v>283166</v>
      </c>
      <c r="C85" s="138" t="s">
        <v>259</v>
      </c>
      <c r="D85" s="10">
        <v>5</v>
      </c>
      <c r="E85" s="10">
        <v>5</v>
      </c>
      <c r="F85" s="10">
        <v>6</v>
      </c>
      <c r="G85" s="10">
        <v>5</v>
      </c>
      <c r="H85" s="10">
        <v>7</v>
      </c>
      <c r="I85" s="222">
        <f t="shared" si="27"/>
        <v>28</v>
      </c>
      <c r="J85" s="10">
        <f t="shared" si="28"/>
        <v>4.20</v>
      </c>
      <c r="K85" s="18">
        <v>2</v>
      </c>
      <c r="L85" s="18">
        <v>3</v>
      </c>
      <c r="M85" s="18">
        <v>3</v>
      </c>
      <c r="N85" s="18">
        <v>3</v>
      </c>
      <c r="O85" s="18">
        <v>3</v>
      </c>
      <c r="P85" s="18">
        <f t="shared" si="31"/>
        <v>14</v>
      </c>
      <c r="Q85" s="117">
        <f t="shared" si="29"/>
        <v>0.70</v>
      </c>
      <c r="R85" s="107">
        <f t="shared" si="21"/>
        <v>0.85</v>
      </c>
      <c r="S85" s="107">
        <f t="shared" si="22"/>
        <v>0.90</v>
      </c>
      <c r="T85" s="107">
        <f t="shared" si="23"/>
        <v>1.0499999999999998</v>
      </c>
      <c r="U85" s="107">
        <f t="shared" si="24"/>
        <v>0.90</v>
      </c>
      <c r="V85" s="107">
        <f t="shared" si="25"/>
        <v>1.2000000000000002</v>
      </c>
      <c r="W85" s="118">
        <f t="shared" si="26"/>
        <v>42</v>
      </c>
      <c r="X85" s="118">
        <f t="shared" si="30"/>
        <v>8.40</v>
      </c>
      <c r="Y85" s="267">
        <v>19</v>
      </c>
      <c r="Z85" s="117">
        <f t="shared" si="12"/>
        <v>15.20</v>
      </c>
    </row>
    <row r="86" spans="1:26" ht="19.9" customHeight="1">
      <c r="A86" s="207">
        <v>79</v>
      </c>
      <c r="B86" s="137">
        <v>283167</v>
      </c>
      <c r="C86" s="138" t="s">
        <v>260</v>
      </c>
      <c r="D86" s="10">
        <v>4</v>
      </c>
      <c r="E86" s="10">
        <v>4</v>
      </c>
      <c r="F86" s="10">
        <v>4</v>
      </c>
      <c r="G86" s="10">
        <v>5</v>
      </c>
      <c r="H86" s="10">
        <v>5</v>
      </c>
      <c r="I86" s="222">
        <f t="shared" si="27"/>
        <v>22</v>
      </c>
      <c r="J86" s="10">
        <f t="shared" si="28"/>
        <v>3.30</v>
      </c>
      <c r="K86" s="18">
        <v>2</v>
      </c>
      <c r="L86" s="18">
        <v>2</v>
      </c>
      <c r="M86" s="18">
        <v>2</v>
      </c>
      <c r="N86" s="18">
        <v>2</v>
      </c>
      <c r="O86" s="18">
        <v>3</v>
      </c>
      <c r="P86" s="18">
        <f t="shared" si="31"/>
        <v>11</v>
      </c>
      <c r="Q86" s="117">
        <f t="shared" si="29"/>
        <v>0.55000000000000004</v>
      </c>
      <c r="R86" s="107">
        <f t="shared" si="21"/>
        <v>0.70</v>
      </c>
      <c r="S86" s="107">
        <f t="shared" si="22"/>
        <v>0.70</v>
      </c>
      <c r="T86" s="107">
        <f t="shared" si="23"/>
        <v>0.70</v>
      </c>
      <c r="U86" s="107">
        <f t="shared" si="24"/>
        <v>0.85</v>
      </c>
      <c r="V86" s="107">
        <f t="shared" si="25"/>
        <v>0.90</v>
      </c>
      <c r="W86" s="118">
        <f t="shared" si="26"/>
        <v>33</v>
      </c>
      <c r="X86" s="118">
        <f t="shared" si="30"/>
        <v>6.60</v>
      </c>
      <c r="Y86" s="267">
        <v>13</v>
      </c>
      <c r="Z86" s="117">
        <f t="shared" si="12"/>
        <v>10.40</v>
      </c>
    </row>
    <row r="87" spans="1:26" ht="19.9" customHeight="1" thickBot="1">
      <c r="A87" s="208">
        <v>80</v>
      </c>
      <c r="B87" s="137">
        <v>283170</v>
      </c>
      <c r="C87" s="138" t="s">
        <v>261</v>
      </c>
      <c r="D87" s="10">
        <v>2</v>
      </c>
      <c r="E87" s="10">
        <v>2</v>
      </c>
      <c r="F87" s="10">
        <v>2</v>
      </c>
      <c r="G87" s="10">
        <v>3</v>
      </c>
      <c r="H87" s="10">
        <v>3</v>
      </c>
      <c r="I87" s="222">
        <f t="shared" si="27"/>
        <v>12</v>
      </c>
      <c r="J87" s="10">
        <f t="shared" si="28"/>
        <v>1.7999999999999998</v>
      </c>
      <c r="K87" s="18">
        <v>1</v>
      </c>
      <c r="L87" s="18">
        <v>1</v>
      </c>
      <c r="M87" s="18">
        <v>1</v>
      </c>
      <c r="N87" s="18">
        <v>1</v>
      </c>
      <c r="O87" s="18">
        <v>2</v>
      </c>
      <c r="P87" s="18">
        <f t="shared" si="31"/>
        <v>6</v>
      </c>
      <c r="Q87" s="117">
        <f t="shared" si="29"/>
        <v>0.30000000000000004</v>
      </c>
      <c r="R87" s="107">
        <f t="shared" si="21"/>
        <v>0.35</v>
      </c>
      <c r="S87" s="107">
        <f t="shared" si="22"/>
        <v>0.35</v>
      </c>
      <c r="T87" s="107">
        <f t="shared" si="23"/>
        <v>0.35</v>
      </c>
      <c r="U87" s="107">
        <f t="shared" si="24"/>
        <v>0.49999999999999994</v>
      </c>
      <c r="V87" s="107">
        <f t="shared" si="25"/>
        <v>0.54999999999999993</v>
      </c>
      <c r="W87" s="118">
        <f t="shared" si="26"/>
        <v>18</v>
      </c>
      <c r="X87" s="118">
        <f t="shared" si="30"/>
        <v>3.60</v>
      </c>
      <c r="Y87" s="267">
        <v>8</v>
      </c>
      <c r="Z87" s="117">
        <f t="shared" si="12"/>
        <v>6.40</v>
      </c>
    </row>
    <row r="88" spans="1:26" ht="19.9" customHeight="1">
      <c r="A88" s="207">
        <v>81</v>
      </c>
      <c r="B88" s="137">
        <v>283171</v>
      </c>
      <c r="C88" s="138" t="s">
        <v>262</v>
      </c>
      <c r="D88" s="10">
        <v>2</v>
      </c>
      <c r="E88" s="10">
        <v>2</v>
      </c>
      <c r="F88" s="10">
        <v>2</v>
      </c>
      <c r="G88" s="10">
        <v>2</v>
      </c>
      <c r="H88" s="10">
        <v>2</v>
      </c>
      <c r="I88" s="222">
        <f t="shared" si="27"/>
        <v>10</v>
      </c>
      <c r="J88" s="10">
        <f t="shared" si="28"/>
        <v>1.50</v>
      </c>
      <c r="K88" s="18">
        <v>1</v>
      </c>
      <c r="L88" s="18">
        <v>1</v>
      </c>
      <c r="M88" s="18">
        <v>1</v>
      </c>
      <c r="N88" s="18">
        <v>1</v>
      </c>
      <c r="O88" s="18">
        <v>1</v>
      </c>
      <c r="P88" s="18">
        <f t="shared" si="31"/>
        <v>5</v>
      </c>
      <c r="Q88" s="117">
        <f t="shared" si="29"/>
        <v>0.25</v>
      </c>
      <c r="R88" s="107">
        <f t="shared" si="21"/>
        <v>0.35</v>
      </c>
      <c r="S88" s="107">
        <f t="shared" si="22"/>
        <v>0.35</v>
      </c>
      <c r="T88" s="107">
        <f t="shared" si="23"/>
        <v>0.35</v>
      </c>
      <c r="U88" s="107">
        <f t="shared" si="24"/>
        <v>0.35</v>
      </c>
      <c r="V88" s="107">
        <f t="shared" si="25"/>
        <v>0.35</v>
      </c>
      <c r="W88" s="118">
        <f t="shared" si="26"/>
        <v>15</v>
      </c>
      <c r="X88" s="118">
        <f t="shared" si="30"/>
        <v>3</v>
      </c>
      <c r="Y88" s="267">
        <v>7</v>
      </c>
      <c r="Z88" s="117">
        <f t="shared" si="12"/>
        <v>5.60</v>
      </c>
    </row>
    <row r="89" spans="1:26" ht="19.9" customHeight="1" thickBot="1">
      <c r="A89" s="208">
        <v>82</v>
      </c>
      <c r="B89" s="137">
        <v>283172</v>
      </c>
      <c r="C89" s="138" t="s">
        <v>263</v>
      </c>
      <c r="D89" s="10">
        <v>5</v>
      </c>
      <c r="E89" s="10">
        <v>5</v>
      </c>
      <c r="F89" s="10">
        <v>5</v>
      </c>
      <c r="G89" s="10">
        <v>5</v>
      </c>
      <c r="H89" s="10">
        <v>6</v>
      </c>
      <c r="I89" s="222">
        <f t="shared" si="27"/>
        <v>26</v>
      </c>
      <c r="J89" s="10">
        <f t="shared" si="28"/>
        <v>3.90</v>
      </c>
      <c r="K89" s="18">
        <v>2</v>
      </c>
      <c r="L89" s="18">
        <v>2</v>
      </c>
      <c r="M89" s="18">
        <v>3</v>
      </c>
      <c r="N89" s="18">
        <v>3</v>
      </c>
      <c r="O89" s="18">
        <v>3</v>
      </c>
      <c r="P89" s="18">
        <f t="shared" si="31"/>
        <v>13</v>
      </c>
      <c r="Q89" s="117">
        <f t="shared" si="29"/>
        <v>0.65</v>
      </c>
      <c r="R89" s="107">
        <f t="shared" si="21"/>
        <v>0.85</v>
      </c>
      <c r="S89" s="107">
        <f t="shared" si="22"/>
        <v>0.85</v>
      </c>
      <c r="T89" s="107">
        <f t="shared" si="23"/>
        <v>0.90</v>
      </c>
      <c r="U89" s="107">
        <f t="shared" si="24"/>
        <v>0.90</v>
      </c>
      <c r="V89" s="107">
        <f t="shared" si="25"/>
        <v>1.0499999999999998</v>
      </c>
      <c r="W89" s="118">
        <f t="shared" si="26"/>
        <v>39</v>
      </c>
      <c r="X89" s="118">
        <f t="shared" si="30"/>
        <v>7.8000000000000007</v>
      </c>
      <c r="Y89" s="267">
        <v>15</v>
      </c>
      <c r="Z89" s="117">
        <f t="shared" si="12"/>
        <v>12</v>
      </c>
    </row>
    <row r="90" spans="1:26" ht="19.9" customHeight="1">
      <c r="A90" s="207">
        <v>83</v>
      </c>
      <c r="B90" s="137">
        <v>283175</v>
      </c>
      <c r="C90" s="138" t="s">
        <v>102</v>
      </c>
      <c r="D90" s="10">
        <v>2</v>
      </c>
      <c r="E90" s="10">
        <v>2</v>
      </c>
      <c r="F90" s="10">
        <v>2</v>
      </c>
      <c r="G90" s="10">
        <v>3</v>
      </c>
      <c r="H90" s="10">
        <v>3</v>
      </c>
      <c r="I90" s="222">
        <f t="shared" si="27"/>
        <v>12</v>
      </c>
      <c r="J90" s="10">
        <f t="shared" si="28"/>
        <v>1.7999999999999998</v>
      </c>
      <c r="K90" s="18">
        <v>1</v>
      </c>
      <c r="L90" s="18">
        <v>1</v>
      </c>
      <c r="M90" s="18">
        <v>1</v>
      </c>
      <c r="N90" s="18">
        <v>2</v>
      </c>
      <c r="O90" s="18">
        <v>2</v>
      </c>
      <c r="P90" s="18">
        <f t="shared" si="31"/>
        <v>7</v>
      </c>
      <c r="Q90" s="117">
        <f t="shared" si="29"/>
        <v>0.35</v>
      </c>
      <c r="R90" s="107">
        <f t="shared" si="21"/>
        <v>0.35</v>
      </c>
      <c r="S90" s="107">
        <f t="shared" si="22"/>
        <v>0.35</v>
      </c>
      <c r="T90" s="107">
        <f t="shared" si="23"/>
        <v>0.35</v>
      </c>
      <c r="U90" s="107">
        <f t="shared" si="24"/>
        <v>0.54999999999999993</v>
      </c>
      <c r="V90" s="107">
        <f t="shared" si="25"/>
        <v>0.54999999999999993</v>
      </c>
      <c r="W90" s="118">
        <f t="shared" si="26"/>
        <v>19</v>
      </c>
      <c r="X90" s="118">
        <f t="shared" si="30"/>
        <v>3.8000000000000003</v>
      </c>
      <c r="Y90" s="267">
        <v>7</v>
      </c>
      <c r="Z90" s="117">
        <f t="shared" si="12"/>
        <v>5.60</v>
      </c>
    </row>
    <row r="91" spans="1:26" ht="19.9" customHeight="1" thickBot="1">
      <c r="A91" s="208">
        <v>84</v>
      </c>
      <c r="B91" s="137">
        <v>283177</v>
      </c>
      <c r="C91" s="138" t="s">
        <v>264</v>
      </c>
      <c r="D91" s="10">
        <v>4</v>
      </c>
      <c r="E91" s="10">
        <v>4</v>
      </c>
      <c r="F91" s="10">
        <v>4</v>
      </c>
      <c r="G91" s="10">
        <v>4</v>
      </c>
      <c r="H91" s="10">
        <v>5</v>
      </c>
      <c r="I91" s="222">
        <f t="shared" si="27"/>
        <v>21</v>
      </c>
      <c r="J91" s="10">
        <f t="shared" si="28"/>
        <v>3.15</v>
      </c>
      <c r="K91" s="18">
        <v>2</v>
      </c>
      <c r="L91" s="18">
        <v>2</v>
      </c>
      <c r="M91" s="18">
        <v>2</v>
      </c>
      <c r="N91" s="18">
        <v>2</v>
      </c>
      <c r="O91" s="18">
        <v>3</v>
      </c>
      <c r="P91" s="18">
        <f t="shared" si="31"/>
        <v>11</v>
      </c>
      <c r="Q91" s="117">
        <f t="shared" si="29"/>
        <v>0.55000000000000004</v>
      </c>
      <c r="R91" s="107">
        <f t="shared" si="21"/>
        <v>0.70</v>
      </c>
      <c r="S91" s="107">
        <f t="shared" si="22"/>
        <v>0.70</v>
      </c>
      <c r="T91" s="107">
        <f t="shared" si="23"/>
        <v>0.70</v>
      </c>
      <c r="U91" s="107">
        <f t="shared" si="24"/>
        <v>0.70</v>
      </c>
      <c r="V91" s="107">
        <f t="shared" si="25"/>
        <v>0.90</v>
      </c>
      <c r="W91" s="118">
        <f t="shared" si="26"/>
        <v>32</v>
      </c>
      <c r="X91" s="118">
        <f t="shared" si="30"/>
        <v>6.40</v>
      </c>
      <c r="Y91" s="267">
        <v>12</v>
      </c>
      <c r="Z91" s="117">
        <f t="shared" si="12"/>
        <v>9.6000000000000014</v>
      </c>
    </row>
    <row r="92" spans="1:26" ht="19.9" customHeight="1">
      <c r="A92" s="207">
        <v>85</v>
      </c>
      <c r="B92" s="137">
        <v>283178</v>
      </c>
      <c r="C92" s="138" t="s">
        <v>132</v>
      </c>
      <c r="D92" s="10">
        <v>2</v>
      </c>
      <c r="E92" s="10">
        <v>1</v>
      </c>
      <c r="F92" s="10">
        <v>1</v>
      </c>
      <c r="G92" s="10">
        <v>2</v>
      </c>
      <c r="H92" s="10">
        <v>2</v>
      </c>
      <c r="I92" s="222">
        <f t="shared" si="27"/>
        <v>8</v>
      </c>
      <c r="J92" s="10">
        <f t="shared" si="28"/>
        <v>1.20</v>
      </c>
      <c r="K92" s="18">
        <v>1</v>
      </c>
      <c r="L92" s="18">
        <v>2</v>
      </c>
      <c r="M92" s="18">
        <v>2</v>
      </c>
      <c r="N92" s="18">
        <v>2</v>
      </c>
      <c r="O92" s="18">
        <v>1</v>
      </c>
      <c r="P92" s="18">
        <f t="shared" si="31"/>
        <v>8</v>
      </c>
      <c r="Q92" s="117">
        <f t="shared" si="29"/>
        <v>0.40</v>
      </c>
      <c r="R92" s="107">
        <f t="shared" si="21"/>
        <v>0.35</v>
      </c>
      <c r="S92" s="107">
        <f t="shared" si="22"/>
        <v>0.25</v>
      </c>
      <c r="T92" s="107">
        <f t="shared" si="23"/>
        <v>0.25</v>
      </c>
      <c r="U92" s="107">
        <f t="shared" si="24"/>
        <v>0.40</v>
      </c>
      <c r="V92" s="107">
        <f t="shared" si="25"/>
        <v>0.35</v>
      </c>
      <c r="W92" s="118">
        <f t="shared" si="26"/>
        <v>16</v>
      </c>
      <c r="X92" s="118">
        <f t="shared" si="30"/>
        <v>3.20</v>
      </c>
      <c r="Y92" s="267">
        <v>3</v>
      </c>
      <c r="Z92" s="117">
        <f t="shared" si="12"/>
        <v>2.4000000000000004</v>
      </c>
    </row>
    <row r="93" spans="1:26" ht="19.9" customHeight="1" thickBot="1">
      <c r="A93" s="208">
        <v>86</v>
      </c>
      <c r="B93" s="137">
        <v>283181</v>
      </c>
      <c r="C93" s="138" t="s">
        <v>149</v>
      </c>
      <c r="D93" s="10">
        <v>4</v>
      </c>
      <c r="E93" s="10">
        <v>4</v>
      </c>
      <c r="F93" s="10">
        <v>4</v>
      </c>
      <c r="G93" s="10">
        <v>4</v>
      </c>
      <c r="H93" s="10">
        <v>4</v>
      </c>
      <c r="I93" s="222">
        <f t="shared" si="27"/>
        <v>20</v>
      </c>
      <c r="J93" s="10">
        <f t="shared" si="28"/>
        <v>3</v>
      </c>
      <c r="K93" s="18">
        <v>2</v>
      </c>
      <c r="L93" s="18">
        <v>2</v>
      </c>
      <c r="M93" s="18">
        <v>2</v>
      </c>
      <c r="N93" s="18">
        <v>2</v>
      </c>
      <c r="O93" s="18">
        <v>2</v>
      </c>
      <c r="P93" s="18">
        <f t="shared" si="31"/>
        <v>10</v>
      </c>
      <c r="Q93" s="117">
        <f t="shared" si="29"/>
        <v>0.50</v>
      </c>
      <c r="R93" s="107">
        <f t="shared" si="21"/>
        <v>0.70</v>
      </c>
      <c r="S93" s="107">
        <f t="shared" si="22"/>
        <v>0.70</v>
      </c>
      <c r="T93" s="107">
        <f t="shared" si="23"/>
        <v>0.70</v>
      </c>
      <c r="U93" s="107">
        <f t="shared" si="24"/>
        <v>0.70</v>
      </c>
      <c r="V93" s="107">
        <f t="shared" si="25"/>
        <v>0.70</v>
      </c>
      <c r="W93" s="118">
        <f t="shared" si="26"/>
        <v>30</v>
      </c>
      <c r="X93" s="118">
        <f t="shared" si="30"/>
        <v>6</v>
      </c>
      <c r="Y93" s="267">
        <v>9</v>
      </c>
      <c r="Z93" s="117">
        <f t="shared" si="12"/>
        <v>7.20</v>
      </c>
    </row>
    <row r="94" spans="1:26" ht="19.9" customHeight="1">
      <c r="A94" s="207">
        <v>87</v>
      </c>
      <c r="B94" s="137">
        <v>283182</v>
      </c>
      <c r="C94" s="138" t="s">
        <v>265</v>
      </c>
      <c r="D94" s="10">
        <v>4</v>
      </c>
      <c r="E94" s="10">
        <v>4</v>
      </c>
      <c r="F94" s="10">
        <v>4</v>
      </c>
      <c r="G94" s="10">
        <v>4</v>
      </c>
      <c r="H94" s="10">
        <v>4</v>
      </c>
      <c r="I94" s="222">
        <f t="shared" si="27"/>
        <v>20</v>
      </c>
      <c r="J94" s="10">
        <f t="shared" si="28"/>
        <v>3</v>
      </c>
      <c r="K94" s="18">
        <v>2</v>
      </c>
      <c r="L94" s="18">
        <v>2</v>
      </c>
      <c r="M94" s="18">
        <v>2</v>
      </c>
      <c r="N94" s="18">
        <v>2</v>
      </c>
      <c r="O94" s="18">
        <v>2</v>
      </c>
      <c r="P94" s="18">
        <f t="shared" si="31"/>
        <v>10</v>
      </c>
      <c r="Q94" s="117">
        <f t="shared" si="29"/>
        <v>0.50</v>
      </c>
      <c r="R94" s="107">
        <f t="shared" si="21"/>
        <v>0.70</v>
      </c>
      <c r="S94" s="107">
        <f t="shared" si="22"/>
        <v>0.70</v>
      </c>
      <c r="T94" s="107">
        <f t="shared" si="23"/>
        <v>0.70</v>
      </c>
      <c r="U94" s="107">
        <f t="shared" si="24"/>
        <v>0.70</v>
      </c>
      <c r="V94" s="107">
        <f t="shared" si="25"/>
        <v>0.70</v>
      </c>
      <c r="W94" s="118">
        <f t="shared" si="26"/>
        <v>30</v>
      </c>
      <c r="X94" s="118">
        <f t="shared" si="30"/>
        <v>6</v>
      </c>
      <c r="Y94" s="267">
        <v>9</v>
      </c>
      <c r="Z94" s="117">
        <f t="shared" si="12"/>
        <v>7.20</v>
      </c>
    </row>
    <row r="95" spans="1:26" ht="19.9" customHeight="1" thickBot="1">
      <c r="A95" s="208">
        <v>88</v>
      </c>
      <c r="B95" s="137">
        <v>283184</v>
      </c>
      <c r="C95" s="138" t="s">
        <v>150</v>
      </c>
      <c r="D95" s="10">
        <v>3</v>
      </c>
      <c r="E95" s="10">
        <v>3</v>
      </c>
      <c r="F95" s="10">
        <v>3</v>
      </c>
      <c r="G95" s="10">
        <v>3</v>
      </c>
      <c r="H95" s="10">
        <v>3</v>
      </c>
      <c r="I95" s="222">
        <f t="shared" si="27"/>
        <v>15</v>
      </c>
      <c r="J95" s="10">
        <f t="shared" si="28"/>
        <v>2.25</v>
      </c>
      <c r="K95" s="18">
        <v>1</v>
      </c>
      <c r="L95" s="18">
        <v>1</v>
      </c>
      <c r="M95" s="18">
        <v>2</v>
      </c>
      <c r="N95" s="18">
        <v>2</v>
      </c>
      <c r="O95" s="18">
        <v>1</v>
      </c>
      <c r="P95" s="18">
        <f t="shared" si="31"/>
        <v>7</v>
      </c>
      <c r="Q95" s="117">
        <f t="shared" si="29"/>
        <v>0.35</v>
      </c>
      <c r="R95" s="107">
        <f t="shared" si="21"/>
        <v>0.49999999999999994</v>
      </c>
      <c r="S95" s="107">
        <f t="shared" si="22"/>
        <v>0.49999999999999994</v>
      </c>
      <c r="T95" s="107">
        <f t="shared" si="23"/>
        <v>0.54999999999999993</v>
      </c>
      <c r="U95" s="107">
        <f t="shared" si="24"/>
        <v>0.54999999999999993</v>
      </c>
      <c r="V95" s="107">
        <f t="shared" si="25"/>
        <v>0.49999999999999994</v>
      </c>
      <c r="W95" s="118">
        <f t="shared" si="26"/>
        <v>22</v>
      </c>
      <c r="X95" s="118">
        <f t="shared" si="30"/>
        <v>4.4000000000000004</v>
      </c>
      <c r="Y95" s="267">
        <v>5</v>
      </c>
      <c r="Z95" s="117">
        <f t="shared" si="12"/>
        <v>4</v>
      </c>
    </row>
    <row r="96" spans="1:26" ht="19.9" customHeight="1">
      <c r="A96" s="207">
        <v>89</v>
      </c>
      <c r="B96" s="137">
        <v>283186</v>
      </c>
      <c r="C96" s="138" t="s">
        <v>266</v>
      </c>
      <c r="D96" s="10">
        <v>4</v>
      </c>
      <c r="E96" s="10">
        <v>4</v>
      </c>
      <c r="F96" s="10">
        <v>4</v>
      </c>
      <c r="G96" s="10">
        <v>4</v>
      </c>
      <c r="H96" s="10">
        <v>5</v>
      </c>
      <c r="I96" s="222">
        <f t="shared" si="27"/>
        <v>21</v>
      </c>
      <c r="J96" s="10">
        <f t="shared" si="28"/>
        <v>3.15</v>
      </c>
      <c r="K96" s="18">
        <v>2</v>
      </c>
      <c r="L96" s="18">
        <v>2</v>
      </c>
      <c r="M96" s="18">
        <v>2</v>
      </c>
      <c r="N96" s="18">
        <v>2</v>
      </c>
      <c r="O96" s="18">
        <v>3</v>
      </c>
      <c r="P96" s="18">
        <f t="shared" si="31"/>
        <v>11</v>
      </c>
      <c r="Q96" s="117">
        <f t="shared" si="29"/>
        <v>0.55000000000000004</v>
      </c>
      <c r="R96" s="107">
        <f t="shared" si="21"/>
        <v>0.70</v>
      </c>
      <c r="S96" s="107">
        <f t="shared" si="22"/>
        <v>0.70</v>
      </c>
      <c r="T96" s="107">
        <f t="shared" si="23"/>
        <v>0.70</v>
      </c>
      <c r="U96" s="107">
        <f t="shared" si="24"/>
        <v>0.70</v>
      </c>
      <c r="V96" s="107">
        <f t="shared" si="25"/>
        <v>0.90</v>
      </c>
      <c r="W96" s="118">
        <f t="shared" si="26"/>
        <v>32</v>
      </c>
      <c r="X96" s="118">
        <f t="shared" si="30"/>
        <v>6.40</v>
      </c>
      <c r="Y96" s="267">
        <v>12</v>
      </c>
      <c r="Z96" s="117">
        <f t="shared" si="12"/>
        <v>9.6000000000000014</v>
      </c>
    </row>
    <row r="97" spans="1:26" ht="19.9" customHeight="1" thickBot="1">
      <c r="A97" s="208">
        <v>90</v>
      </c>
      <c r="B97" s="137">
        <v>283188</v>
      </c>
      <c r="C97" s="138" t="s">
        <v>160</v>
      </c>
      <c r="D97" s="10">
        <v>6</v>
      </c>
      <c r="E97" s="10">
        <v>6</v>
      </c>
      <c r="F97" s="10">
        <v>6</v>
      </c>
      <c r="G97" s="10">
        <v>6</v>
      </c>
      <c r="H97" s="10">
        <v>7</v>
      </c>
      <c r="I97" s="222">
        <f t="shared" si="27"/>
        <v>31</v>
      </c>
      <c r="J97" s="10">
        <f t="shared" si="28"/>
        <v>4.6499999999999995</v>
      </c>
      <c r="K97" s="18">
        <v>3</v>
      </c>
      <c r="L97" s="18">
        <v>3</v>
      </c>
      <c r="M97" s="18">
        <v>3</v>
      </c>
      <c r="N97" s="18">
        <v>3</v>
      </c>
      <c r="O97" s="18">
        <v>4</v>
      </c>
      <c r="P97" s="18">
        <f t="shared" si="31"/>
        <v>16</v>
      </c>
      <c r="Q97" s="117">
        <f t="shared" si="29"/>
        <v>0.80</v>
      </c>
      <c r="R97" s="107">
        <f t="shared" si="21"/>
        <v>1.0499999999999998</v>
      </c>
      <c r="S97" s="107">
        <f t="shared" si="22"/>
        <v>1.0499999999999998</v>
      </c>
      <c r="T97" s="107">
        <f t="shared" si="23"/>
        <v>1.0499999999999998</v>
      </c>
      <c r="U97" s="107">
        <f t="shared" si="24"/>
        <v>1.0499999999999998</v>
      </c>
      <c r="V97" s="107">
        <f t="shared" si="25"/>
        <v>1.25</v>
      </c>
      <c r="W97" s="118">
        <f t="shared" si="26"/>
        <v>47</v>
      </c>
      <c r="X97" s="118">
        <f t="shared" si="30"/>
        <v>9.40</v>
      </c>
      <c r="Y97" s="267">
        <v>19</v>
      </c>
      <c r="Z97" s="117">
        <f t="shared" si="12"/>
        <v>15.20</v>
      </c>
    </row>
    <row r="98" spans="1:26" ht="19.9" customHeight="1">
      <c r="A98" s="207">
        <v>91</v>
      </c>
      <c r="B98" s="137">
        <v>283189</v>
      </c>
      <c r="C98" s="138" t="s">
        <v>133</v>
      </c>
      <c r="D98" s="10">
        <v>4</v>
      </c>
      <c r="E98" s="10">
        <v>4</v>
      </c>
      <c r="F98" s="10">
        <v>4</v>
      </c>
      <c r="G98" s="10">
        <v>4</v>
      </c>
      <c r="H98" s="10">
        <v>5</v>
      </c>
      <c r="I98" s="222">
        <f t="shared" si="27"/>
        <v>21</v>
      </c>
      <c r="J98" s="10">
        <f t="shared" si="28"/>
        <v>3.15</v>
      </c>
      <c r="K98" s="18">
        <v>2</v>
      </c>
      <c r="L98" s="18">
        <v>2</v>
      </c>
      <c r="M98" s="18">
        <v>2</v>
      </c>
      <c r="N98" s="18">
        <v>2</v>
      </c>
      <c r="O98" s="18">
        <v>2</v>
      </c>
      <c r="P98" s="18">
        <f t="shared" si="31"/>
        <v>10</v>
      </c>
      <c r="Q98" s="117">
        <f t="shared" si="29"/>
        <v>0.50</v>
      </c>
      <c r="R98" s="107">
        <f t="shared" si="21"/>
        <v>0.70</v>
      </c>
      <c r="S98" s="107">
        <f t="shared" si="22"/>
        <v>0.70</v>
      </c>
      <c r="T98" s="107">
        <f t="shared" si="23"/>
        <v>0.70</v>
      </c>
      <c r="U98" s="107">
        <f t="shared" si="24"/>
        <v>0.70</v>
      </c>
      <c r="V98" s="107">
        <f t="shared" si="25"/>
        <v>0.85</v>
      </c>
      <c r="W98" s="118">
        <f t="shared" si="26"/>
        <v>31</v>
      </c>
      <c r="X98" s="118">
        <f t="shared" si="30"/>
        <v>6.20</v>
      </c>
      <c r="Y98" s="267">
        <v>12</v>
      </c>
      <c r="Z98" s="117">
        <f t="shared" si="12"/>
        <v>9.6000000000000014</v>
      </c>
    </row>
    <row r="99" spans="1:26" ht="19.9" customHeight="1" thickBot="1">
      <c r="A99" s="208">
        <v>92</v>
      </c>
      <c r="B99" s="137">
        <v>283191</v>
      </c>
      <c r="C99" s="138" t="s">
        <v>267</v>
      </c>
      <c r="D99" s="10">
        <v>1</v>
      </c>
      <c r="E99" s="10">
        <v>1</v>
      </c>
      <c r="F99" s="10">
        <v>1</v>
      </c>
      <c r="G99" s="10">
        <v>1</v>
      </c>
      <c r="H99" s="10">
        <v>1</v>
      </c>
      <c r="I99" s="222">
        <f t="shared" si="27"/>
        <v>5</v>
      </c>
      <c r="J99" s="10">
        <v>0</v>
      </c>
      <c r="K99" s="18">
        <v>0</v>
      </c>
      <c r="L99" s="18">
        <v>0</v>
      </c>
      <c r="M99" s="18">
        <v>0</v>
      </c>
      <c r="N99" s="18">
        <v>2</v>
      </c>
      <c r="O99" s="18">
        <v>0</v>
      </c>
      <c r="P99" s="18">
        <f t="shared" si="31"/>
        <v>2</v>
      </c>
      <c r="Q99" s="117">
        <f t="shared" si="29"/>
        <v>0.10</v>
      </c>
      <c r="R99" s="107">
        <f t="shared" si="21"/>
        <v>0.15</v>
      </c>
      <c r="S99" s="107">
        <f t="shared" si="22"/>
        <v>0.15</v>
      </c>
      <c r="T99" s="107">
        <f t="shared" si="23"/>
        <v>0.15</v>
      </c>
      <c r="U99" s="107">
        <f t="shared" si="24"/>
        <v>0.25</v>
      </c>
      <c r="V99" s="107">
        <f t="shared" si="25"/>
        <v>0.15</v>
      </c>
      <c r="W99" s="118">
        <f t="shared" si="26"/>
        <v>7</v>
      </c>
      <c r="X99" s="118">
        <f t="shared" si="30"/>
        <v>1.40</v>
      </c>
      <c r="Y99" s="267">
        <v>1</v>
      </c>
      <c r="Z99" s="117">
        <f t="shared" si="12"/>
        <v>0.80</v>
      </c>
    </row>
    <row r="100" spans="1:26" ht="19.9" customHeight="1">
      <c r="A100" s="207">
        <v>93</v>
      </c>
      <c r="B100" s="137">
        <v>283196</v>
      </c>
      <c r="C100" s="138" t="s">
        <v>268</v>
      </c>
      <c r="D100" s="10">
        <v>2</v>
      </c>
      <c r="E100" s="10">
        <v>2</v>
      </c>
      <c r="F100" s="10">
        <v>2</v>
      </c>
      <c r="G100" s="10">
        <v>2</v>
      </c>
      <c r="H100" s="10">
        <v>1</v>
      </c>
      <c r="I100" s="222">
        <f t="shared" si="27"/>
        <v>9</v>
      </c>
      <c r="J100" s="10">
        <f t="shared" si="28"/>
        <v>1.35</v>
      </c>
      <c r="K100" s="18">
        <v>0</v>
      </c>
      <c r="L100" s="18">
        <v>1</v>
      </c>
      <c r="M100" s="18">
        <v>1</v>
      </c>
      <c r="N100" s="18">
        <v>1</v>
      </c>
      <c r="O100" s="18">
        <v>0</v>
      </c>
      <c r="P100" s="18">
        <f t="shared" si="31"/>
        <v>3</v>
      </c>
      <c r="Q100" s="117">
        <f t="shared" si="29"/>
        <v>0.15000000000000002</v>
      </c>
      <c r="R100" s="107">
        <f t="shared" si="21"/>
        <v>0.30</v>
      </c>
      <c r="S100" s="107">
        <f t="shared" si="22"/>
        <v>0.35</v>
      </c>
      <c r="T100" s="107">
        <f t="shared" si="23"/>
        <v>0.35</v>
      </c>
      <c r="U100" s="107">
        <f t="shared" si="24"/>
        <v>0.35</v>
      </c>
      <c r="V100" s="107">
        <f t="shared" si="25"/>
        <v>0.15</v>
      </c>
      <c r="W100" s="118">
        <f t="shared" si="26"/>
        <v>12</v>
      </c>
      <c r="X100" s="118">
        <f t="shared" si="30"/>
        <v>2.4000000000000004</v>
      </c>
      <c r="Y100" s="267">
        <v>5</v>
      </c>
      <c r="Z100" s="117">
        <f t="shared" si="12"/>
        <v>4</v>
      </c>
    </row>
    <row r="101" spans="1:26" ht="19.9" customHeight="1" thickBot="1">
      <c r="A101" s="208">
        <v>94</v>
      </c>
      <c r="B101" s="137">
        <v>283197</v>
      </c>
      <c r="C101" s="138" t="s">
        <v>269</v>
      </c>
      <c r="D101" s="10">
        <v>4</v>
      </c>
      <c r="E101" s="10">
        <v>4</v>
      </c>
      <c r="F101" s="10">
        <v>4</v>
      </c>
      <c r="G101" s="10">
        <v>4</v>
      </c>
      <c r="H101" s="10">
        <v>5</v>
      </c>
      <c r="I101" s="222">
        <f t="shared" si="27"/>
        <v>21</v>
      </c>
      <c r="J101" s="10">
        <f t="shared" si="28"/>
        <v>3.15</v>
      </c>
      <c r="K101" s="18">
        <v>2</v>
      </c>
      <c r="L101" s="18">
        <v>2</v>
      </c>
      <c r="M101" s="18">
        <v>2</v>
      </c>
      <c r="N101" s="18">
        <v>2</v>
      </c>
      <c r="O101" s="18">
        <v>2</v>
      </c>
      <c r="P101" s="18">
        <f t="shared" si="31"/>
        <v>10</v>
      </c>
      <c r="Q101" s="117">
        <f t="shared" si="29"/>
        <v>0.50</v>
      </c>
      <c r="R101" s="107">
        <f t="shared" si="21"/>
        <v>0.70</v>
      </c>
      <c r="S101" s="107">
        <f t="shared" si="22"/>
        <v>0.70</v>
      </c>
      <c r="T101" s="107">
        <f t="shared" si="23"/>
        <v>0.70</v>
      </c>
      <c r="U101" s="107">
        <f t="shared" si="24"/>
        <v>0.70</v>
      </c>
      <c r="V101" s="107">
        <f t="shared" si="25"/>
        <v>0.85</v>
      </c>
      <c r="W101" s="118">
        <f t="shared" si="26"/>
        <v>31</v>
      </c>
      <c r="X101" s="118">
        <f t="shared" si="30"/>
        <v>6.20</v>
      </c>
      <c r="Y101" s="267">
        <v>12</v>
      </c>
      <c r="Z101" s="117">
        <f t="shared" si="12"/>
        <v>9.6000000000000014</v>
      </c>
    </row>
    <row r="102" spans="1:26" ht="19.9" customHeight="1">
      <c r="A102" s="207">
        <v>95</v>
      </c>
      <c r="B102" s="137">
        <v>287055</v>
      </c>
      <c r="C102" s="138" t="s">
        <v>270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222">
        <f t="shared" si="27"/>
        <v>0</v>
      </c>
      <c r="J102" s="10">
        <f t="shared" si="28"/>
        <v>0</v>
      </c>
      <c r="K102" s="18"/>
      <c r="L102" s="18"/>
      <c r="M102" s="18"/>
      <c r="N102" s="18"/>
      <c r="O102" s="18"/>
      <c r="P102" s="18">
        <f t="shared" si="31"/>
        <v>0</v>
      </c>
      <c r="Q102" s="117">
        <f t="shared" si="29"/>
        <v>0</v>
      </c>
      <c r="R102" s="107">
        <f t="shared" si="21"/>
        <v>0</v>
      </c>
      <c r="S102" s="107">
        <f t="shared" si="22"/>
        <v>0</v>
      </c>
      <c r="T102" s="107">
        <f t="shared" si="23"/>
        <v>0</v>
      </c>
      <c r="U102" s="107">
        <f t="shared" si="24"/>
        <v>0</v>
      </c>
      <c r="V102" s="107">
        <f t="shared" si="25"/>
        <v>0</v>
      </c>
      <c r="W102" s="118">
        <f t="shared" si="26"/>
        <v>0</v>
      </c>
      <c r="X102" s="118">
        <f t="shared" si="30"/>
        <v>0</v>
      </c>
      <c r="Y102" s="267">
        <v>0</v>
      </c>
      <c r="Z102" s="117">
        <f t="shared" si="12"/>
        <v>0</v>
      </c>
    </row>
    <row r="103" spans="1:26" ht="19.9" customHeight="1" thickBot="1">
      <c r="A103" s="208">
        <v>96</v>
      </c>
      <c r="B103" s="137">
        <v>283198</v>
      </c>
      <c r="C103" s="138" t="s">
        <v>271</v>
      </c>
      <c r="D103" s="10">
        <v>4</v>
      </c>
      <c r="E103" s="10">
        <v>4</v>
      </c>
      <c r="F103" s="10">
        <v>4</v>
      </c>
      <c r="G103" s="10">
        <v>4</v>
      </c>
      <c r="H103" s="10">
        <v>4</v>
      </c>
      <c r="I103" s="222">
        <f t="shared" si="27"/>
        <v>20</v>
      </c>
      <c r="J103" s="10">
        <f t="shared" si="28"/>
        <v>3</v>
      </c>
      <c r="K103" s="18">
        <v>2</v>
      </c>
      <c r="L103" s="18">
        <v>2</v>
      </c>
      <c r="M103" s="18">
        <v>2</v>
      </c>
      <c r="N103" s="18">
        <v>2</v>
      </c>
      <c r="O103" s="18">
        <v>2</v>
      </c>
      <c r="P103" s="18">
        <f t="shared" si="31"/>
        <v>10</v>
      </c>
      <c r="Q103" s="117">
        <f t="shared" si="29"/>
        <v>0.50</v>
      </c>
      <c r="R103" s="107">
        <f t="shared" si="21"/>
        <v>0.70</v>
      </c>
      <c r="S103" s="107">
        <f t="shared" si="22"/>
        <v>0.70</v>
      </c>
      <c r="T103" s="107">
        <f t="shared" si="23"/>
        <v>0.70</v>
      </c>
      <c r="U103" s="107">
        <f t="shared" si="24"/>
        <v>0.70</v>
      </c>
      <c r="V103" s="107">
        <f t="shared" si="25"/>
        <v>0.70</v>
      </c>
      <c r="W103" s="118">
        <f t="shared" si="26"/>
        <v>30</v>
      </c>
      <c r="X103" s="118">
        <f t="shared" si="30"/>
        <v>6</v>
      </c>
      <c r="Y103" s="267">
        <v>10</v>
      </c>
      <c r="Z103" s="117">
        <f t="shared" si="12"/>
        <v>8</v>
      </c>
    </row>
    <row r="104" spans="1:26" ht="19.9" customHeight="1">
      <c r="A104" s="207">
        <v>97</v>
      </c>
      <c r="B104" s="137">
        <v>283200</v>
      </c>
      <c r="C104" s="138" t="s">
        <v>272</v>
      </c>
      <c r="D104" s="10">
        <v>4</v>
      </c>
      <c r="E104" s="10">
        <v>4</v>
      </c>
      <c r="F104" s="10">
        <v>4</v>
      </c>
      <c r="G104" s="10">
        <v>5</v>
      </c>
      <c r="H104" s="10">
        <v>5</v>
      </c>
      <c r="I104" s="222">
        <f t="shared" si="27"/>
        <v>22</v>
      </c>
      <c r="J104" s="10">
        <f t="shared" si="28"/>
        <v>3.30</v>
      </c>
      <c r="K104" s="18">
        <v>2</v>
      </c>
      <c r="L104" s="18">
        <v>2</v>
      </c>
      <c r="M104" s="18">
        <v>2</v>
      </c>
      <c r="N104" s="18">
        <v>2</v>
      </c>
      <c r="O104" s="18">
        <v>3</v>
      </c>
      <c r="P104" s="18">
        <f t="shared" si="31"/>
        <v>11</v>
      </c>
      <c r="Q104" s="117">
        <f t="shared" si="29"/>
        <v>0.55000000000000004</v>
      </c>
      <c r="R104" s="107">
        <f t="shared" si="32" ref="R104:R115">(D104*0.15+K104*0.05)</f>
        <v>0.70</v>
      </c>
      <c r="S104" s="107">
        <f t="shared" si="33" ref="S104:S115">(E104*0.15+L104*0.05)</f>
        <v>0.70</v>
      </c>
      <c r="T104" s="107">
        <f t="shared" si="34" ref="T104:T115">(F104*0.15+M104*0.05)</f>
        <v>0.70</v>
      </c>
      <c r="U104" s="107">
        <f t="shared" si="35" ref="U104:U115">(G104*0.15+N104*0.05)</f>
        <v>0.85</v>
      </c>
      <c r="V104" s="107">
        <f t="shared" si="36" ref="V104:V115">(H104*0.15+O104*0.05)</f>
        <v>0.90</v>
      </c>
      <c r="W104" s="118">
        <f t="shared" si="37" ref="W104:W115">I104+P104</f>
        <v>33</v>
      </c>
      <c r="X104" s="118">
        <f t="shared" si="30"/>
        <v>6.60</v>
      </c>
      <c r="Y104" s="267">
        <v>12</v>
      </c>
      <c r="Z104" s="117">
        <f t="shared" si="12"/>
        <v>9.6000000000000014</v>
      </c>
    </row>
    <row r="105" spans="1:26" ht="19.9" customHeight="1" thickBot="1">
      <c r="A105" s="208">
        <v>98</v>
      </c>
      <c r="B105" s="137">
        <v>283201</v>
      </c>
      <c r="C105" s="138" t="s">
        <v>273</v>
      </c>
      <c r="D105" s="10">
        <v>3</v>
      </c>
      <c r="E105" s="10">
        <v>3</v>
      </c>
      <c r="F105" s="10">
        <v>3</v>
      </c>
      <c r="G105" s="10">
        <v>3</v>
      </c>
      <c r="H105" s="10">
        <v>3</v>
      </c>
      <c r="I105" s="222">
        <f t="shared" si="27"/>
        <v>15</v>
      </c>
      <c r="J105" s="10">
        <v>2</v>
      </c>
      <c r="K105" s="18">
        <v>2</v>
      </c>
      <c r="L105" s="18">
        <v>2</v>
      </c>
      <c r="M105" s="18">
        <v>2</v>
      </c>
      <c r="N105" s="18">
        <v>3</v>
      </c>
      <c r="O105" s="18">
        <v>3</v>
      </c>
      <c r="P105" s="18">
        <f t="shared" si="31"/>
        <v>12</v>
      </c>
      <c r="Q105" s="117">
        <f t="shared" si="29"/>
        <v>0.60000000000000009</v>
      </c>
      <c r="R105" s="107">
        <f t="shared" si="32"/>
        <v>0.54999999999999993</v>
      </c>
      <c r="S105" s="107">
        <f t="shared" si="33"/>
        <v>0.54999999999999993</v>
      </c>
      <c r="T105" s="107">
        <f t="shared" si="34"/>
        <v>0.54999999999999993</v>
      </c>
      <c r="U105" s="107">
        <f t="shared" si="35"/>
        <v>0.60</v>
      </c>
      <c r="V105" s="107">
        <f t="shared" si="36"/>
        <v>0.60</v>
      </c>
      <c r="W105" s="118">
        <f t="shared" si="37"/>
        <v>27</v>
      </c>
      <c r="X105" s="118">
        <f t="shared" si="30"/>
        <v>5.40</v>
      </c>
      <c r="Y105" s="267">
        <v>7</v>
      </c>
      <c r="Z105" s="117">
        <f t="shared" si="12"/>
        <v>5.60</v>
      </c>
    </row>
    <row r="106" spans="1:26" ht="19.9" customHeight="1">
      <c r="A106" s="207">
        <v>99</v>
      </c>
      <c r="B106" s="137">
        <v>283202</v>
      </c>
      <c r="C106" s="138" t="s">
        <v>274</v>
      </c>
      <c r="D106" s="10">
        <v>1</v>
      </c>
      <c r="E106" s="10">
        <v>1</v>
      </c>
      <c r="F106" s="10">
        <v>2</v>
      </c>
      <c r="G106" s="10">
        <v>2</v>
      </c>
      <c r="H106" s="10">
        <v>2</v>
      </c>
      <c r="I106" s="222">
        <f t="shared" si="27"/>
        <v>8</v>
      </c>
      <c r="J106" s="10">
        <f t="shared" si="28"/>
        <v>1.20</v>
      </c>
      <c r="K106" s="18">
        <v>0</v>
      </c>
      <c r="L106" s="18">
        <v>1</v>
      </c>
      <c r="M106" s="18">
        <v>1</v>
      </c>
      <c r="N106" s="18">
        <v>1</v>
      </c>
      <c r="O106" s="18">
        <v>1</v>
      </c>
      <c r="P106" s="18">
        <f t="shared" si="31"/>
        <v>4</v>
      </c>
      <c r="Q106" s="117">
        <f t="shared" si="29"/>
        <v>0.20</v>
      </c>
      <c r="R106" s="107">
        <f t="shared" si="32"/>
        <v>0.15</v>
      </c>
      <c r="S106" s="107">
        <f t="shared" si="33"/>
        <v>0.20</v>
      </c>
      <c r="T106" s="107">
        <f t="shared" si="34"/>
        <v>0.35</v>
      </c>
      <c r="U106" s="107">
        <f t="shared" si="35"/>
        <v>0.35</v>
      </c>
      <c r="V106" s="107">
        <f t="shared" si="36"/>
        <v>0.35</v>
      </c>
      <c r="W106" s="118">
        <f t="shared" si="37"/>
        <v>12</v>
      </c>
      <c r="X106" s="118">
        <f t="shared" si="30"/>
        <v>2.4000000000000004</v>
      </c>
      <c r="Y106" s="267">
        <v>4</v>
      </c>
      <c r="Z106" s="117">
        <f t="shared" si="12"/>
        <v>3.20</v>
      </c>
    </row>
    <row r="107" spans="1:26" ht="19.9" customHeight="1" thickBot="1">
      <c r="A107" s="208">
        <v>100</v>
      </c>
      <c r="B107" s="137">
        <v>283203</v>
      </c>
      <c r="C107" s="138" t="s">
        <v>135</v>
      </c>
      <c r="D107" s="10">
        <v>3</v>
      </c>
      <c r="E107" s="10">
        <v>3</v>
      </c>
      <c r="F107" s="10">
        <v>3</v>
      </c>
      <c r="G107" s="10">
        <v>4</v>
      </c>
      <c r="H107" s="10">
        <v>4</v>
      </c>
      <c r="I107" s="222">
        <f t="shared" si="27"/>
        <v>17</v>
      </c>
      <c r="J107" s="10">
        <f t="shared" si="28"/>
        <v>2.5499999999999998</v>
      </c>
      <c r="K107" s="18">
        <v>2</v>
      </c>
      <c r="L107" s="18">
        <v>2</v>
      </c>
      <c r="M107" s="18">
        <v>3</v>
      </c>
      <c r="N107" s="18">
        <v>3</v>
      </c>
      <c r="O107" s="18">
        <v>3</v>
      </c>
      <c r="P107" s="18">
        <f t="shared" si="31"/>
        <v>13</v>
      </c>
      <c r="Q107" s="117">
        <f t="shared" si="29"/>
        <v>0.65</v>
      </c>
      <c r="R107" s="107">
        <f t="shared" si="32"/>
        <v>0.54999999999999993</v>
      </c>
      <c r="S107" s="107">
        <f t="shared" si="33"/>
        <v>0.54999999999999993</v>
      </c>
      <c r="T107" s="107">
        <f t="shared" si="34"/>
        <v>0.60</v>
      </c>
      <c r="U107" s="107">
        <f t="shared" si="35"/>
        <v>0.75</v>
      </c>
      <c r="V107" s="107">
        <f t="shared" si="36"/>
        <v>0.75</v>
      </c>
      <c r="W107" s="118">
        <f t="shared" si="37"/>
        <v>30</v>
      </c>
      <c r="X107" s="118">
        <f t="shared" si="30"/>
        <v>6</v>
      </c>
      <c r="Y107" s="267">
        <v>8</v>
      </c>
      <c r="Z107" s="117">
        <f t="shared" si="12"/>
        <v>6.40</v>
      </c>
    </row>
    <row r="108" spans="1:26" ht="19.9" customHeight="1">
      <c r="A108" s="207">
        <v>101</v>
      </c>
      <c r="B108" s="137">
        <v>283204</v>
      </c>
      <c r="C108" s="138" t="s">
        <v>275</v>
      </c>
      <c r="D108" s="10">
        <v>2</v>
      </c>
      <c r="E108" s="10">
        <v>2</v>
      </c>
      <c r="F108" s="10">
        <v>1</v>
      </c>
      <c r="G108" s="10">
        <v>1</v>
      </c>
      <c r="H108" s="10">
        <v>1</v>
      </c>
      <c r="I108" s="222">
        <f t="shared" si="27"/>
        <v>7</v>
      </c>
      <c r="J108" s="10">
        <f t="shared" si="28"/>
        <v>1.05</v>
      </c>
      <c r="K108" s="18">
        <v>0</v>
      </c>
      <c r="L108" s="18">
        <v>0</v>
      </c>
      <c r="M108" s="18">
        <v>1</v>
      </c>
      <c r="N108" s="18">
        <v>1</v>
      </c>
      <c r="O108" s="18">
        <v>1</v>
      </c>
      <c r="P108" s="18">
        <f t="shared" si="31"/>
        <v>3</v>
      </c>
      <c r="Q108" s="117">
        <f t="shared" si="29"/>
        <v>0.15000000000000002</v>
      </c>
      <c r="R108" s="107">
        <f t="shared" si="32"/>
        <v>0.30</v>
      </c>
      <c r="S108" s="107">
        <f t="shared" si="33"/>
        <v>0.30</v>
      </c>
      <c r="T108" s="107">
        <f t="shared" si="34"/>
        <v>0.20</v>
      </c>
      <c r="U108" s="107">
        <f t="shared" si="35"/>
        <v>0.20</v>
      </c>
      <c r="V108" s="107">
        <f t="shared" si="36"/>
        <v>0.20</v>
      </c>
      <c r="W108" s="118">
        <f t="shared" si="37"/>
        <v>10</v>
      </c>
      <c r="X108" s="118">
        <f t="shared" si="30"/>
        <v>2</v>
      </c>
      <c r="Y108" s="267">
        <v>3</v>
      </c>
      <c r="Z108" s="117">
        <f t="shared" si="12"/>
        <v>2.4000000000000004</v>
      </c>
    </row>
    <row r="109" spans="1:26" ht="19.9" customHeight="1" thickBot="1">
      <c r="A109" s="208">
        <v>102</v>
      </c>
      <c r="B109" s="137">
        <v>283205</v>
      </c>
      <c r="C109" s="138" t="s">
        <v>276</v>
      </c>
      <c r="D109" s="10">
        <v>1</v>
      </c>
      <c r="E109" s="10">
        <v>1</v>
      </c>
      <c r="F109" s="10">
        <v>2</v>
      </c>
      <c r="G109" s="10">
        <v>2</v>
      </c>
      <c r="H109" s="10">
        <v>2</v>
      </c>
      <c r="I109" s="222">
        <f t="shared" si="27"/>
        <v>8</v>
      </c>
      <c r="J109" s="10">
        <f t="shared" si="28"/>
        <v>1.20</v>
      </c>
      <c r="K109" s="18">
        <v>0</v>
      </c>
      <c r="L109" s="18">
        <v>1</v>
      </c>
      <c r="M109" s="18">
        <v>1</v>
      </c>
      <c r="N109" s="18">
        <v>1</v>
      </c>
      <c r="O109" s="18">
        <v>1</v>
      </c>
      <c r="P109" s="18">
        <f t="shared" si="31"/>
        <v>4</v>
      </c>
      <c r="Q109" s="117">
        <f t="shared" si="29"/>
        <v>0.20</v>
      </c>
      <c r="R109" s="107">
        <f t="shared" si="32"/>
        <v>0.15</v>
      </c>
      <c r="S109" s="107">
        <f t="shared" si="33"/>
        <v>0.20</v>
      </c>
      <c r="T109" s="107">
        <f t="shared" si="34"/>
        <v>0.35</v>
      </c>
      <c r="U109" s="107">
        <f t="shared" si="35"/>
        <v>0.35</v>
      </c>
      <c r="V109" s="107">
        <f t="shared" si="36"/>
        <v>0.35</v>
      </c>
      <c r="W109" s="118">
        <f t="shared" si="37"/>
        <v>12</v>
      </c>
      <c r="X109" s="118">
        <f t="shared" si="30"/>
        <v>2.4000000000000004</v>
      </c>
      <c r="Y109" s="267">
        <v>3</v>
      </c>
      <c r="Z109" s="117">
        <f t="shared" si="12"/>
        <v>2.4000000000000004</v>
      </c>
    </row>
    <row r="110" spans="1:26" ht="19.9" customHeight="1">
      <c r="A110" s="207">
        <v>103</v>
      </c>
      <c r="B110" s="137">
        <v>283206</v>
      </c>
      <c r="C110" s="138" t="s">
        <v>277</v>
      </c>
      <c r="D110" s="10">
        <v>0</v>
      </c>
      <c r="E110" s="10">
        <v>1</v>
      </c>
      <c r="F110" s="10">
        <v>1</v>
      </c>
      <c r="G110" s="10">
        <v>1</v>
      </c>
      <c r="H110" s="10">
        <v>1</v>
      </c>
      <c r="I110" s="222">
        <f t="shared" si="27"/>
        <v>4</v>
      </c>
      <c r="J110" s="10">
        <f t="shared" si="28"/>
        <v>0.60</v>
      </c>
      <c r="K110" s="18">
        <v>0</v>
      </c>
      <c r="L110" s="18">
        <v>0</v>
      </c>
      <c r="M110" s="18">
        <v>0</v>
      </c>
      <c r="N110" s="18">
        <v>1</v>
      </c>
      <c r="O110" s="18">
        <v>1</v>
      </c>
      <c r="P110" s="18">
        <f t="shared" si="31"/>
        <v>2</v>
      </c>
      <c r="Q110" s="117">
        <f t="shared" si="29"/>
        <v>0.10</v>
      </c>
      <c r="R110" s="107">
        <f t="shared" si="32"/>
        <v>0</v>
      </c>
      <c r="S110" s="107">
        <f t="shared" si="33"/>
        <v>0.15</v>
      </c>
      <c r="T110" s="107">
        <f t="shared" si="34"/>
        <v>0.15</v>
      </c>
      <c r="U110" s="107">
        <f t="shared" si="35"/>
        <v>0.20</v>
      </c>
      <c r="V110" s="107">
        <f t="shared" si="36"/>
        <v>0.20</v>
      </c>
      <c r="W110" s="118">
        <f t="shared" si="37"/>
        <v>6</v>
      </c>
      <c r="X110" s="118">
        <f t="shared" si="30"/>
        <v>1.2000000000000002</v>
      </c>
      <c r="Y110" s="267">
        <v>1</v>
      </c>
      <c r="Z110" s="117">
        <f t="shared" si="12"/>
        <v>0.80</v>
      </c>
    </row>
    <row r="111" spans="1:26" ht="19.9" customHeight="1" thickBot="1">
      <c r="A111" s="208">
        <v>104</v>
      </c>
      <c r="B111" s="137">
        <v>283208</v>
      </c>
      <c r="C111" s="138" t="s">
        <v>278</v>
      </c>
      <c r="D111" s="10">
        <v>4</v>
      </c>
      <c r="E111" s="10">
        <v>4</v>
      </c>
      <c r="F111" s="10">
        <v>4</v>
      </c>
      <c r="G111" s="10">
        <v>5</v>
      </c>
      <c r="H111" s="10">
        <v>5</v>
      </c>
      <c r="I111" s="222">
        <f t="shared" si="27"/>
        <v>22</v>
      </c>
      <c r="J111" s="10">
        <f t="shared" si="28"/>
        <v>3.30</v>
      </c>
      <c r="K111" s="18">
        <v>2</v>
      </c>
      <c r="L111" s="18">
        <v>2</v>
      </c>
      <c r="M111" s="18">
        <v>2</v>
      </c>
      <c r="N111" s="18">
        <v>2</v>
      </c>
      <c r="O111" s="18">
        <v>3</v>
      </c>
      <c r="P111" s="18">
        <f t="shared" si="31"/>
        <v>11</v>
      </c>
      <c r="Q111" s="117">
        <f t="shared" si="29"/>
        <v>0.55000000000000004</v>
      </c>
      <c r="R111" s="107">
        <f t="shared" si="32"/>
        <v>0.70</v>
      </c>
      <c r="S111" s="107">
        <f t="shared" si="33"/>
        <v>0.70</v>
      </c>
      <c r="T111" s="107">
        <f t="shared" si="34"/>
        <v>0.70</v>
      </c>
      <c r="U111" s="107">
        <f t="shared" si="35"/>
        <v>0.85</v>
      </c>
      <c r="V111" s="107">
        <f t="shared" si="36"/>
        <v>0.90</v>
      </c>
      <c r="W111" s="118">
        <f t="shared" si="37"/>
        <v>33</v>
      </c>
      <c r="X111" s="118">
        <f t="shared" si="30"/>
        <v>6.60</v>
      </c>
      <c r="Y111" s="267">
        <v>12</v>
      </c>
      <c r="Z111" s="117">
        <f t="shared" si="12"/>
        <v>9.6000000000000014</v>
      </c>
    </row>
    <row r="112" spans="1:26" ht="19.9" customHeight="1">
      <c r="A112" s="207">
        <v>105</v>
      </c>
      <c r="B112" s="137">
        <v>283209</v>
      </c>
      <c r="C112" s="138" t="s">
        <v>279</v>
      </c>
      <c r="D112" s="10">
        <v>1</v>
      </c>
      <c r="E112" s="10">
        <v>1</v>
      </c>
      <c r="F112" s="10">
        <v>1</v>
      </c>
      <c r="G112" s="10">
        <v>1</v>
      </c>
      <c r="H112" s="10">
        <v>2</v>
      </c>
      <c r="I112" s="222">
        <f t="shared" si="27"/>
        <v>6</v>
      </c>
      <c r="J112" s="10">
        <f t="shared" si="28"/>
        <v>0.89999999999999991</v>
      </c>
      <c r="K112" s="18">
        <v>0</v>
      </c>
      <c r="L112" s="18">
        <v>0</v>
      </c>
      <c r="M112" s="18">
        <v>1</v>
      </c>
      <c r="N112" s="18">
        <v>1</v>
      </c>
      <c r="O112" s="18">
        <v>1</v>
      </c>
      <c r="P112" s="18">
        <f t="shared" si="31"/>
        <v>3</v>
      </c>
      <c r="Q112" s="117">
        <f t="shared" si="29"/>
        <v>0.15000000000000002</v>
      </c>
      <c r="R112" s="107">
        <f t="shared" si="32"/>
        <v>0.15</v>
      </c>
      <c r="S112" s="107">
        <f t="shared" si="33"/>
        <v>0.15</v>
      </c>
      <c r="T112" s="107">
        <f t="shared" si="34"/>
        <v>0.20</v>
      </c>
      <c r="U112" s="107">
        <f t="shared" si="35"/>
        <v>0.20</v>
      </c>
      <c r="V112" s="107">
        <f t="shared" si="36"/>
        <v>0.35</v>
      </c>
      <c r="W112" s="118">
        <f t="shared" si="37"/>
        <v>9</v>
      </c>
      <c r="X112" s="118">
        <f t="shared" si="30"/>
        <v>1.80</v>
      </c>
      <c r="Y112" s="267">
        <v>2</v>
      </c>
      <c r="Z112" s="117">
        <f t="shared" si="12"/>
        <v>1.60</v>
      </c>
    </row>
    <row r="113" spans="1:26" ht="19.9" customHeight="1" thickBot="1">
      <c r="A113" s="208">
        <v>106</v>
      </c>
      <c r="B113" s="137">
        <v>283097</v>
      </c>
      <c r="C113" s="138" t="s">
        <v>280</v>
      </c>
      <c r="D113" s="10">
        <v>5</v>
      </c>
      <c r="E113" s="10">
        <v>5</v>
      </c>
      <c r="F113" s="10">
        <v>3</v>
      </c>
      <c r="G113" s="10">
        <v>3</v>
      </c>
      <c r="H113" s="10">
        <v>3</v>
      </c>
      <c r="I113" s="222">
        <f t="shared" si="27"/>
        <v>19</v>
      </c>
      <c r="J113" s="10">
        <f t="shared" si="28"/>
        <v>2.85</v>
      </c>
      <c r="K113" s="18">
        <v>2</v>
      </c>
      <c r="L113" s="18">
        <v>2</v>
      </c>
      <c r="M113" s="18">
        <v>2</v>
      </c>
      <c r="N113" s="18">
        <v>2</v>
      </c>
      <c r="O113" s="18">
        <v>1</v>
      </c>
      <c r="P113" s="18">
        <f t="shared" si="31"/>
        <v>9</v>
      </c>
      <c r="Q113" s="117">
        <f t="shared" si="29"/>
        <v>0.45</v>
      </c>
      <c r="R113" s="107">
        <f t="shared" si="32"/>
        <v>0.85</v>
      </c>
      <c r="S113" s="107">
        <f t="shared" si="33"/>
        <v>0.85</v>
      </c>
      <c r="T113" s="107">
        <f t="shared" si="34"/>
        <v>0.54999999999999993</v>
      </c>
      <c r="U113" s="107">
        <f t="shared" si="35"/>
        <v>0.54999999999999993</v>
      </c>
      <c r="V113" s="107">
        <f t="shared" si="36"/>
        <v>0.49999999999999994</v>
      </c>
      <c r="W113" s="118">
        <f t="shared" si="37"/>
        <v>28</v>
      </c>
      <c r="X113" s="118">
        <f t="shared" si="30"/>
        <v>5.60</v>
      </c>
      <c r="Y113" s="267" t="s">
        <v>203</v>
      </c>
      <c r="Z113" s="117" t="e">
        <f t="shared" si="12"/>
        <v>#VALUE!</v>
      </c>
    </row>
    <row r="114" spans="1:26" ht="19.9" customHeight="1">
      <c r="A114" s="207">
        <v>107</v>
      </c>
      <c r="B114" s="137">
        <v>283193</v>
      </c>
      <c r="C114" s="138" t="s">
        <v>281</v>
      </c>
      <c r="D114" s="10">
        <v>3</v>
      </c>
      <c r="E114" s="10">
        <v>3</v>
      </c>
      <c r="F114" s="10">
        <v>3</v>
      </c>
      <c r="G114" s="10">
        <v>3</v>
      </c>
      <c r="H114" s="10">
        <v>4</v>
      </c>
      <c r="I114" s="222">
        <f t="shared" si="27"/>
        <v>16</v>
      </c>
      <c r="J114" s="10">
        <f t="shared" si="28"/>
        <v>2.40</v>
      </c>
      <c r="K114" s="18">
        <v>1</v>
      </c>
      <c r="L114" s="18">
        <v>1</v>
      </c>
      <c r="M114" s="18">
        <v>2</v>
      </c>
      <c r="N114" s="18">
        <v>2</v>
      </c>
      <c r="O114" s="18">
        <v>2</v>
      </c>
      <c r="P114" s="18">
        <f t="shared" si="31"/>
        <v>8</v>
      </c>
      <c r="Q114" s="117">
        <f t="shared" si="29"/>
        <v>0.40</v>
      </c>
      <c r="R114" s="107">
        <f t="shared" si="32"/>
        <v>0.49999999999999994</v>
      </c>
      <c r="S114" s="107">
        <f t="shared" si="33"/>
        <v>0.49999999999999994</v>
      </c>
      <c r="T114" s="107">
        <f t="shared" si="34"/>
        <v>0.54999999999999993</v>
      </c>
      <c r="U114" s="107">
        <f t="shared" si="35"/>
        <v>0.54999999999999993</v>
      </c>
      <c r="V114" s="107">
        <f t="shared" si="36"/>
        <v>0.70</v>
      </c>
      <c r="W114" s="118">
        <f t="shared" si="37"/>
        <v>24</v>
      </c>
      <c r="X114" s="118">
        <f t="shared" si="30"/>
        <v>4.8000000000000007</v>
      </c>
      <c r="Y114" s="267">
        <v>8</v>
      </c>
      <c r="Z114" s="117">
        <f t="shared" si="12"/>
        <v>6.40</v>
      </c>
    </row>
    <row r="115" spans="1:26" ht="19.9" customHeight="1">
      <c r="A115" s="208">
        <v>108</v>
      </c>
      <c r="B115" s="137">
        <v>183194</v>
      </c>
      <c r="C115" s="138" t="s">
        <v>282</v>
      </c>
      <c r="D115" s="10">
        <v>5</v>
      </c>
      <c r="E115" s="10">
        <v>5</v>
      </c>
      <c r="F115" s="10">
        <v>5</v>
      </c>
      <c r="G115" s="10">
        <v>6</v>
      </c>
      <c r="H115" s="10">
        <v>7</v>
      </c>
      <c r="I115" s="222">
        <f t="shared" si="27"/>
        <v>28</v>
      </c>
      <c r="J115" s="10">
        <f t="shared" si="28"/>
        <v>4.20</v>
      </c>
      <c r="K115" s="18">
        <v>3</v>
      </c>
      <c r="L115" s="18">
        <v>3</v>
      </c>
      <c r="M115" s="18">
        <v>3</v>
      </c>
      <c r="N115" s="18">
        <v>3</v>
      </c>
      <c r="O115" s="18">
        <v>3</v>
      </c>
      <c r="P115" s="18">
        <f t="shared" si="31"/>
        <v>15</v>
      </c>
      <c r="Q115" s="117">
        <f t="shared" si="29"/>
        <v>0.75</v>
      </c>
      <c r="R115" s="107">
        <f t="shared" si="32"/>
        <v>0.90</v>
      </c>
      <c r="S115" s="107">
        <f t="shared" si="33"/>
        <v>0.90</v>
      </c>
      <c r="T115" s="107">
        <f t="shared" si="34"/>
        <v>0.90</v>
      </c>
      <c r="U115" s="107">
        <f t="shared" si="35"/>
        <v>1.0499999999999998</v>
      </c>
      <c r="V115" s="107">
        <f t="shared" si="36"/>
        <v>1.2000000000000002</v>
      </c>
      <c r="W115" s="118">
        <f t="shared" si="37"/>
        <v>43</v>
      </c>
      <c r="X115" s="118">
        <f t="shared" si="30"/>
        <v>8.60</v>
      </c>
      <c r="Y115" s="267">
        <v>16</v>
      </c>
      <c r="Z115" s="117">
        <f t="shared" si="12"/>
        <v>12.80</v>
      </c>
    </row>
    <row r="116" ht="21" thickBot="1"/>
    <row r="117" spans="1:26" ht="20.25">
      <c r="A117" s="139" t="s">
        <v>13</v>
      </c>
      <c r="B117" s="140"/>
      <c r="C117" s="141"/>
      <c r="D117" s="6">
        <f t="shared" si="38" ref="D117:Z117">COUNT(D8:D115)</f>
        <v>108</v>
      </c>
      <c r="E117" s="7">
        <f t="shared" si="38"/>
        <v>108</v>
      </c>
      <c r="F117" s="7">
        <f t="shared" si="38"/>
        <v>108</v>
      </c>
      <c r="G117" s="7">
        <f t="shared" si="38"/>
        <v>108</v>
      </c>
      <c r="H117" s="89">
        <f t="shared" si="38"/>
        <v>108</v>
      </c>
      <c r="I117" s="8">
        <f t="shared" si="38"/>
        <v>108</v>
      </c>
      <c r="J117" s="90">
        <f t="shared" si="38"/>
        <v>108</v>
      </c>
      <c r="K117" s="82">
        <f t="shared" si="38"/>
        <v>105</v>
      </c>
      <c r="L117" s="15">
        <f t="shared" si="38"/>
        <v>105</v>
      </c>
      <c r="M117" s="15">
        <f t="shared" si="38"/>
        <v>105</v>
      </c>
      <c r="N117" s="15">
        <f t="shared" si="38"/>
        <v>105</v>
      </c>
      <c r="O117" s="83">
        <f t="shared" si="38"/>
        <v>105</v>
      </c>
      <c r="P117" s="78">
        <f t="shared" si="38"/>
        <v>107</v>
      </c>
      <c r="Q117" s="96">
        <f t="shared" si="38"/>
        <v>107</v>
      </c>
      <c r="R117" s="99">
        <f t="shared" si="38"/>
        <v>108</v>
      </c>
      <c r="S117" s="22">
        <f t="shared" si="38"/>
        <v>108</v>
      </c>
      <c r="T117" s="22">
        <f t="shared" si="38"/>
        <v>108</v>
      </c>
      <c r="U117" s="22">
        <f t="shared" si="38"/>
        <v>108</v>
      </c>
      <c r="V117" s="23">
        <f t="shared" si="38"/>
        <v>108</v>
      </c>
      <c r="W117" s="108">
        <f t="shared" si="38"/>
        <v>108</v>
      </c>
      <c r="X117" s="102">
        <f t="shared" si="38"/>
        <v>108</v>
      </c>
      <c r="Y117" s="16">
        <f t="shared" si="38"/>
        <v>107</v>
      </c>
      <c r="Z117" s="106">
        <f t="shared" si="38"/>
        <v>107</v>
      </c>
    </row>
    <row r="118" spans="1:26" ht="21" customHeight="1">
      <c r="A118" s="167" t="s">
        <v>14</v>
      </c>
      <c r="B118" s="168"/>
      <c r="C118" s="169"/>
      <c r="D118" s="9">
        <v>10</v>
      </c>
      <c r="E118" s="10">
        <v>10</v>
      </c>
      <c r="F118" s="10">
        <v>10</v>
      </c>
      <c r="G118" s="10">
        <v>10</v>
      </c>
      <c r="H118" s="91">
        <v>10</v>
      </c>
      <c r="I118" s="11">
        <f>SUM(D118:H118)</f>
        <v>50</v>
      </c>
      <c r="J118" s="92">
        <f>I118*0.15</f>
        <v>7.50</v>
      </c>
      <c r="K118" s="84">
        <v>5</v>
      </c>
      <c r="L118" s="18">
        <v>5</v>
      </c>
      <c r="M118" s="18">
        <v>5</v>
      </c>
      <c r="N118" s="18">
        <v>5</v>
      </c>
      <c r="O118" s="85">
        <v>5</v>
      </c>
      <c r="P118" s="79">
        <f>SUM(K118:O118)</f>
        <v>25</v>
      </c>
      <c r="Q118" s="97">
        <f>P118*0.05</f>
        <v>1.25</v>
      </c>
      <c r="R118" s="100">
        <f>(D118*0.15+K118*0.05)</f>
        <v>1.75</v>
      </c>
      <c r="S118" s="24">
        <f>((E118*0.15+L118*0.05))</f>
        <v>1.75</v>
      </c>
      <c r="T118" s="24">
        <f>((F118*0.15+M118*0.05))</f>
        <v>1.75</v>
      </c>
      <c r="U118" s="24">
        <f>((G118*0.15+N118*0.05))</f>
        <v>1.75</v>
      </c>
      <c r="V118" s="25">
        <f>((H118*0.15+O118*0.05))</f>
        <v>1.75</v>
      </c>
      <c r="W118" s="109">
        <v>75</v>
      </c>
      <c r="X118" s="103">
        <f>W118*0.2</f>
        <v>15</v>
      </c>
      <c r="Y118" s="19">
        <v>33</v>
      </c>
      <c r="Z118" s="86">
        <f>Y118*0.8</f>
        <v>26.40</v>
      </c>
    </row>
    <row r="119" spans="1:26" ht="20.25">
      <c r="A119" s="167" t="s">
        <v>75</v>
      </c>
      <c r="B119" s="168"/>
      <c r="C119" s="169"/>
      <c r="D119" s="9">
        <f>D118*0.4</f>
        <v>4</v>
      </c>
      <c r="E119" s="10">
        <f>E118*0.4</f>
        <v>4</v>
      </c>
      <c r="F119" s="10">
        <f t="shared" si="39" ref="F119:J119">F118*0.4</f>
        <v>4</v>
      </c>
      <c r="G119" s="10">
        <f t="shared" si="39"/>
        <v>4</v>
      </c>
      <c r="H119" s="91">
        <f t="shared" si="39"/>
        <v>4</v>
      </c>
      <c r="I119" s="11">
        <f t="shared" si="39"/>
        <v>20</v>
      </c>
      <c r="J119" s="92">
        <f t="shared" si="39"/>
        <v>3</v>
      </c>
      <c r="K119" s="84">
        <f>K118*0.4</f>
        <v>2</v>
      </c>
      <c r="L119" s="18">
        <f>L118*0.4</f>
        <v>2</v>
      </c>
      <c r="M119" s="18">
        <f t="shared" si="40" ref="M119:Z119">M118*0.4</f>
        <v>2</v>
      </c>
      <c r="N119" s="18">
        <f t="shared" si="40"/>
        <v>2</v>
      </c>
      <c r="O119" s="85">
        <f t="shared" si="40"/>
        <v>2</v>
      </c>
      <c r="P119" s="79">
        <f t="shared" si="40"/>
        <v>10</v>
      </c>
      <c r="Q119" s="97">
        <f t="shared" si="40"/>
        <v>0.50</v>
      </c>
      <c r="R119" s="100">
        <f t="shared" si="40"/>
        <v>0.70</v>
      </c>
      <c r="S119" s="24">
        <f t="shared" si="40"/>
        <v>0.70</v>
      </c>
      <c r="T119" s="24">
        <f t="shared" si="40"/>
        <v>0.70</v>
      </c>
      <c r="U119" s="24">
        <f t="shared" si="40"/>
        <v>0.70</v>
      </c>
      <c r="V119" s="25">
        <f t="shared" si="40"/>
        <v>0.70</v>
      </c>
      <c r="W119" s="109">
        <f t="shared" si="40"/>
        <v>30</v>
      </c>
      <c r="X119" s="103">
        <f t="shared" si="40"/>
        <v>6</v>
      </c>
      <c r="Y119" s="19">
        <f t="shared" si="40"/>
        <v>13.20</v>
      </c>
      <c r="Z119" s="86">
        <f t="shared" si="40"/>
        <v>10.560000000000002</v>
      </c>
    </row>
    <row r="120" spans="1:26" ht="21" customHeight="1">
      <c r="A120" s="167" t="s">
        <v>15</v>
      </c>
      <c r="B120" s="168"/>
      <c r="C120" s="169"/>
      <c r="D120" s="9">
        <f>COUNTIF(D8:D115,"&gt;=4")</f>
        <v>53</v>
      </c>
      <c r="E120" s="10">
        <f>COUNTIF(E8:E115,"&gt;=4")</f>
        <v>55</v>
      </c>
      <c r="F120" s="10">
        <f>COUNTIF(F8:F115,"&gt;=4")</f>
        <v>59</v>
      </c>
      <c r="G120" s="10">
        <f>COUNTIF(G8:G115,"&gt;=4")</f>
        <v>63</v>
      </c>
      <c r="H120" s="91">
        <f>COUNTIF(H8:H115,"&gt;=4")</f>
        <v>70</v>
      </c>
      <c r="I120" s="11">
        <f>COUNTIF(I8:I115,"&gt;=20")</f>
        <v>57</v>
      </c>
      <c r="J120" s="92">
        <f>COUNTIF(J8:J115,"&gt;=3")</f>
        <v>57</v>
      </c>
      <c r="K120" s="84">
        <f>COUNTIF(K8:K115,"&gt;=2")</f>
        <v>66</v>
      </c>
      <c r="L120" s="18">
        <f>COUNTIF(L8:L115,"&gt;=2")</f>
        <v>71</v>
      </c>
      <c r="M120" s="18">
        <f>COUNTIF(M8:M115,"&gt;=2")</f>
        <v>77</v>
      </c>
      <c r="N120" s="18">
        <f>COUNTIF(N8:N115,"&gt;=2")</f>
        <v>81</v>
      </c>
      <c r="O120" s="85">
        <f>COUNTIF(O8:O115,"&gt;=2")</f>
        <v>79</v>
      </c>
      <c r="P120" s="79">
        <f>COUNTIF(P8:P115,"&gt;=10")</f>
        <v>60</v>
      </c>
      <c r="Q120" s="97">
        <f>COUNTIF(Q8:Q115,"&gt;=0.5")</f>
        <v>60</v>
      </c>
      <c r="R120" s="100">
        <f>COUNTIF(R8:R115,"&gt;=0.7")</f>
        <v>52</v>
      </c>
      <c r="S120" s="24">
        <f>COUNTIF(S8:S115,"&gt;=0.7")</f>
        <v>55</v>
      </c>
      <c r="T120" s="24">
        <f>COUNTIF(T8:T115,"&gt;=0.7")</f>
        <v>59</v>
      </c>
      <c r="U120" s="24">
        <f>COUNTIF(U8:U115,"&gt;=0.7")</f>
        <v>62</v>
      </c>
      <c r="V120" s="25">
        <f>COUNTIF(V8:V115,"&gt;=0.7")</f>
        <v>69</v>
      </c>
      <c r="W120" s="109">
        <f>COUNTIF(W8:W115,"&gt;=30")</f>
        <v>59</v>
      </c>
      <c r="X120" s="103">
        <f>COUNTIF(X8:X115,"&gt;=6")</f>
        <v>59</v>
      </c>
      <c r="Y120" s="19">
        <f>COUNTIF(Y8:Y115,"&gt;=13.2")</f>
        <v>31</v>
      </c>
      <c r="Z120" s="86">
        <f>COUNTIF(Z8:Z115,"&gt;=10.56")</f>
        <v>31</v>
      </c>
    </row>
    <row r="121" spans="1:26" ht="20.25">
      <c r="A121" s="167" t="s">
        <v>16</v>
      </c>
      <c r="B121" s="168"/>
      <c r="C121" s="169"/>
      <c r="D121" s="93" t="str">
        <f t="shared" si="41" ref="D121:Z121">IF(((D120/COUNT(D8:D115))*100)&gt;=60,"3",IF(AND(((D120/COUNT(D8:D115))*100)&lt;60,((D120/COUNT(D8:D115))*100)&gt;=50),"2",IF(AND(((D120/COUNT(D8:D115))*100)&lt;50,((D120/COUNT(D8:D115))*100)&gt;=40),"1","0")))</f>
        <v>1</v>
      </c>
      <c r="E121" s="10" t="str">
        <f t="shared" si="41"/>
        <v>2</v>
      </c>
      <c r="F121" s="10" t="str">
        <f t="shared" si="41"/>
        <v>2</v>
      </c>
      <c r="G121" s="10" t="str">
        <f t="shared" si="41"/>
        <v>2</v>
      </c>
      <c r="H121" s="91" t="str">
        <f t="shared" si="41"/>
        <v>3</v>
      </c>
      <c r="I121" s="11" t="str">
        <f t="shared" si="41"/>
        <v>2</v>
      </c>
      <c r="J121" s="92" t="str">
        <f t="shared" si="41"/>
        <v>2</v>
      </c>
      <c r="K121" s="84" t="str">
        <f t="shared" si="41"/>
        <v>3</v>
      </c>
      <c r="L121" s="17" t="str">
        <f t="shared" si="41"/>
        <v>3</v>
      </c>
      <c r="M121" s="17" t="str">
        <f t="shared" si="41"/>
        <v>3</v>
      </c>
      <c r="N121" s="17" t="str">
        <f t="shared" si="41"/>
        <v>3</v>
      </c>
      <c r="O121" s="86" t="str">
        <f t="shared" si="41"/>
        <v>3</v>
      </c>
      <c r="P121" s="79" t="str">
        <f t="shared" si="41"/>
        <v>2</v>
      </c>
      <c r="Q121" s="97" t="str">
        <f t="shared" si="41"/>
        <v>2</v>
      </c>
      <c r="R121" s="100" t="str">
        <f t="shared" si="41"/>
        <v>1</v>
      </c>
      <c r="S121" s="24" t="str">
        <f t="shared" si="41"/>
        <v>2</v>
      </c>
      <c r="T121" s="24" t="str">
        <f t="shared" si="41"/>
        <v>2</v>
      </c>
      <c r="U121" s="24" t="str">
        <f t="shared" si="41"/>
        <v>2</v>
      </c>
      <c r="V121" s="25" t="str">
        <f t="shared" si="41"/>
        <v>3</v>
      </c>
      <c r="W121" s="103" t="str">
        <f t="shared" si="41"/>
        <v>2</v>
      </c>
      <c r="X121" s="104" t="str">
        <f t="shared" si="41"/>
        <v>2</v>
      </c>
      <c r="Y121" s="97" t="str">
        <f t="shared" si="41"/>
        <v>0</v>
      </c>
      <c r="Z121" s="19" t="str">
        <f t="shared" si="41"/>
        <v>0</v>
      </c>
    </row>
    <row r="122" spans="1:26" ht="21" thickBot="1">
      <c r="A122" s="170" t="s">
        <v>17</v>
      </c>
      <c r="B122" s="171"/>
      <c r="C122" s="172"/>
      <c r="D122" s="12">
        <f t="shared" si="42" ref="D122:Z122">((D120/COUNT(D8:D115))*D121)</f>
        <v>0.49074074074074076</v>
      </c>
      <c r="E122" s="13">
        <f t="shared" si="42"/>
        <v>1.0185185185185186</v>
      </c>
      <c r="F122" s="13">
        <f t="shared" si="42"/>
        <v>1.0925925925925926</v>
      </c>
      <c r="G122" s="13">
        <f t="shared" si="42"/>
        <v>1.1666666666666667</v>
      </c>
      <c r="H122" s="94">
        <f t="shared" si="42"/>
        <v>1.9444444444444444</v>
      </c>
      <c r="I122" s="14">
        <f t="shared" si="42"/>
        <v>1.0555555555555556</v>
      </c>
      <c r="J122" s="95">
        <f t="shared" si="42"/>
        <v>1.0555555555555556</v>
      </c>
      <c r="K122" s="87">
        <f t="shared" si="42"/>
        <v>1.8857142857142857</v>
      </c>
      <c r="L122" s="20">
        <f t="shared" si="42"/>
        <v>2.0285714285714285</v>
      </c>
      <c r="M122" s="20">
        <f t="shared" si="42"/>
        <v>2.1999999999999997</v>
      </c>
      <c r="N122" s="20">
        <f t="shared" si="42"/>
        <v>2.3142857142857145</v>
      </c>
      <c r="O122" s="88">
        <f t="shared" si="42"/>
        <v>2.2571428571428571</v>
      </c>
      <c r="P122" s="80">
        <f t="shared" si="42"/>
        <v>1.1214953271028036</v>
      </c>
      <c r="Q122" s="98">
        <f t="shared" si="42"/>
        <v>1.1214953271028036</v>
      </c>
      <c r="R122" s="101">
        <f t="shared" si="42"/>
        <v>0.48148148148148145</v>
      </c>
      <c r="S122" s="26">
        <f t="shared" si="42"/>
        <v>1.0185185185185186</v>
      </c>
      <c r="T122" s="26">
        <f t="shared" si="42"/>
        <v>1.0925925925925926</v>
      </c>
      <c r="U122" s="26">
        <f t="shared" si="42"/>
        <v>1.1481481481481481</v>
      </c>
      <c r="V122" s="27">
        <f t="shared" si="42"/>
        <v>1.9166666666666665</v>
      </c>
      <c r="W122" s="110">
        <f t="shared" si="42"/>
        <v>1.0925925925925926</v>
      </c>
      <c r="X122" s="105">
        <f t="shared" si="42"/>
        <v>1.0925925925925926</v>
      </c>
      <c r="Y122" s="98">
        <f t="shared" si="42"/>
        <v>0</v>
      </c>
      <c r="Z122" s="21">
        <f t="shared" si="42"/>
        <v>0</v>
      </c>
    </row>
    <row r="123" spans="1:4" ht="21" thickBot="1">
      <c r="A123" s="2"/>
      <c r="B123" s="2"/>
      <c r="C123" s="2"/>
      <c r="D123" s="2"/>
    </row>
    <row r="124" spans="1:19" ht="20.25">
      <c r="A124" s="173" t="s">
        <v>18</v>
      </c>
      <c r="B124" s="174"/>
      <c r="C124" s="175"/>
      <c r="D124" s="2"/>
      <c r="E124" s="161" t="s">
        <v>19</v>
      </c>
      <c r="F124" s="162"/>
      <c r="G124" s="162"/>
      <c r="H124" s="162"/>
      <c r="I124" s="162"/>
      <c r="J124" s="162"/>
      <c r="K124" s="162"/>
      <c r="L124" s="162"/>
      <c r="M124" s="162"/>
      <c r="N124" s="163"/>
      <c r="O124" s="81" t="s">
        <v>9</v>
      </c>
      <c r="P124" s="28" t="s">
        <v>3</v>
      </c>
      <c r="Q124" s="28" t="s">
        <v>4</v>
      </c>
      <c r="R124" s="28" t="s">
        <v>5</v>
      </c>
      <c r="S124" s="29" t="s">
        <v>6</v>
      </c>
    </row>
    <row r="125" spans="1:19" ht="21" thickBot="1">
      <c r="A125" s="30" t="s">
        <v>76</v>
      </c>
      <c r="B125" s="3"/>
      <c r="C125" s="31"/>
      <c r="D125" s="2"/>
      <c r="E125" s="164"/>
      <c r="F125" s="165"/>
      <c r="G125" s="165"/>
      <c r="H125" s="165"/>
      <c r="I125" s="165"/>
      <c r="J125" s="165"/>
      <c r="K125" s="165"/>
      <c r="L125" s="165"/>
      <c r="M125" s="165"/>
      <c r="N125" s="166"/>
      <c r="O125" s="4">
        <f>(R122*0.2+Z122*0.8)</f>
        <v>0.096296296296296297</v>
      </c>
      <c r="P125" s="4">
        <f>(S122*0.2+Z122*0.8)</f>
        <v>0.20370370370370372</v>
      </c>
      <c r="Q125" s="4">
        <f>(T122*0.2+Z122*0.8)</f>
        <v>0.21851851851851853</v>
      </c>
      <c r="R125" s="4">
        <f>(U122*0.2+Z122*0.8)</f>
        <v>0.22962962962962963</v>
      </c>
      <c r="S125" s="5">
        <f>(V122*0.2+Z122*0.8)</f>
        <v>0.3833333333333333</v>
      </c>
    </row>
    <row r="126" spans="1:4" ht="20.25">
      <c r="A126" s="30" t="s">
        <v>77</v>
      </c>
      <c r="B126" s="3"/>
      <c r="C126" s="31"/>
      <c r="D126" s="2"/>
    </row>
    <row r="127" spans="1:4" ht="21" thickBot="1">
      <c r="A127" s="32" t="s">
        <v>78</v>
      </c>
      <c r="B127" s="33"/>
      <c r="C127" s="34"/>
      <c r="D127" s="2"/>
    </row>
  </sheetData>
  <mergeCells count="23">
    <mergeCell ref="E124:N125"/>
    <mergeCell ref="A118:C118"/>
    <mergeCell ref="A119:C119"/>
    <mergeCell ref="A120:C120"/>
    <mergeCell ref="A121:C121"/>
    <mergeCell ref="A122:C122"/>
    <mergeCell ref="A124:C124"/>
    <mergeCell ref="A117:C117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2a70f6a-761f-4403-a31f-65046e26483c}">
  <sheetPr codeName="Sheet28">
    <pageSetUpPr fitToPage="1"/>
  </sheetPr>
  <dimension ref="A1:Z127"/>
  <sheetViews>
    <sheetView zoomScale="70" zoomScaleNormal="70" workbookViewId="0" topLeftCell="A1">
      <selection pane="topLeft" activeCell="C4" sqref="C4"/>
    </sheetView>
  </sheetViews>
  <sheetFormatPr defaultColWidth="8.854285714285714" defaultRowHeight="20.25"/>
  <cols>
    <col min="1" max="2" width="11.571428571428571" style="1" customWidth="1"/>
    <col min="3" max="3" width="63.714285714285715" style="1" bestFit="1" customWidth="1"/>
    <col min="4" max="10" width="11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16384" width="8.857142857142858" style="1"/>
  </cols>
  <sheetData>
    <row r="1" spans="1:26" ht="20.25">
      <c r="A1" s="142" t="str">
        <f>'1 (6)'!A1:Z1</f>
        <v xml:space="preserve">ST. WILFRED'S PG COLLEGE 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20.25">
      <c r="A2" s="142" t="s">
        <v>91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21" thickBot="1">
      <c r="A3" s="142"/>
      <c r="B3" s="142"/>
      <c r="C3" s="142"/>
      <c r="D3" s="142"/>
      <c r="E3" s="142"/>
      <c r="F3" s="142" t="s">
        <v>154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thickBot="1">
      <c r="A4" s="143" t="s">
        <v>80</v>
      </c>
      <c r="B4" s="144"/>
      <c r="C4" s="124" t="s">
        <v>283</v>
      </c>
      <c r="D4" s="115" t="s">
        <v>85</v>
      </c>
      <c r="E4" s="116">
        <v>1011</v>
      </c>
      <c r="F4" s="145" t="s">
        <v>7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21" customHeight="1">
      <c r="A5" s="147" t="s">
        <v>0</v>
      </c>
      <c r="B5" s="149" t="s">
        <v>1</v>
      </c>
      <c r="C5" s="151" t="s">
        <v>2</v>
      </c>
      <c r="D5" s="153" t="s">
        <v>96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 t="s">
        <v>81</v>
      </c>
      <c r="S5" s="154"/>
      <c r="T5" s="154"/>
      <c r="U5" s="154"/>
      <c r="V5" s="154"/>
      <c r="W5" s="37" t="s">
        <v>12</v>
      </c>
      <c r="X5" s="155" t="s">
        <v>11</v>
      </c>
      <c r="Y5" s="157" t="s">
        <v>166</v>
      </c>
      <c r="Z5" s="157" t="s">
        <v>79</v>
      </c>
    </row>
    <row r="6" spans="1:26" ht="20.25">
      <c r="A6" s="148"/>
      <c r="B6" s="150"/>
      <c r="C6" s="152"/>
      <c r="D6" s="159" t="s">
        <v>92</v>
      </c>
      <c r="E6" s="159"/>
      <c r="F6" s="159"/>
      <c r="G6" s="159"/>
      <c r="H6" s="159"/>
      <c r="I6" s="159"/>
      <c r="J6" s="159"/>
      <c r="K6" s="160" t="s">
        <v>93</v>
      </c>
      <c r="L6" s="160"/>
      <c r="M6" s="160"/>
      <c r="N6" s="160"/>
      <c r="O6" s="160"/>
      <c r="P6" s="160"/>
      <c r="Q6" s="160"/>
      <c r="R6" s="154"/>
      <c r="S6" s="154"/>
      <c r="T6" s="154"/>
      <c r="U6" s="154"/>
      <c r="V6" s="154"/>
      <c r="W6" s="37" t="s">
        <v>10</v>
      </c>
      <c r="X6" s="155"/>
      <c r="Y6" s="157"/>
      <c r="Z6" s="157"/>
    </row>
    <row r="7" spans="1:26" ht="21" thickBot="1">
      <c r="A7" s="148"/>
      <c r="B7" s="204"/>
      <c r="C7" s="205"/>
      <c r="D7" s="159" t="s">
        <v>86</v>
      </c>
      <c r="E7" s="159" t="s">
        <v>87</v>
      </c>
      <c r="F7" s="159" t="s">
        <v>88</v>
      </c>
      <c r="G7" s="159" t="s">
        <v>89</v>
      </c>
      <c r="H7" s="159" t="s">
        <v>90</v>
      </c>
      <c r="I7" s="159" t="s">
        <v>94</v>
      </c>
      <c r="J7" s="159" t="s">
        <v>82</v>
      </c>
      <c r="K7" s="160" t="s">
        <v>9</v>
      </c>
      <c r="L7" s="160" t="s">
        <v>87</v>
      </c>
      <c r="M7" s="160" t="s">
        <v>4</v>
      </c>
      <c r="N7" s="160" t="s">
        <v>89</v>
      </c>
      <c r="O7" s="160" t="s">
        <v>90</v>
      </c>
      <c r="P7" s="160" t="s">
        <v>95</v>
      </c>
      <c r="Q7" s="160" t="s">
        <v>83</v>
      </c>
      <c r="R7" s="206" t="s">
        <v>9</v>
      </c>
      <c r="S7" s="154" t="s">
        <v>3</v>
      </c>
      <c r="T7" s="154" t="s">
        <v>4</v>
      </c>
      <c r="U7" s="154" t="s">
        <v>5</v>
      </c>
      <c r="V7" s="154" t="s">
        <v>6</v>
      </c>
      <c r="W7" s="37" t="s">
        <v>97</v>
      </c>
      <c r="X7" s="155"/>
      <c r="Y7" s="157"/>
      <c r="Z7" s="157"/>
    </row>
    <row r="8" spans="1:26" ht="19.9" customHeight="1">
      <c r="A8" s="207">
        <v>1</v>
      </c>
      <c r="B8" s="137">
        <v>283057</v>
      </c>
      <c r="C8" s="138" t="s">
        <v>210</v>
      </c>
      <c r="D8" s="10">
        <v>2</v>
      </c>
      <c r="E8" s="10">
        <v>3</v>
      </c>
      <c r="F8" s="10">
        <v>4</v>
      </c>
      <c r="G8" s="10">
        <v>3</v>
      </c>
      <c r="H8" s="10">
        <v>2</v>
      </c>
      <c r="I8" s="10">
        <f>SUM(D8:H8)</f>
        <v>14</v>
      </c>
      <c r="J8" s="10">
        <f t="shared" si="0" ref="J8:J39">I8*0.15</f>
        <v>2.10</v>
      </c>
      <c r="K8" s="18">
        <v>1</v>
      </c>
      <c r="L8" s="18">
        <v>2</v>
      </c>
      <c r="M8" s="18">
        <v>1</v>
      </c>
      <c r="N8" s="18">
        <v>2</v>
      </c>
      <c r="O8" s="18">
        <v>1</v>
      </c>
      <c r="P8" s="18">
        <f>SUM(K8:O8)</f>
        <v>7</v>
      </c>
      <c r="Q8" s="117">
        <f>P8*0.05</f>
        <v>0.35</v>
      </c>
      <c r="R8" s="107">
        <f t="shared" si="1" ref="R8:R71">(D8*0.15+K8*0.05)</f>
        <v>0.35</v>
      </c>
      <c r="S8" s="107">
        <f t="shared" si="2" ref="S8:S71">(E8*0.15+L8*0.05)</f>
        <v>0.54999999999999993</v>
      </c>
      <c r="T8" s="107">
        <f t="shared" si="3" ref="T8:T71">(F8*0.15+M8*0.05)</f>
        <v>0.65</v>
      </c>
      <c r="U8" s="107">
        <f t="shared" si="4" ref="U8:U71">(G8*0.15+N8*0.05)</f>
        <v>0.54999999999999993</v>
      </c>
      <c r="V8" s="107">
        <f t="shared" si="5" ref="V8:V71">(H8*0.15+O8*0.05)</f>
        <v>0.35</v>
      </c>
      <c r="W8" s="118">
        <f t="shared" si="6" ref="W8:W71">I8+P8</f>
        <v>21</v>
      </c>
      <c r="X8" s="118">
        <f>(W8*0.2)</f>
        <v>4.20</v>
      </c>
      <c r="Y8" s="267">
        <v>7</v>
      </c>
      <c r="Z8" s="117">
        <f>Y8*0.8</f>
        <v>5.60</v>
      </c>
    </row>
    <row r="9" spans="1:26" ht="19.9" customHeight="1" thickBot="1">
      <c r="A9" s="208">
        <v>2</v>
      </c>
      <c r="B9" s="137">
        <v>283058</v>
      </c>
      <c r="C9" s="138" t="s">
        <v>156</v>
      </c>
      <c r="D9" s="10">
        <v>5</v>
      </c>
      <c r="E9" s="10">
        <v>6</v>
      </c>
      <c r="F9" s="10">
        <v>8</v>
      </c>
      <c r="G9" s="10">
        <v>6</v>
      </c>
      <c r="H9" s="10">
        <v>4</v>
      </c>
      <c r="I9" s="10">
        <f t="shared" si="7" ref="I9:I72">SUM(D9:H9)</f>
        <v>29</v>
      </c>
      <c r="J9" s="10">
        <f t="shared" si="0"/>
        <v>4.3499999999999996</v>
      </c>
      <c r="K9" s="18">
        <v>2</v>
      </c>
      <c r="L9" s="18">
        <v>3</v>
      </c>
      <c r="M9" s="18">
        <v>1</v>
      </c>
      <c r="N9" s="18">
        <v>1</v>
      </c>
      <c r="O9" s="18">
        <v>2</v>
      </c>
      <c r="P9" s="18">
        <f t="shared" si="8" ref="P9:P72">SUM(K9:O9)</f>
        <v>9</v>
      </c>
      <c r="Q9" s="117">
        <f t="shared" si="9" ref="Q9:Q72">P9*0.05</f>
        <v>0.45</v>
      </c>
      <c r="R9" s="107">
        <f t="shared" si="1"/>
        <v>0.85</v>
      </c>
      <c r="S9" s="107">
        <f t="shared" si="2"/>
        <v>1.0499999999999998</v>
      </c>
      <c r="T9" s="107">
        <f t="shared" si="3"/>
        <v>1.25</v>
      </c>
      <c r="U9" s="107">
        <f t="shared" si="4"/>
        <v>0.95</v>
      </c>
      <c r="V9" s="107">
        <f t="shared" si="5"/>
        <v>0.70</v>
      </c>
      <c r="W9" s="118">
        <f t="shared" si="6"/>
        <v>38</v>
      </c>
      <c r="X9" s="118">
        <f t="shared" si="10" ref="X9:X72">(W9*0.2)</f>
        <v>7.60</v>
      </c>
      <c r="Y9" s="267">
        <v>22</v>
      </c>
      <c r="Z9" s="117">
        <f t="shared" si="11" ref="Z9:Z72">Y9*0.8</f>
        <v>17.60</v>
      </c>
    </row>
    <row r="10" spans="1:26" ht="19.9" customHeight="1">
      <c r="A10" s="207">
        <v>3</v>
      </c>
      <c r="B10" s="137">
        <v>283062</v>
      </c>
      <c r="C10" s="138" t="s">
        <v>112</v>
      </c>
      <c r="D10" s="10">
        <v>6</v>
      </c>
      <c r="E10" s="10">
        <v>9</v>
      </c>
      <c r="F10" s="10">
        <v>5</v>
      </c>
      <c r="G10" s="10">
        <v>7</v>
      </c>
      <c r="H10" s="10">
        <v>6</v>
      </c>
      <c r="I10" s="10">
        <f t="shared" si="7"/>
        <v>33</v>
      </c>
      <c r="J10" s="10">
        <f t="shared" si="0"/>
        <v>4.95</v>
      </c>
      <c r="K10" s="18">
        <v>1</v>
      </c>
      <c r="L10" s="18">
        <v>2</v>
      </c>
      <c r="M10" s="18">
        <v>3</v>
      </c>
      <c r="N10" s="18">
        <v>2</v>
      </c>
      <c r="O10" s="18">
        <v>1</v>
      </c>
      <c r="P10" s="18">
        <f t="shared" si="8"/>
        <v>9</v>
      </c>
      <c r="Q10" s="117">
        <f t="shared" si="9"/>
        <v>0.45</v>
      </c>
      <c r="R10" s="107">
        <f t="shared" si="1"/>
        <v>0.95</v>
      </c>
      <c r="S10" s="107">
        <f t="shared" si="2"/>
        <v>1.45</v>
      </c>
      <c r="T10" s="107">
        <f t="shared" si="3"/>
        <v>0.90</v>
      </c>
      <c r="U10" s="107">
        <f t="shared" si="4"/>
        <v>1.1500000000000001</v>
      </c>
      <c r="V10" s="107">
        <f t="shared" si="5"/>
        <v>0.95</v>
      </c>
      <c r="W10" s="118">
        <f t="shared" si="6"/>
        <v>42</v>
      </c>
      <c r="X10" s="118">
        <f t="shared" si="10"/>
        <v>8.40</v>
      </c>
      <c r="Y10" s="267">
        <v>20</v>
      </c>
      <c r="Z10" s="117">
        <f t="shared" si="11"/>
        <v>16</v>
      </c>
    </row>
    <row r="11" spans="1:26" ht="18" customHeight="1" thickBot="1">
      <c r="A11" s="208">
        <v>4</v>
      </c>
      <c r="B11" s="137">
        <v>283065</v>
      </c>
      <c r="C11" s="138" t="s">
        <v>211</v>
      </c>
      <c r="D11" s="10">
        <v>3</v>
      </c>
      <c r="E11" s="10">
        <v>5</v>
      </c>
      <c r="F11" s="10">
        <v>4</v>
      </c>
      <c r="G11" s="10">
        <v>7</v>
      </c>
      <c r="H11" s="10">
        <v>6</v>
      </c>
      <c r="I11" s="10">
        <f t="shared" si="7"/>
        <v>25</v>
      </c>
      <c r="J11" s="10">
        <f t="shared" si="0"/>
        <v>3.75</v>
      </c>
      <c r="K11" s="18">
        <v>2</v>
      </c>
      <c r="L11" s="18">
        <v>1</v>
      </c>
      <c r="M11" s="18">
        <v>1</v>
      </c>
      <c r="N11" s="18">
        <v>2</v>
      </c>
      <c r="O11" s="18">
        <v>2</v>
      </c>
      <c r="P11" s="18">
        <f t="shared" si="8"/>
        <v>8</v>
      </c>
      <c r="Q11" s="117">
        <f t="shared" si="9"/>
        <v>0.40</v>
      </c>
      <c r="R11" s="107">
        <f t="shared" si="1"/>
        <v>0.54999999999999993</v>
      </c>
      <c r="S11" s="107">
        <f t="shared" si="2"/>
        <v>0.80</v>
      </c>
      <c r="T11" s="107">
        <f t="shared" si="3"/>
        <v>0.65</v>
      </c>
      <c r="U11" s="107">
        <f t="shared" si="4"/>
        <v>1.1500000000000001</v>
      </c>
      <c r="V11" s="107">
        <f t="shared" si="5"/>
        <v>0.99999999999999989</v>
      </c>
      <c r="W11" s="118">
        <f t="shared" si="6"/>
        <v>33</v>
      </c>
      <c r="X11" s="118">
        <f t="shared" si="10"/>
        <v>6.60</v>
      </c>
      <c r="Y11" s="267">
        <v>18</v>
      </c>
      <c r="Z11" s="117">
        <f t="shared" si="11"/>
        <v>14.40</v>
      </c>
    </row>
    <row r="12" spans="1:26" ht="19.9" customHeight="1">
      <c r="A12" s="207">
        <v>5</v>
      </c>
      <c r="B12" s="137">
        <v>287046</v>
      </c>
      <c r="C12" s="138" t="s">
        <v>212</v>
      </c>
      <c r="D12" s="10">
        <v>6</v>
      </c>
      <c r="E12" s="10">
        <v>8</v>
      </c>
      <c r="F12" s="10">
        <v>6</v>
      </c>
      <c r="G12" s="10">
        <v>5</v>
      </c>
      <c r="H12" s="10">
        <v>4</v>
      </c>
      <c r="I12" s="10">
        <f t="shared" si="7"/>
        <v>29</v>
      </c>
      <c r="J12" s="10">
        <f t="shared" si="0"/>
        <v>4.3499999999999996</v>
      </c>
      <c r="K12" s="18">
        <v>2</v>
      </c>
      <c r="L12" s="18">
        <v>2</v>
      </c>
      <c r="M12" s="18">
        <v>3</v>
      </c>
      <c r="N12" s="18">
        <v>2</v>
      </c>
      <c r="O12" s="18">
        <v>1</v>
      </c>
      <c r="P12" s="18">
        <f t="shared" si="8"/>
        <v>10</v>
      </c>
      <c r="Q12" s="117">
        <f t="shared" si="9"/>
        <v>0.50</v>
      </c>
      <c r="R12" s="107">
        <f t="shared" si="1"/>
        <v>0.99999999999999989</v>
      </c>
      <c r="S12" s="107">
        <f t="shared" si="2"/>
        <v>1.30</v>
      </c>
      <c r="T12" s="107">
        <f t="shared" si="3"/>
        <v>1.0499999999999998</v>
      </c>
      <c r="U12" s="107">
        <f t="shared" si="4"/>
        <v>0.85</v>
      </c>
      <c r="V12" s="107">
        <f t="shared" si="5"/>
        <v>0.65</v>
      </c>
      <c r="W12" s="118">
        <f t="shared" si="6"/>
        <v>39</v>
      </c>
      <c r="X12" s="118">
        <f t="shared" si="10"/>
        <v>7.8000000000000007</v>
      </c>
      <c r="Y12" s="267">
        <v>17</v>
      </c>
      <c r="Z12" s="117">
        <f t="shared" si="11"/>
        <v>13.60</v>
      </c>
    </row>
    <row r="13" spans="1:26" ht="19.9" customHeight="1" thickBot="1">
      <c r="A13" s="208">
        <v>6</v>
      </c>
      <c r="B13" s="137">
        <v>283066</v>
      </c>
      <c r="C13" s="138" t="s">
        <v>113</v>
      </c>
      <c r="D13" s="10">
        <v>5</v>
      </c>
      <c r="E13" s="10">
        <v>7</v>
      </c>
      <c r="F13" s="10">
        <v>5</v>
      </c>
      <c r="G13" s="10">
        <v>3</v>
      </c>
      <c r="H13" s="10">
        <v>8</v>
      </c>
      <c r="I13" s="10">
        <f t="shared" si="7"/>
        <v>28</v>
      </c>
      <c r="J13" s="10">
        <f t="shared" si="0"/>
        <v>4.20</v>
      </c>
      <c r="K13" s="18">
        <v>2</v>
      </c>
      <c r="L13" s="18">
        <v>2</v>
      </c>
      <c r="M13" s="18">
        <v>2</v>
      </c>
      <c r="N13" s="18">
        <v>2</v>
      </c>
      <c r="O13" s="18">
        <v>1</v>
      </c>
      <c r="P13" s="18">
        <f t="shared" si="8"/>
        <v>9</v>
      </c>
      <c r="Q13" s="117">
        <f t="shared" si="9"/>
        <v>0.45</v>
      </c>
      <c r="R13" s="107">
        <f t="shared" si="1"/>
        <v>0.85</v>
      </c>
      <c r="S13" s="107">
        <f t="shared" si="2"/>
        <v>1.1500000000000001</v>
      </c>
      <c r="T13" s="107">
        <f t="shared" si="3"/>
        <v>0.85</v>
      </c>
      <c r="U13" s="107">
        <f t="shared" si="4"/>
        <v>0.54999999999999993</v>
      </c>
      <c r="V13" s="107">
        <f t="shared" si="5"/>
        <v>1.25</v>
      </c>
      <c r="W13" s="118">
        <f t="shared" si="6"/>
        <v>37</v>
      </c>
      <c r="X13" s="118">
        <f t="shared" si="10"/>
        <v>7.40</v>
      </c>
      <c r="Y13" s="267">
        <v>18</v>
      </c>
      <c r="Z13" s="117">
        <f t="shared" si="11"/>
        <v>14.40</v>
      </c>
    </row>
    <row r="14" spans="1:26" ht="19.9" customHeight="1">
      <c r="A14" s="207">
        <v>7</v>
      </c>
      <c r="B14" s="137">
        <v>283068</v>
      </c>
      <c r="C14" s="138" t="s">
        <v>114</v>
      </c>
      <c r="D14" s="10">
        <v>4</v>
      </c>
      <c r="E14" s="10">
        <v>3</v>
      </c>
      <c r="F14" s="10">
        <v>5</v>
      </c>
      <c r="G14" s="10">
        <v>6</v>
      </c>
      <c r="H14" s="10">
        <v>4</v>
      </c>
      <c r="I14" s="10">
        <f t="shared" si="7"/>
        <v>22</v>
      </c>
      <c r="J14" s="10">
        <f t="shared" si="0"/>
        <v>3.30</v>
      </c>
      <c r="K14" s="18">
        <v>1</v>
      </c>
      <c r="L14" s="18">
        <v>2</v>
      </c>
      <c r="M14" s="18">
        <v>2</v>
      </c>
      <c r="N14" s="18">
        <v>1</v>
      </c>
      <c r="O14" s="18">
        <v>2</v>
      </c>
      <c r="P14" s="18">
        <f t="shared" si="8"/>
        <v>8</v>
      </c>
      <c r="Q14" s="117">
        <f t="shared" si="9"/>
        <v>0.40</v>
      </c>
      <c r="R14" s="107">
        <f t="shared" si="1"/>
        <v>0.65</v>
      </c>
      <c r="S14" s="107">
        <f t="shared" si="2"/>
        <v>0.54999999999999993</v>
      </c>
      <c r="T14" s="107">
        <f t="shared" si="3"/>
        <v>0.85</v>
      </c>
      <c r="U14" s="107">
        <f t="shared" si="4"/>
        <v>0.95</v>
      </c>
      <c r="V14" s="107">
        <f t="shared" si="5"/>
        <v>0.70</v>
      </c>
      <c r="W14" s="118">
        <f t="shared" si="6"/>
        <v>30</v>
      </c>
      <c r="X14" s="118">
        <f t="shared" si="10"/>
        <v>6</v>
      </c>
      <c r="Y14" s="267">
        <v>13</v>
      </c>
      <c r="Z14" s="117">
        <f t="shared" si="11"/>
        <v>10.40</v>
      </c>
    </row>
    <row r="15" spans="1:26" ht="19.9" customHeight="1" thickBot="1">
      <c r="A15" s="208">
        <v>8</v>
      </c>
      <c r="B15" s="137">
        <v>283072</v>
      </c>
      <c r="C15" s="138" t="s">
        <v>213</v>
      </c>
      <c r="D15" s="10">
        <v>3</v>
      </c>
      <c r="E15" s="10">
        <v>4</v>
      </c>
      <c r="F15" s="10">
        <v>5</v>
      </c>
      <c r="G15" s="10">
        <v>5</v>
      </c>
      <c r="H15" s="10">
        <v>3</v>
      </c>
      <c r="I15" s="10">
        <f t="shared" si="7"/>
        <v>20</v>
      </c>
      <c r="J15" s="10">
        <f t="shared" si="0"/>
        <v>3</v>
      </c>
      <c r="K15" s="18">
        <v>2</v>
      </c>
      <c r="L15" s="18">
        <v>1</v>
      </c>
      <c r="M15" s="18">
        <v>2</v>
      </c>
      <c r="N15" s="18">
        <v>1</v>
      </c>
      <c r="O15" s="18">
        <v>3</v>
      </c>
      <c r="P15" s="18">
        <f t="shared" si="8"/>
        <v>9</v>
      </c>
      <c r="Q15" s="117">
        <f t="shared" si="9"/>
        <v>0.45</v>
      </c>
      <c r="R15" s="107">
        <f t="shared" si="1"/>
        <v>0.54999999999999993</v>
      </c>
      <c r="S15" s="107">
        <f t="shared" si="2"/>
        <v>0.65</v>
      </c>
      <c r="T15" s="107">
        <f t="shared" si="3"/>
        <v>0.85</v>
      </c>
      <c r="U15" s="107">
        <f t="shared" si="4"/>
        <v>0.80</v>
      </c>
      <c r="V15" s="107">
        <f t="shared" si="5"/>
        <v>0.60</v>
      </c>
      <c r="W15" s="118">
        <f t="shared" si="6"/>
        <v>29</v>
      </c>
      <c r="X15" s="118">
        <f t="shared" si="10"/>
        <v>5.8000000000000007</v>
      </c>
      <c r="Y15" s="267">
        <v>12</v>
      </c>
      <c r="Z15" s="117">
        <f t="shared" si="11"/>
        <v>9.6000000000000014</v>
      </c>
    </row>
    <row r="16" spans="1:26" ht="19.9" customHeight="1">
      <c r="A16" s="207">
        <v>9</v>
      </c>
      <c r="B16" s="137">
        <v>287047</v>
      </c>
      <c r="C16" s="138" t="s">
        <v>213</v>
      </c>
      <c r="D16" s="10">
        <v>7</v>
      </c>
      <c r="E16" s="10">
        <v>7</v>
      </c>
      <c r="F16" s="10">
        <v>8</v>
      </c>
      <c r="G16" s="10">
        <v>8</v>
      </c>
      <c r="H16" s="10">
        <v>8</v>
      </c>
      <c r="I16" s="10">
        <f t="shared" si="7"/>
        <v>38</v>
      </c>
      <c r="J16" s="10">
        <f t="shared" si="0"/>
        <v>5.70</v>
      </c>
      <c r="K16" s="18">
        <v>1</v>
      </c>
      <c r="L16" s="18">
        <v>3</v>
      </c>
      <c r="M16" s="18">
        <v>1</v>
      </c>
      <c r="N16" s="18">
        <v>2</v>
      </c>
      <c r="O16" s="18">
        <v>2</v>
      </c>
      <c r="P16" s="18">
        <f t="shared" si="8"/>
        <v>9</v>
      </c>
      <c r="Q16" s="117">
        <f t="shared" si="9"/>
        <v>0.45</v>
      </c>
      <c r="R16" s="107">
        <f t="shared" si="1"/>
        <v>1.1000000000000001</v>
      </c>
      <c r="S16" s="107">
        <f t="shared" si="2"/>
        <v>1.2000000000000002</v>
      </c>
      <c r="T16" s="107">
        <f t="shared" si="3"/>
        <v>1.25</v>
      </c>
      <c r="U16" s="107">
        <f t="shared" si="4"/>
        <v>1.30</v>
      </c>
      <c r="V16" s="107">
        <f t="shared" si="5"/>
        <v>1.30</v>
      </c>
      <c r="W16" s="118">
        <f t="shared" si="6"/>
        <v>47</v>
      </c>
      <c r="X16" s="118">
        <f t="shared" si="10"/>
        <v>9.40</v>
      </c>
      <c r="Y16" s="267">
        <v>30</v>
      </c>
      <c r="Z16" s="117">
        <f t="shared" si="11"/>
        <v>24</v>
      </c>
    </row>
    <row r="17" spans="1:26" ht="19.9" customHeight="1" thickBot="1">
      <c r="A17" s="208">
        <v>10</v>
      </c>
      <c r="B17" s="137">
        <v>283073</v>
      </c>
      <c r="C17" s="138" t="s">
        <v>214</v>
      </c>
      <c r="D17" s="10">
        <v>3</v>
      </c>
      <c r="E17" s="10">
        <v>2</v>
      </c>
      <c r="F17" s="10">
        <v>3</v>
      </c>
      <c r="G17" s="10">
        <v>2</v>
      </c>
      <c r="H17" s="10">
        <v>1</v>
      </c>
      <c r="I17" s="10">
        <f t="shared" si="7"/>
        <v>11</v>
      </c>
      <c r="J17" s="10">
        <f t="shared" si="0"/>
        <v>1.65</v>
      </c>
      <c r="K17" s="18">
        <v>1</v>
      </c>
      <c r="L17" s="18">
        <v>2</v>
      </c>
      <c r="M17" s="18">
        <v>1</v>
      </c>
      <c r="N17" s="18">
        <v>2</v>
      </c>
      <c r="O17" s="18">
        <v>3</v>
      </c>
      <c r="P17" s="18">
        <f t="shared" si="8"/>
        <v>9</v>
      </c>
      <c r="Q17" s="117">
        <f t="shared" si="9"/>
        <v>0.45</v>
      </c>
      <c r="R17" s="107">
        <f t="shared" si="1"/>
        <v>0.49999999999999994</v>
      </c>
      <c r="S17" s="107">
        <f t="shared" si="2"/>
        <v>0.40</v>
      </c>
      <c r="T17" s="107">
        <f t="shared" si="3"/>
        <v>0.49999999999999994</v>
      </c>
      <c r="U17" s="107">
        <f t="shared" si="4"/>
        <v>0.40</v>
      </c>
      <c r="V17" s="107">
        <f t="shared" si="5"/>
        <v>0.30000000000000004</v>
      </c>
      <c r="W17" s="118">
        <f t="shared" si="6"/>
        <v>20</v>
      </c>
      <c r="X17" s="118">
        <f t="shared" si="10"/>
        <v>4</v>
      </c>
      <c r="Y17" s="267">
        <v>7</v>
      </c>
      <c r="Z17" s="117">
        <f t="shared" si="11"/>
        <v>5.60</v>
      </c>
    </row>
    <row r="18" spans="1:26" ht="19.9" customHeight="1">
      <c r="A18" s="207">
        <v>11</v>
      </c>
      <c r="B18" s="137">
        <v>283075</v>
      </c>
      <c r="C18" s="138" t="s">
        <v>117</v>
      </c>
      <c r="D18" s="10">
        <v>6</v>
      </c>
      <c r="E18" s="10">
        <v>8</v>
      </c>
      <c r="F18" s="10">
        <v>6</v>
      </c>
      <c r="G18" s="10">
        <v>5</v>
      </c>
      <c r="H18" s="10">
        <v>4</v>
      </c>
      <c r="I18" s="10">
        <f t="shared" si="7"/>
        <v>29</v>
      </c>
      <c r="J18" s="10">
        <f t="shared" si="0"/>
        <v>4.3499999999999996</v>
      </c>
      <c r="K18" s="18">
        <v>2</v>
      </c>
      <c r="L18" s="18">
        <v>3</v>
      </c>
      <c r="M18" s="18">
        <v>2</v>
      </c>
      <c r="N18" s="18">
        <v>1</v>
      </c>
      <c r="O18" s="18">
        <v>2</v>
      </c>
      <c r="P18" s="18">
        <f t="shared" si="8"/>
        <v>10</v>
      </c>
      <c r="Q18" s="117">
        <f t="shared" si="9"/>
        <v>0.50</v>
      </c>
      <c r="R18" s="107">
        <f t="shared" si="1"/>
        <v>0.99999999999999989</v>
      </c>
      <c r="S18" s="107">
        <f t="shared" si="2"/>
        <v>1.35</v>
      </c>
      <c r="T18" s="107">
        <f t="shared" si="3"/>
        <v>0.99999999999999989</v>
      </c>
      <c r="U18" s="107">
        <f t="shared" si="4"/>
        <v>0.80</v>
      </c>
      <c r="V18" s="107">
        <f t="shared" si="5"/>
        <v>0.70</v>
      </c>
      <c r="W18" s="118">
        <f t="shared" si="6"/>
        <v>39</v>
      </c>
      <c r="X18" s="118">
        <f t="shared" si="10"/>
        <v>7.8000000000000007</v>
      </c>
      <c r="Y18" s="267">
        <v>17</v>
      </c>
      <c r="Z18" s="117">
        <f t="shared" si="11"/>
        <v>13.60</v>
      </c>
    </row>
    <row r="19" spans="1:26" ht="19.9" customHeight="1" thickBot="1">
      <c r="A19" s="208">
        <v>12</v>
      </c>
      <c r="B19" s="137">
        <v>283076</v>
      </c>
      <c r="C19" s="138" t="s">
        <v>140</v>
      </c>
      <c r="D19" s="10">
        <v>3</v>
      </c>
      <c r="E19" s="10">
        <v>4</v>
      </c>
      <c r="F19" s="10">
        <v>3</v>
      </c>
      <c r="G19" s="10">
        <v>5</v>
      </c>
      <c r="H19" s="10">
        <v>3</v>
      </c>
      <c r="I19" s="10">
        <f t="shared" si="7"/>
        <v>18</v>
      </c>
      <c r="J19" s="10">
        <f t="shared" si="0"/>
        <v>2.6999999999999997</v>
      </c>
      <c r="K19" s="18">
        <v>2</v>
      </c>
      <c r="L19" s="18">
        <v>1</v>
      </c>
      <c r="M19" s="18">
        <v>2</v>
      </c>
      <c r="N19" s="18">
        <v>1</v>
      </c>
      <c r="O19" s="18">
        <v>2</v>
      </c>
      <c r="P19" s="18">
        <f t="shared" si="8"/>
        <v>8</v>
      </c>
      <c r="Q19" s="117">
        <f t="shared" si="9"/>
        <v>0.40</v>
      </c>
      <c r="R19" s="107">
        <f t="shared" si="1"/>
        <v>0.54999999999999993</v>
      </c>
      <c r="S19" s="107">
        <f t="shared" si="2"/>
        <v>0.65</v>
      </c>
      <c r="T19" s="107">
        <f t="shared" si="3"/>
        <v>0.54999999999999993</v>
      </c>
      <c r="U19" s="107">
        <f t="shared" si="4"/>
        <v>0.80</v>
      </c>
      <c r="V19" s="107">
        <f t="shared" si="5"/>
        <v>0.54999999999999993</v>
      </c>
      <c r="W19" s="118">
        <f t="shared" si="6"/>
        <v>26</v>
      </c>
      <c r="X19" s="118">
        <f t="shared" si="10"/>
        <v>5.20</v>
      </c>
      <c r="Y19" s="267">
        <v>12</v>
      </c>
      <c r="Z19" s="117">
        <f t="shared" si="11"/>
        <v>9.6000000000000014</v>
      </c>
    </row>
    <row r="20" spans="1:26" ht="19.9" customHeight="1">
      <c r="A20" s="207">
        <v>13</v>
      </c>
      <c r="B20" s="268">
        <v>287048</v>
      </c>
      <c r="C20" s="269" t="s">
        <v>215</v>
      </c>
      <c r="D20" s="10">
        <v>8</v>
      </c>
      <c r="E20" s="10">
        <v>7</v>
      </c>
      <c r="F20" s="10">
        <v>8</v>
      </c>
      <c r="G20" s="10">
        <v>5</v>
      </c>
      <c r="H20" s="10">
        <v>8</v>
      </c>
      <c r="I20" s="10">
        <f t="shared" si="7"/>
        <v>36</v>
      </c>
      <c r="J20" s="10">
        <f t="shared" si="0"/>
        <v>5.40</v>
      </c>
      <c r="K20" s="18">
        <v>2</v>
      </c>
      <c r="L20" s="18">
        <v>2</v>
      </c>
      <c r="M20" s="18">
        <v>1</v>
      </c>
      <c r="N20" s="18">
        <v>3</v>
      </c>
      <c r="O20" s="18">
        <v>2</v>
      </c>
      <c r="P20" s="18">
        <f t="shared" si="8"/>
        <v>10</v>
      </c>
      <c r="Q20" s="117">
        <f t="shared" si="9"/>
        <v>0.50</v>
      </c>
      <c r="R20" s="107">
        <f t="shared" si="1"/>
        <v>1.30</v>
      </c>
      <c r="S20" s="107">
        <f t="shared" si="2"/>
        <v>1.1500000000000001</v>
      </c>
      <c r="T20" s="107">
        <f t="shared" si="3"/>
        <v>1.25</v>
      </c>
      <c r="U20" s="107">
        <f t="shared" si="4"/>
        <v>0.90</v>
      </c>
      <c r="V20" s="107">
        <f t="shared" si="5"/>
        <v>1.30</v>
      </c>
      <c r="W20" s="118">
        <f t="shared" si="6"/>
        <v>46</v>
      </c>
      <c r="X20" s="118">
        <f t="shared" si="10"/>
        <v>9.2000000000000011</v>
      </c>
      <c r="Y20" s="270">
        <v>30</v>
      </c>
      <c r="Z20" s="117">
        <f t="shared" si="11"/>
        <v>24</v>
      </c>
    </row>
    <row r="21" spans="1:26" ht="19.9" customHeight="1" thickBot="1">
      <c r="A21" s="208">
        <v>14</v>
      </c>
      <c r="B21" s="137">
        <v>283079</v>
      </c>
      <c r="C21" s="138" t="s">
        <v>216</v>
      </c>
      <c r="D21" s="10">
        <v>3</v>
      </c>
      <c r="E21" s="10">
        <v>4</v>
      </c>
      <c r="F21" s="10">
        <v>3</v>
      </c>
      <c r="G21" s="10">
        <v>4</v>
      </c>
      <c r="H21" s="10">
        <v>3</v>
      </c>
      <c r="I21" s="10">
        <f t="shared" si="7"/>
        <v>17</v>
      </c>
      <c r="J21" s="10">
        <f t="shared" si="0"/>
        <v>2.5499999999999998</v>
      </c>
      <c r="K21" s="18">
        <v>1</v>
      </c>
      <c r="L21" s="18">
        <v>1</v>
      </c>
      <c r="M21" s="18">
        <v>2</v>
      </c>
      <c r="N21" s="18">
        <v>1</v>
      </c>
      <c r="O21" s="18">
        <v>3</v>
      </c>
      <c r="P21" s="18">
        <f t="shared" si="8"/>
        <v>8</v>
      </c>
      <c r="Q21" s="117">
        <f t="shared" si="9"/>
        <v>0.40</v>
      </c>
      <c r="R21" s="107">
        <f t="shared" si="1"/>
        <v>0.49999999999999994</v>
      </c>
      <c r="S21" s="107">
        <f t="shared" si="2"/>
        <v>0.65</v>
      </c>
      <c r="T21" s="107">
        <f t="shared" si="3"/>
        <v>0.54999999999999993</v>
      </c>
      <c r="U21" s="107">
        <f t="shared" si="4"/>
        <v>0.65</v>
      </c>
      <c r="V21" s="107">
        <f t="shared" si="5"/>
        <v>0.60</v>
      </c>
      <c r="W21" s="118">
        <f t="shared" si="6"/>
        <v>25</v>
      </c>
      <c r="X21" s="118">
        <f t="shared" si="10"/>
        <v>5</v>
      </c>
      <c r="Y21" s="267">
        <v>8</v>
      </c>
      <c r="Z21" s="117">
        <f t="shared" si="11"/>
        <v>6.40</v>
      </c>
    </row>
    <row r="22" spans="1:26" ht="19.9" customHeight="1">
      <c r="A22" s="207">
        <v>15</v>
      </c>
      <c r="B22" s="137">
        <v>283081</v>
      </c>
      <c r="C22" s="138" t="s">
        <v>217</v>
      </c>
      <c r="D22" s="10">
        <v>5</v>
      </c>
      <c r="E22" s="10">
        <v>6</v>
      </c>
      <c r="F22" s="10">
        <v>3</v>
      </c>
      <c r="G22" s="10">
        <v>5</v>
      </c>
      <c r="H22" s="10">
        <v>5</v>
      </c>
      <c r="I22" s="10">
        <f t="shared" si="7"/>
        <v>24</v>
      </c>
      <c r="J22" s="10">
        <f t="shared" si="0"/>
        <v>3.5999999999999996</v>
      </c>
      <c r="K22" s="18">
        <v>1</v>
      </c>
      <c r="L22" s="18">
        <v>1</v>
      </c>
      <c r="M22" s="18">
        <v>1</v>
      </c>
      <c r="N22" s="18">
        <v>2</v>
      </c>
      <c r="O22" s="18">
        <v>2</v>
      </c>
      <c r="P22" s="18">
        <f t="shared" si="8"/>
        <v>7</v>
      </c>
      <c r="Q22" s="117">
        <f t="shared" si="9"/>
        <v>0.35</v>
      </c>
      <c r="R22" s="107">
        <f t="shared" si="1"/>
        <v>0.80</v>
      </c>
      <c r="S22" s="107">
        <f t="shared" si="2"/>
        <v>0.95</v>
      </c>
      <c r="T22" s="107">
        <f t="shared" si="3"/>
        <v>0.49999999999999994</v>
      </c>
      <c r="U22" s="107">
        <f t="shared" si="4"/>
        <v>0.85</v>
      </c>
      <c r="V22" s="107">
        <f t="shared" si="5"/>
        <v>0.85</v>
      </c>
      <c r="W22" s="118">
        <f t="shared" si="6"/>
        <v>31</v>
      </c>
      <c r="X22" s="118">
        <f t="shared" si="10"/>
        <v>6.20</v>
      </c>
      <c r="Y22" s="267">
        <v>20</v>
      </c>
      <c r="Z22" s="117">
        <f t="shared" si="11"/>
        <v>16</v>
      </c>
    </row>
    <row r="23" spans="1:26" ht="19.9" customHeight="1" thickBot="1">
      <c r="A23" s="208">
        <v>16</v>
      </c>
      <c r="B23" s="137">
        <v>283082</v>
      </c>
      <c r="C23" s="138" t="s">
        <v>218</v>
      </c>
      <c r="D23" s="10">
        <v>5</v>
      </c>
      <c r="E23" s="10">
        <v>4</v>
      </c>
      <c r="F23" s="10">
        <v>5</v>
      </c>
      <c r="G23" s="10">
        <v>2</v>
      </c>
      <c r="H23" s="10">
        <v>2</v>
      </c>
      <c r="I23" s="10">
        <f t="shared" si="7"/>
        <v>18</v>
      </c>
      <c r="J23" s="10">
        <f t="shared" si="0"/>
        <v>2.6999999999999997</v>
      </c>
      <c r="K23" s="18">
        <v>2</v>
      </c>
      <c r="L23" s="18">
        <v>2</v>
      </c>
      <c r="M23" s="18">
        <v>2</v>
      </c>
      <c r="N23" s="18">
        <v>1</v>
      </c>
      <c r="O23" s="18">
        <v>1</v>
      </c>
      <c r="P23" s="18">
        <f t="shared" si="8"/>
        <v>8</v>
      </c>
      <c r="Q23" s="117">
        <f t="shared" si="9"/>
        <v>0.40</v>
      </c>
      <c r="R23" s="107">
        <f t="shared" si="1"/>
        <v>0.85</v>
      </c>
      <c r="S23" s="107">
        <f t="shared" si="2"/>
        <v>0.70</v>
      </c>
      <c r="T23" s="107">
        <f t="shared" si="3"/>
        <v>0.85</v>
      </c>
      <c r="U23" s="107">
        <f t="shared" si="4"/>
        <v>0.35</v>
      </c>
      <c r="V23" s="107">
        <f t="shared" si="5"/>
        <v>0.35</v>
      </c>
      <c r="W23" s="118">
        <f t="shared" si="6"/>
        <v>26</v>
      </c>
      <c r="X23" s="118">
        <f t="shared" si="10"/>
        <v>5.20</v>
      </c>
      <c r="Y23" s="267">
        <v>13</v>
      </c>
      <c r="Z23" s="117">
        <f t="shared" si="11"/>
        <v>10.40</v>
      </c>
    </row>
    <row r="24" spans="1:26" ht="19.9" customHeight="1">
      <c r="A24" s="207">
        <v>17</v>
      </c>
      <c r="B24" s="137">
        <v>283084</v>
      </c>
      <c r="C24" s="138" t="s">
        <v>219</v>
      </c>
      <c r="D24" s="10">
        <v>3</v>
      </c>
      <c r="E24" s="10">
        <v>2</v>
      </c>
      <c r="F24" s="10">
        <v>1</v>
      </c>
      <c r="G24" s="10">
        <v>2</v>
      </c>
      <c r="H24" s="10">
        <v>1</v>
      </c>
      <c r="I24" s="10">
        <f t="shared" si="7"/>
        <v>9</v>
      </c>
      <c r="J24" s="10">
        <f t="shared" si="0"/>
        <v>1.35</v>
      </c>
      <c r="K24" s="18">
        <v>1</v>
      </c>
      <c r="L24" s="18">
        <v>1</v>
      </c>
      <c r="M24" s="18">
        <v>1</v>
      </c>
      <c r="N24" s="18">
        <v>2</v>
      </c>
      <c r="O24" s="18">
        <v>2</v>
      </c>
      <c r="P24" s="18">
        <f t="shared" si="8"/>
        <v>7</v>
      </c>
      <c r="Q24" s="117">
        <f t="shared" si="9"/>
        <v>0.35</v>
      </c>
      <c r="R24" s="107">
        <f t="shared" si="1"/>
        <v>0.49999999999999994</v>
      </c>
      <c r="S24" s="107">
        <f t="shared" si="2"/>
        <v>0.35</v>
      </c>
      <c r="T24" s="107">
        <f t="shared" si="3"/>
        <v>0.20</v>
      </c>
      <c r="U24" s="107">
        <f t="shared" si="4"/>
        <v>0.40</v>
      </c>
      <c r="V24" s="107">
        <f t="shared" si="5"/>
        <v>0.25</v>
      </c>
      <c r="W24" s="118">
        <f t="shared" si="6"/>
        <v>16</v>
      </c>
      <c r="X24" s="118">
        <f t="shared" si="10"/>
        <v>3.20</v>
      </c>
      <c r="Y24" s="267">
        <v>6</v>
      </c>
      <c r="Z24" s="117">
        <f t="shared" si="11"/>
        <v>4.8000000000000007</v>
      </c>
    </row>
    <row r="25" spans="1:26" ht="19.9" customHeight="1" thickBot="1">
      <c r="A25" s="208">
        <v>18</v>
      </c>
      <c r="B25" s="137">
        <v>283085</v>
      </c>
      <c r="C25" s="138" t="s">
        <v>142</v>
      </c>
      <c r="D25" s="10">
        <v>4</v>
      </c>
      <c r="E25" s="10">
        <v>3</v>
      </c>
      <c r="F25" s="10">
        <v>5</v>
      </c>
      <c r="G25" s="10">
        <v>7</v>
      </c>
      <c r="H25" s="10">
        <v>4</v>
      </c>
      <c r="I25" s="10">
        <f t="shared" si="7"/>
        <v>23</v>
      </c>
      <c r="J25" s="10">
        <f t="shared" si="0"/>
        <v>3.4499999999999997</v>
      </c>
      <c r="K25" s="18">
        <v>2</v>
      </c>
      <c r="L25" s="18">
        <v>3</v>
      </c>
      <c r="M25" s="18">
        <v>2</v>
      </c>
      <c r="N25" s="18">
        <v>1</v>
      </c>
      <c r="O25" s="18">
        <v>2</v>
      </c>
      <c r="P25" s="18">
        <f t="shared" si="8"/>
        <v>10</v>
      </c>
      <c r="Q25" s="117">
        <f t="shared" si="9"/>
        <v>0.50</v>
      </c>
      <c r="R25" s="107">
        <f t="shared" si="1"/>
        <v>0.70</v>
      </c>
      <c r="S25" s="107">
        <f t="shared" si="2"/>
        <v>0.60</v>
      </c>
      <c r="T25" s="107">
        <f t="shared" si="3"/>
        <v>0.85</v>
      </c>
      <c r="U25" s="107">
        <f t="shared" si="4"/>
        <v>1.1000000000000001</v>
      </c>
      <c r="V25" s="107">
        <f t="shared" si="5"/>
        <v>0.70</v>
      </c>
      <c r="W25" s="118">
        <f t="shared" si="6"/>
        <v>33</v>
      </c>
      <c r="X25" s="118">
        <f t="shared" si="10"/>
        <v>6.60</v>
      </c>
      <c r="Y25" s="267">
        <v>20</v>
      </c>
      <c r="Z25" s="117">
        <f t="shared" si="11"/>
        <v>16</v>
      </c>
    </row>
    <row r="26" spans="1:26" ht="19.9" customHeight="1">
      <c r="A26" s="207">
        <v>19</v>
      </c>
      <c r="B26" s="137">
        <v>283086</v>
      </c>
      <c r="C26" s="138" t="s">
        <v>100</v>
      </c>
      <c r="D26" s="10">
        <v>5</v>
      </c>
      <c r="E26" s="10">
        <v>4</v>
      </c>
      <c r="F26" s="10">
        <v>6</v>
      </c>
      <c r="G26" s="10">
        <v>4</v>
      </c>
      <c r="H26" s="10">
        <v>3</v>
      </c>
      <c r="I26" s="10">
        <f t="shared" si="7"/>
        <v>22</v>
      </c>
      <c r="J26" s="10">
        <f t="shared" si="0"/>
        <v>3.30</v>
      </c>
      <c r="K26" s="18">
        <v>2</v>
      </c>
      <c r="L26" s="18">
        <v>1</v>
      </c>
      <c r="M26" s="18">
        <v>2</v>
      </c>
      <c r="N26" s="18">
        <v>1</v>
      </c>
      <c r="O26" s="18">
        <v>2</v>
      </c>
      <c r="P26" s="18">
        <f t="shared" si="8"/>
        <v>8</v>
      </c>
      <c r="Q26" s="117">
        <f t="shared" si="9"/>
        <v>0.40</v>
      </c>
      <c r="R26" s="107">
        <f t="shared" si="1"/>
        <v>0.85</v>
      </c>
      <c r="S26" s="107">
        <f t="shared" si="2"/>
        <v>0.65</v>
      </c>
      <c r="T26" s="107">
        <f t="shared" si="3"/>
        <v>0.99999999999999989</v>
      </c>
      <c r="U26" s="107">
        <f t="shared" si="4"/>
        <v>0.65</v>
      </c>
      <c r="V26" s="107">
        <f t="shared" si="5"/>
        <v>0.54999999999999993</v>
      </c>
      <c r="W26" s="118">
        <f t="shared" si="6"/>
        <v>30</v>
      </c>
      <c r="X26" s="118">
        <f t="shared" si="10"/>
        <v>6</v>
      </c>
      <c r="Y26" s="267">
        <v>20</v>
      </c>
      <c r="Z26" s="117">
        <f t="shared" si="11"/>
        <v>16</v>
      </c>
    </row>
    <row r="27" spans="1:26" ht="19.9" customHeight="1" thickBot="1">
      <c r="A27" s="208">
        <v>20</v>
      </c>
      <c r="B27" s="137">
        <v>283087</v>
      </c>
      <c r="C27" s="138" t="s">
        <v>220</v>
      </c>
      <c r="D27" s="10">
        <v>4</v>
      </c>
      <c r="E27" s="10">
        <v>5</v>
      </c>
      <c r="F27" s="10">
        <v>6</v>
      </c>
      <c r="G27" s="10">
        <v>4</v>
      </c>
      <c r="H27" s="10">
        <v>5</v>
      </c>
      <c r="I27" s="10">
        <f t="shared" si="7"/>
        <v>24</v>
      </c>
      <c r="J27" s="10">
        <f t="shared" si="0"/>
        <v>3.5999999999999996</v>
      </c>
      <c r="K27" s="18">
        <v>3</v>
      </c>
      <c r="L27" s="18">
        <v>2</v>
      </c>
      <c r="M27" s="18">
        <v>2</v>
      </c>
      <c r="N27" s="18">
        <v>2</v>
      </c>
      <c r="O27" s="18">
        <v>1</v>
      </c>
      <c r="P27" s="18">
        <f t="shared" si="8"/>
        <v>10</v>
      </c>
      <c r="Q27" s="117">
        <f t="shared" si="9"/>
        <v>0.50</v>
      </c>
      <c r="R27" s="107">
        <f t="shared" si="1"/>
        <v>0.75</v>
      </c>
      <c r="S27" s="107">
        <f t="shared" si="2"/>
        <v>0.85</v>
      </c>
      <c r="T27" s="107">
        <f t="shared" si="3"/>
        <v>0.99999999999999989</v>
      </c>
      <c r="U27" s="107">
        <f t="shared" si="4"/>
        <v>0.70</v>
      </c>
      <c r="V27" s="107">
        <f t="shared" si="5"/>
        <v>0.80</v>
      </c>
      <c r="W27" s="118">
        <f t="shared" si="6"/>
        <v>34</v>
      </c>
      <c r="X27" s="118">
        <f t="shared" si="10"/>
        <v>6.8000000000000007</v>
      </c>
      <c r="Y27" s="267">
        <v>18</v>
      </c>
      <c r="Z27" s="117">
        <f t="shared" si="11"/>
        <v>14.40</v>
      </c>
    </row>
    <row r="28" spans="1:26" ht="19.9" customHeight="1">
      <c r="A28" s="207">
        <v>21</v>
      </c>
      <c r="B28" s="137">
        <v>283088</v>
      </c>
      <c r="C28" s="138" t="s">
        <v>118</v>
      </c>
      <c r="D28" s="10">
        <v>5</v>
      </c>
      <c r="E28" s="10">
        <v>5</v>
      </c>
      <c r="F28" s="10">
        <v>7</v>
      </c>
      <c r="G28" s="10">
        <v>9</v>
      </c>
      <c r="H28" s="10">
        <v>6</v>
      </c>
      <c r="I28" s="10">
        <f t="shared" si="7"/>
        <v>32</v>
      </c>
      <c r="J28" s="10">
        <f t="shared" si="0"/>
        <v>4.80</v>
      </c>
      <c r="K28" s="18">
        <v>1</v>
      </c>
      <c r="L28" s="18">
        <v>2</v>
      </c>
      <c r="M28" s="18">
        <v>1</v>
      </c>
      <c r="N28" s="18">
        <v>1</v>
      </c>
      <c r="O28" s="18">
        <v>2</v>
      </c>
      <c r="P28" s="18">
        <f t="shared" si="8"/>
        <v>7</v>
      </c>
      <c r="Q28" s="117">
        <f t="shared" si="9"/>
        <v>0.35</v>
      </c>
      <c r="R28" s="107">
        <f t="shared" si="1"/>
        <v>0.80</v>
      </c>
      <c r="S28" s="107">
        <f t="shared" si="2"/>
        <v>0.85</v>
      </c>
      <c r="T28" s="107">
        <f t="shared" si="3"/>
        <v>1.1000000000000001</v>
      </c>
      <c r="U28" s="107">
        <f t="shared" si="4"/>
        <v>1.40</v>
      </c>
      <c r="V28" s="107">
        <f t="shared" si="5"/>
        <v>0.99999999999999989</v>
      </c>
      <c r="W28" s="118">
        <f t="shared" si="6"/>
        <v>39</v>
      </c>
      <c r="X28" s="118">
        <f t="shared" si="10"/>
        <v>7.8000000000000007</v>
      </c>
      <c r="Y28" s="267">
        <v>23</v>
      </c>
      <c r="Z28" s="117">
        <f t="shared" si="11"/>
        <v>18.400000000000002</v>
      </c>
    </row>
    <row r="29" spans="1:26" ht="19.9" customHeight="1" thickBot="1">
      <c r="A29" s="208">
        <v>22</v>
      </c>
      <c r="B29" s="137">
        <v>283092</v>
      </c>
      <c r="C29" s="138" t="s">
        <v>120</v>
      </c>
      <c r="D29" s="10">
        <v>4</v>
      </c>
      <c r="E29" s="10">
        <v>6</v>
      </c>
      <c r="F29" s="10">
        <v>5</v>
      </c>
      <c r="G29" s="10">
        <v>4</v>
      </c>
      <c r="H29" s="10">
        <v>3</v>
      </c>
      <c r="I29" s="10">
        <f t="shared" si="7"/>
        <v>22</v>
      </c>
      <c r="J29" s="10">
        <f t="shared" si="0"/>
        <v>3.30</v>
      </c>
      <c r="K29" s="18">
        <v>2</v>
      </c>
      <c r="L29" s="18">
        <v>2</v>
      </c>
      <c r="M29" s="18">
        <v>1</v>
      </c>
      <c r="N29" s="18">
        <v>2</v>
      </c>
      <c r="O29" s="18">
        <v>2</v>
      </c>
      <c r="P29" s="18">
        <f t="shared" si="8"/>
        <v>9</v>
      </c>
      <c r="Q29" s="117">
        <f t="shared" si="9"/>
        <v>0.45</v>
      </c>
      <c r="R29" s="107">
        <f t="shared" si="1"/>
        <v>0.70</v>
      </c>
      <c r="S29" s="107">
        <f t="shared" si="2"/>
        <v>0.99999999999999989</v>
      </c>
      <c r="T29" s="107">
        <f t="shared" si="3"/>
        <v>0.80</v>
      </c>
      <c r="U29" s="107">
        <f t="shared" si="4"/>
        <v>0.70</v>
      </c>
      <c r="V29" s="107">
        <f t="shared" si="5"/>
        <v>0.54999999999999993</v>
      </c>
      <c r="W29" s="118">
        <f t="shared" si="6"/>
        <v>31</v>
      </c>
      <c r="X29" s="118">
        <f t="shared" si="10"/>
        <v>6.20</v>
      </c>
      <c r="Y29" s="267">
        <v>14</v>
      </c>
      <c r="Z29" s="117">
        <f t="shared" si="11"/>
        <v>11.20</v>
      </c>
    </row>
    <row r="30" spans="1:26" ht="19.9" customHeight="1">
      <c r="A30" s="207">
        <v>23</v>
      </c>
      <c r="B30" s="137">
        <v>283094</v>
      </c>
      <c r="C30" s="138" t="s">
        <v>221</v>
      </c>
      <c r="D30" s="10">
        <v>5</v>
      </c>
      <c r="E30" s="10">
        <v>6</v>
      </c>
      <c r="F30" s="10">
        <v>7</v>
      </c>
      <c r="G30" s="10">
        <v>8</v>
      </c>
      <c r="H30" s="10">
        <v>3</v>
      </c>
      <c r="I30" s="10">
        <f t="shared" si="7"/>
        <v>29</v>
      </c>
      <c r="J30" s="10">
        <f t="shared" si="0"/>
        <v>4.3499999999999996</v>
      </c>
      <c r="K30" s="18">
        <v>2</v>
      </c>
      <c r="L30" s="18">
        <v>1</v>
      </c>
      <c r="M30" s="18">
        <v>2</v>
      </c>
      <c r="N30" s="18">
        <v>1</v>
      </c>
      <c r="O30" s="18">
        <v>2</v>
      </c>
      <c r="P30" s="18">
        <f t="shared" si="8"/>
        <v>8</v>
      </c>
      <c r="Q30" s="117">
        <f t="shared" si="9"/>
        <v>0.40</v>
      </c>
      <c r="R30" s="107">
        <f t="shared" si="1"/>
        <v>0.85</v>
      </c>
      <c r="S30" s="107">
        <f t="shared" si="2"/>
        <v>0.95</v>
      </c>
      <c r="T30" s="107">
        <f t="shared" si="3"/>
        <v>1.1500000000000001</v>
      </c>
      <c r="U30" s="107">
        <f t="shared" si="4"/>
        <v>1.25</v>
      </c>
      <c r="V30" s="107">
        <f t="shared" si="5"/>
        <v>0.54999999999999993</v>
      </c>
      <c r="W30" s="118">
        <f t="shared" si="6"/>
        <v>37</v>
      </c>
      <c r="X30" s="118">
        <f t="shared" si="10"/>
        <v>7.40</v>
      </c>
      <c r="Y30" s="267">
        <v>26</v>
      </c>
      <c r="Z30" s="117">
        <f t="shared" si="11"/>
        <v>20.80</v>
      </c>
    </row>
    <row r="31" spans="1:26" ht="19.9" customHeight="1" thickBot="1">
      <c r="A31" s="208">
        <v>24</v>
      </c>
      <c r="B31" s="137">
        <v>283095</v>
      </c>
      <c r="C31" s="138" t="s">
        <v>144</v>
      </c>
      <c r="D31" s="10">
        <v>1</v>
      </c>
      <c r="E31" s="10">
        <v>3</v>
      </c>
      <c r="F31" s="10">
        <v>3</v>
      </c>
      <c r="G31" s="10">
        <v>2</v>
      </c>
      <c r="H31" s="10">
        <v>2</v>
      </c>
      <c r="I31" s="10">
        <f t="shared" si="7"/>
        <v>11</v>
      </c>
      <c r="J31" s="10">
        <f t="shared" si="0"/>
        <v>1.65</v>
      </c>
      <c r="K31" s="18">
        <v>1</v>
      </c>
      <c r="L31" s="18">
        <v>2</v>
      </c>
      <c r="M31" s="18">
        <v>1</v>
      </c>
      <c r="N31" s="18">
        <v>1</v>
      </c>
      <c r="O31" s="18">
        <v>1</v>
      </c>
      <c r="P31" s="18">
        <f t="shared" si="8"/>
        <v>6</v>
      </c>
      <c r="Q31" s="117">
        <f t="shared" si="9"/>
        <v>0.30000000000000004</v>
      </c>
      <c r="R31" s="107">
        <f t="shared" si="1"/>
        <v>0.20</v>
      </c>
      <c r="S31" s="107">
        <f t="shared" si="2"/>
        <v>0.54999999999999993</v>
      </c>
      <c r="T31" s="107">
        <f t="shared" si="3"/>
        <v>0.49999999999999994</v>
      </c>
      <c r="U31" s="107">
        <f t="shared" si="4"/>
        <v>0.35</v>
      </c>
      <c r="V31" s="107">
        <f t="shared" si="5"/>
        <v>0.35</v>
      </c>
      <c r="W31" s="118">
        <f t="shared" si="6"/>
        <v>17</v>
      </c>
      <c r="X31" s="118">
        <f t="shared" si="10"/>
        <v>3.4000000000000004</v>
      </c>
      <c r="Y31" s="267">
        <v>0</v>
      </c>
      <c r="Z31" s="117">
        <f t="shared" si="11"/>
        <v>0</v>
      </c>
    </row>
    <row r="32" spans="1:26" ht="19.9" customHeight="1">
      <c r="A32" s="207">
        <v>25</v>
      </c>
      <c r="B32" s="137">
        <v>283096</v>
      </c>
      <c r="C32" s="138" t="s">
        <v>101</v>
      </c>
      <c r="D32" s="10">
        <v>4</v>
      </c>
      <c r="E32" s="10">
        <v>5</v>
      </c>
      <c r="F32" s="10">
        <v>5</v>
      </c>
      <c r="G32" s="10">
        <v>5</v>
      </c>
      <c r="H32" s="10">
        <v>7</v>
      </c>
      <c r="I32" s="10">
        <f t="shared" si="7"/>
        <v>26</v>
      </c>
      <c r="J32" s="10">
        <f t="shared" si="0"/>
        <v>3.90</v>
      </c>
      <c r="K32" s="18">
        <v>1</v>
      </c>
      <c r="L32" s="18">
        <v>2</v>
      </c>
      <c r="M32" s="18">
        <v>2</v>
      </c>
      <c r="N32" s="18">
        <v>1</v>
      </c>
      <c r="O32" s="18">
        <v>1</v>
      </c>
      <c r="P32" s="18">
        <f t="shared" si="8"/>
        <v>7</v>
      </c>
      <c r="Q32" s="117">
        <f t="shared" si="9"/>
        <v>0.35</v>
      </c>
      <c r="R32" s="107">
        <f t="shared" si="1"/>
        <v>0.65</v>
      </c>
      <c r="S32" s="107">
        <f t="shared" si="2"/>
        <v>0.85</v>
      </c>
      <c r="T32" s="107">
        <f t="shared" si="3"/>
        <v>0.85</v>
      </c>
      <c r="U32" s="107">
        <f t="shared" si="4"/>
        <v>0.80</v>
      </c>
      <c r="V32" s="107">
        <f t="shared" si="5"/>
        <v>1.1000000000000001</v>
      </c>
      <c r="W32" s="118">
        <f t="shared" si="6"/>
        <v>33</v>
      </c>
      <c r="X32" s="118">
        <f t="shared" si="10"/>
        <v>6.60</v>
      </c>
      <c r="Y32" s="267">
        <v>16</v>
      </c>
      <c r="Z32" s="117">
        <f t="shared" si="11"/>
        <v>12.80</v>
      </c>
    </row>
    <row r="33" spans="1:26" ht="19.9" customHeight="1" thickBot="1">
      <c r="A33" s="208">
        <v>26</v>
      </c>
      <c r="B33" s="137">
        <v>283099</v>
      </c>
      <c r="C33" s="138" t="s">
        <v>222</v>
      </c>
      <c r="D33" s="10">
        <v>4</v>
      </c>
      <c r="E33" s="10">
        <v>3</v>
      </c>
      <c r="F33" s="10">
        <v>3</v>
      </c>
      <c r="G33" s="10">
        <v>6</v>
      </c>
      <c r="H33" s="10">
        <v>8</v>
      </c>
      <c r="I33" s="10">
        <f t="shared" si="7"/>
        <v>24</v>
      </c>
      <c r="J33" s="10">
        <f t="shared" si="0"/>
        <v>3.5999999999999996</v>
      </c>
      <c r="K33" s="18">
        <v>3</v>
      </c>
      <c r="L33" s="18">
        <v>1</v>
      </c>
      <c r="M33" s="18">
        <v>2</v>
      </c>
      <c r="N33" s="18">
        <v>2</v>
      </c>
      <c r="O33" s="18">
        <v>2</v>
      </c>
      <c r="P33" s="18">
        <f t="shared" si="8"/>
        <v>10</v>
      </c>
      <c r="Q33" s="117">
        <f t="shared" si="9"/>
        <v>0.50</v>
      </c>
      <c r="R33" s="107">
        <f t="shared" si="1"/>
        <v>0.75</v>
      </c>
      <c r="S33" s="107">
        <f t="shared" si="2"/>
        <v>0.49999999999999994</v>
      </c>
      <c r="T33" s="107">
        <f t="shared" si="3"/>
        <v>0.54999999999999993</v>
      </c>
      <c r="U33" s="107">
        <f t="shared" si="4"/>
        <v>0.99999999999999989</v>
      </c>
      <c r="V33" s="107">
        <f t="shared" si="5"/>
        <v>1.30</v>
      </c>
      <c r="W33" s="118">
        <f t="shared" si="6"/>
        <v>34</v>
      </c>
      <c r="X33" s="118">
        <f t="shared" si="10"/>
        <v>6.8000000000000007</v>
      </c>
      <c r="Y33" s="267">
        <v>17</v>
      </c>
      <c r="Z33" s="117">
        <f t="shared" si="11"/>
        <v>13.60</v>
      </c>
    </row>
    <row r="34" spans="1:26" ht="19.9" customHeight="1">
      <c r="A34" s="207">
        <v>27</v>
      </c>
      <c r="B34" s="137">
        <v>283100</v>
      </c>
      <c r="C34" s="138" t="s">
        <v>121</v>
      </c>
      <c r="D34" s="10">
        <v>3</v>
      </c>
      <c r="E34" s="10">
        <v>5</v>
      </c>
      <c r="F34" s="10">
        <v>4</v>
      </c>
      <c r="G34" s="10">
        <v>4</v>
      </c>
      <c r="H34" s="10">
        <v>3</v>
      </c>
      <c r="I34" s="10">
        <f t="shared" si="7"/>
        <v>19</v>
      </c>
      <c r="J34" s="10">
        <f t="shared" si="0"/>
        <v>2.85</v>
      </c>
      <c r="K34" s="18">
        <v>2</v>
      </c>
      <c r="L34" s="18">
        <v>2</v>
      </c>
      <c r="M34" s="18">
        <v>1</v>
      </c>
      <c r="N34" s="18">
        <v>1</v>
      </c>
      <c r="O34" s="18">
        <v>2</v>
      </c>
      <c r="P34" s="18">
        <f t="shared" si="8"/>
        <v>8</v>
      </c>
      <c r="Q34" s="117">
        <f t="shared" si="9"/>
        <v>0.40</v>
      </c>
      <c r="R34" s="107">
        <f t="shared" si="1"/>
        <v>0.54999999999999993</v>
      </c>
      <c r="S34" s="107">
        <f t="shared" si="2"/>
        <v>0.85</v>
      </c>
      <c r="T34" s="107">
        <f t="shared" si="3"/>
        <v>0.65</v>
      </c>
      <c r="U34" s="107">
        <f t="shared" si="4"/>
        <v>0.65</v>
      </c>
      <c r="V34" s="107">
        <f t="shared" si="5"/>
        <v>0.54999999999999993</v>
      </c>
      <c r="W34" s="118">
        <f t="shared" si="6"/>
        <v>27</v>
      </c>
      <c r="X34" s="118">
        <f t="shared" si="10"/>
        <v>5.40</v>
      </c>
      <c r="Y34" s="267">
        <v>12</v>
      </c>
      <c r="Z34" s="117">
        <f t="shared" si="11"/>
        <v>9.6000000000000014</v>
      </c>
    </row>
    <row r="35" spans="1:26" ht="19.9" customHeight="1" thickBot="1">
      <c r="A35" s="208">
        <v>28</v>
      </c>
      <c r="B35" s="137">
        <v>283101</v>
      </c>
      <c r="C35" s="138" t="s">
        <v>121</v>
      </c>
      <c r="D35" s="10">
        <v>3</v>
      </c>
      <c r="E35" s="10">
        <v>4</v>
      </c>
      <c r="F35" s="10">
        <v>5</v>
      </c>
      <c r="G35" s="10">
        <v>5</v>
      </c>
      <c r="H35" s="10">
        <v>4</v>
      </c>
      <c r="I35" s="10">
        <f t="shared" si="7"/>
        <v>21</v>
      </c>
      <c r="J35" s="10">
        <f t="shared" si="0"/>
        <v>3.15</v>
      </c>
      <c r="K35" s="18">
        <v>1</v>
      </c>
      <c r="L35" s="18">
        <v>1</v>
      </c>
      <c r="M35" s="18">
        <v>1</v>
      </c>
      <c r="N35" s="18">
        <v>1</v>
      </c>
      <c r="O35" s="18">
        <v>1</v>
      </c>
      <c r="P35" s="18">
        <f t="shared" si="8"/>
        <v>5</v>
      </c>
      <c r="Q35" s="117">
        <f t="shared" si="9"/>
        <v>0.25</v>
      </c>
      <c r="R35" s="107">
        <f t="shared" si="1"/>
        <v>0.49999999999999994</v>
      </c>
      <c r="S35" s="107">
        <f t="shared" si="2"/>
        <v>0.65</v>
      </c>
      <c r="T35" s="107">
        <f t="shared" si="3"/>
        <v>0.80</v>
      </c>
      <c r="U35" s="107">
        <f t="shared" si="4"/>
        <v>0.80</v>
      </c>
      <c r="V35" s="107">
        <f t="shared" si="5"/>
        <v>0.65</v>
      </c>
      <c r="W35" s="118">
        <f t="shared" si="6"/>
        <v>26</v>
      </c>
      <c r="X35" s="118">
        <f t="shared" si="10"/>
        <v>5.20</v>
      </c>
      <c r="Y35" s="267">
        <v>18</v>
      </c>
      <c r="Z35" s="117">
        <f t="shared" si="11"/>
        <v>14.40</v>
      </c>
    </row>
    <row r="36" spans="1:26" ht="19.9" customHeight="1">
      <c r="A36" s="207">
        <v>29</v>
      </c>
      <c r="B36" s="137">
        <v>287049</v>
      </c>
      <c r="C36" s="138" t="s">
        <v>223</v>
      </c>
      <c r="D36" s="10">
        <v>4</v>
      </c>
      <c r="E36" s="10">
        <v>5</v>
      </c>
      <c r="F36" s="10">
        <v>4</v>
      </c>
      <c r="G36" s="10">
        <v>6</v>
      </c>
      <c r="H36" s="10">
        <v>7</v>
      </c>
      <c r="I36" s="10">
        <f t="shared" si="7"/>
        <v>26</v>
      </c>
      <c r="J36" s="10">
        <f t="shared" si="0"/>
        <v>3.90</v>
      </c>
      <c r="K36" s="18">
        <v>1</v>
      </c>
      <c r="L36" s="18">
        <v>2</v>
      </c>
      <c r="M36" s="18">
        <v>3</v>
      </c>
      <c r="N36" s="18">
        <v>2</v>
      </c>
      <c r="O36" s="18">
        <v>2</v>
      </c>
      <c r="P36" s="18">
        <f t="shared" si="8"/>
        <v>10</v>
      </c>
      <c r="Q36" s="117">
        <f t="shared" si="9"/>
        <v>0.50</v>
      </c>
      <c r="R36" s="107">
        <f t="shared" si="1"/>
        <v>0.65</v>
      </c>
      <c r="S36" s="107">
        <f t="shared" si="2"/>
        <v>0.85</v>
      </c>
      <c r="T36" s="107">
        <f t="shared" si="3"/>
        <v>0.75</v>
      </c>
      <c r="U36" s="107">
        <f t="shared" si="4"/>
        <v>0.99999999999999989</v>
      </c>
      <c r="V36" s="107">
        <f t="shared" si="5"/>
        <v>1.1500000000000001</v>
      </c>
      <c r="W36" s="118">
        <f t="shared" si="6"/>
        <v>36</v>
      </c>
      <c r="X36" s="118">
        <f t="shared" si="10"/>
        <v>7.20</v>
      </c>
      <c r="Y36" s="267">
        <v>16</v>
      </c>
      <c r="Z36" s="117">
        <f t="shared" si="11"/>
        <v>12.80</v>
      </c>
    </row>
    <row r="37" spans="1:26" ht="19.9" customHeight="1" thickBot="1">
      <c r="A37" s="208">
        <v>30</v>
      </c>
      <c r="B37" s="137">
        <v>283102</v>
      </c>
      <c r="C37" s="138" t="s">
        <v>224</v>
      </c>
      <c r="D37" s="10">
        <v>3</v>
      </c>
      <c r="E37" s="10">
        <v>5</v>
      </c>
      <c r="F37" s="10">
        <v>3</v>
      </c>
      <c r="G37" s="10">
        <v>3</v>
      </c>
      <c r="H37" s="10">
        <v>3</v>
      </c>
      <c r="I37" s="10">
        <f t="shared" si="7"/>
        <v>17</v>
      </c>
      <c r="J37" s="10">
        <f t="shared" si="0"/>
        <v>2.5499999999999998</v>
      </c>
      <c r="K37" s="18">
        <v>3</v>
      </c>
      <c r="L37" s="18">
        <v>2</v>
      </c>
      <c r="M37" s="18">
        <v>1</v>
      </c>
      <c r="N37" s="18">
        <v>1</v>
      </c>
      <c r="O37" s="18">
        <v>2</v>
      </c>
      <c r="P37" s="18">
        <f t="shared" si="8"/>
        <v>9</v>
      </c>
      <c r="Q37" s="117">
        <f t="shared" si="9"/>
        <v>0.45</v>
      </c>
      <c r="R37" s="107">
        <f t="shared" si="1"/>
        <v>0.60</v>
      </c>
      <c r="S37" s="107">
        <f t="shared" si="2"/>
        <v>0.85</v>
      </c>
      <c r="T37" s="107">
        <f t="shared" si="3"/>
        <v>0.49999999999999994</v>
      </c>
      <c r="U37" s="107">
        <f t="shared" si="4"/>
        <v>0.49999999999999994</v>
      </c>
      <c r="V37" s="107">
        <f t="shared" si="5"/>
        <v>0.54999999999999993</v>
      </c>
      <c r="W37" s="118">
        <f t="shared" si="6"/>
        <v>26</v>
      </c>
      <c r="X37" s="118">
        <f t="shared" si="10"/>
        <v>5.20</v>
      </c>
      <c r="Y37" s="267">
        <v>6</v>
      </c>
      <c r="Z37" s="117">
        <f t="shared" si="11"/>
        <v>4.8000000000000007</v>
      </c>
    </row>
    <row r="38" spans="1:26" ht="19.9" customHeight="1">
      <c r="A38" s="207">
        <v>31</v>
      </c>
      <c r="B38" s="137">
        <v>283103</v>
      </c>
      <c r="C38" s="138" t="s">
        <v>225</v>
      </c>
      <c r="D38" s="10">
        <v>3</v>
      </c>
      <c r="E38" s="10">
        <v>3</v>
      </c>
      <c r="F38" s="10">
        <v>3</v>
      </c>
      <c r="G38" s="10">
        <v>5</v>
      </c>
      <c r="H38" s="10">
        <v>2</v>
      </c>
      <c r="I38" s="10">
        <f t="shared" si="7"/>
        <v>16</v>
      </c>
      <c r="J38" s="10">
        <f t="shared" si="0"/>
        <v>2.40</v>
      </c>
      <c r="K38" s="18">
        <v>1</v>
      </c>
      <c r="L38" s="18">
        <v>2</v>
      </c>
      <c r="M38" s="18">
        <v>1</v>
      </c>
      <c r="N38" s="18">
        <v>1</v>
      </c>
      <c r="O38" s="18">
        <v>1</v>
      </c>
      <c r="P38" s="18">
        <f t="shared" si="8"/>
        <v>6</v>
      </c>
      <c r="Q38" s="117">
        <f t="shared" si="9"/>
        <v>0.30000000000000004</v>
      </c>
      <c r="R38" s="107">
        <f t="shared" si="1"/>
        <v>0.49999999999999994</v>
      </c>
      <c r="S38" s="107">
        <f t="shared" si="2"/>
        <v>0.54999999999999993</v>
      </c>
      <c r="T38" s="107">
        <f t="shared" si="3"/>
        <v>0.49999999999999994</v>
      </c>
      <c r="U38" s="107">
        <f t="shared" si="4"/>
        <v>0.80</v>
      </c>
      <c r="V38" s="107">
        <f t="shared" si="5"/>
        <v>0.35</v>
      </c>
      <c r="W38" s="118">
        <f t="shared" si="6"/>
        <v>22</v>
      </c>
      <c r="X38" s="118">
        <f t="shared" si="10"/>
        <v>4.4000000000000004</v>
      </c>
      <c r="Y38" s="267">
        <v>14</v>
      </c>
      <c r="Z38" s="117">
        <f t="shared" si="11"/>
        <v>11.20</v>
      </c>
    </row>
    <row r="39" spans="1:26" ht="19.9" customHeight="1" thickBot="1">
      <c r="A39" s="208">
        <v>32</v>
      </c>
      <c r="B39" s="137">
        <v>183105</v>
      </c>
      <c r="C39" s="138" t="s">
        <v>226</v>
      </c>
      <c r="D39" s="10">
        <v>4</v>
      </c>
      <c r="E39" s="10">
        <v>5</v>
      </c>
      <c r="F39" s="10">
        <v>4</v>
      </c>
      <c r="G39" s="10">
        <v>4</v>
      </c>
      <c r="H39" s="10">
        <v>7</v>
      </c>
      <c r="I39" s="10">
        <f t="shared" si="7"/>
        <v>24</v>
      </c>
      <c r="J39" s="10">
        <f t="shared" si="0"/>
        <v>3.5999999999999996</v>
      </c>
      <c r="K39" s="18">
        <v>2</v>
      </c>
      <c r="L39" s="18">
        <v>3</v>
      </c>
      <c r="M39" s="18">
        <v>3</v>
      </c>
      <c r="N39" s="18">
        <v>2</v>
      </c>
      <c r="O39" s="18">
        <v>1</v>
      </c>
      <c r="P39" s="18">
        <f t="shared" si="8"/>
        <v>11</v>
      </c>
      <c r="Q39" s="117">
        <f t="shared" si="9"/>
        <v>0.55000000000000004</v>
      </c>
      <c r="R39" s="107">
        <f t="shared" si="1"/>
        <v>0.70</v>
      </c>
      <c r="S39" s="107">
        <f t="shared" si="2"/>
        <v>0.90</v>
      </c>
      <c r="T39" s="107">
        <f t="shared" si="3"/>
        <v>0.75</v>
      </c>
      <c r="U39" s="107">
        <f t="shared" si="4"/>
        <v>0.70</v>
      </c>
      <c r="V39" s="107">
        <f t="shared" si="5"/>
        <v>1.1000000000000001</v>
      </c>
      <c r="W39" s="118">
        <f t="shared" si="6"/>
        <v>35</v>
      </c>
      <c r="X39" s="118">
        <f t="shared" si="10"/>
        <v>7</v>
      </c>
      <c r="Y39" s="267">
        <v>15</v>
      </c>
      <c r="Z39" s="117">
        <f t="shared" si="11"/>
        <v>12</v>
      </c>
    </row>
    <row r="40" spans="1:26" ht="19.9" customHeight="1">
      <c r="A40" s="207">
        <v>33</v>
      </c>
      <c r="B40" s="137">
        <v>283106</v>
      </c>
      <c r="C40" s="138" t="s">
        <v>145</v>
      </c>
      <c r="D40" s="10">
        <v>3</v>
      </c>
      <c r="E40" s="10">
        <v>2</v>
      </c>
      <c r="F40" s="10">
        <v>2</v>
      </c>
      <c r="G40" s="10">
        <v>5</v>
      </c>
      <c r="H40" s="10">
        <v>6</v>
      </c>
      <c r="I40" s="10">
        <f t="shared" si="7"/>
        <v>18</v>
      </c>
      <c r="J40" s="10">
        <f t="shared" si="12" ref="J40:J71">I40*0.15</f>
        <v>2.6999999999999997</v>
      </c>
      <c r="K40" s="18">
        <v>2</v>
      </c>
      <c r="L40" s="18">
        <v>2</v>
      </c>
      <c r="M40" s="18">
        <v>2</v>
      </c>
      <c r="N40" s="18">
        <v>1</v>
      </c>
      <c r="O40" s="18">
        <v>2</v>
      </c>
      <c r="P40" s="18">
        <f t="shared" si="8"/>
        <v>9</v>
      </c>
      <c r="Q40" s="117">
        <f t="shared" si="9"/>
        <v>0.45</v>
      </c>
      <c r="R40" s="107">
        <f t="shared" si="1"/>
        <v>0.54999999999999993</v>
      </c>
      <c r="S40" s="107">
        <f t="shared" si="2"/>
        <v>0.40</v>
      </c>
      <c r="T40" s="107">
        <f t="shared" si="3"/>
        <v>0.40</v>
      </c>
      <c r="U40" s="107">
        <f t="shared" si="4"/>
        <v>0.80</v>
      </c>
      <c r="V40" s="107">
        <f t="shared" si="5"/>
        <v>0.99999999999999989</v>
      </c>
      <c r="W40" s="118">
        <f t="shared" si="6"/>
        <v>27</v>
      </c>
      <c r="X40" s="118">
        <f t="shared" si="10"/>
        <v>5.40</v>
      </c>
      <c r="Y40" s="267">
        <v>12</v>
      </c>
      <c r="Z40" s="117">
        <f t="shared" si="11"/>
        <v>9.6000000000000014</v>
      </c>
    </row>
    <row r="41" spans="1:26" ht="19.9" customHeight="1" thickBot="1">
      <c r="A41" s="208">
        <v>34</v>
      </c>
      <c r="B41" s="137">
        <v>283107</v>
      </c>
      <c r="C41" s="138" t="s">
        <v>227</v>
      </c>
      <c r="D41" s="10">
        <v>6</v>
      </c>
      <c r="E41" s="10">
        <v>8</v>
      </c>
      <c r="F41" s="10">
        <v>7</v>
      </c>
      <c r="G41" s="10">
        <v>8</v>
      </c>
      <c r="H41" s="10">
        <v>6</v>
      </c>
      <c r="I41" s="10">
        <f t="shared" si="7"/>
        <v>35</v>
      </c>
      <c r="J41" s="10">
        <f t="shared" si="12"/>
        <v>5.25</v>
      </c>
      <c r="K41" s="18">
        <v>1</v>
      </c>
      <c r="L41" s="18">
        <v>1</v>
      </c>
      <c r="M41" s="18">
        <v>1</v>
      </c>
      <c r="N41" s="18">
        <v>2</v>
      </c>
      <c r="O41" s="18">
        <v>2</v>
      </c>
      <c r="P41" s="18">
        <f t="shared" si="8"/>
        <v>7</v>
      </c>
      <c r="Q41" s="117">
        <f t="shared" si="9"/>
        <v>0.35</v>
      </c>
      <c r="R41" s="107">
        <f t="shared" si="1"/>
        <v>0.95</v>
      </c>
      <c r="S41" s="107">
        <f t="shared" si="2"/>
        <v>1.25</v>
      </c>
      <c r="T41" s="107">
        <f t="shared" si="3"/>
        <v>1.1000000000000001</v>
      </c>
      <c r="U41" s="107">
        <f t="shared" si="4"/>
        <v>1.30</v>
      </c>
      <c r="V41" s="107">
        <f t="shared" si="5"/>
        <v>0.99999999999999989</v>
      </c>
      <c r="W41" s="118">
        <f t="shared" si="6"/>
        <v>42</v>
      </c>
      <c r="X41" s="118">
        <f t="shared" si="10"/>
        <v>8.40</v>
      </c>
      <c r="Y41" s="267">
        <v>24</v>
      </c>
      <c r="Z41" s="117">
        <f t="shared" si="11"/>
        <v>19.200000000000003</v>
      </c>
    </row>
    <row r="42" spans="1:26" ht="19.9" customHeight="1">
      <c r="A42" s="207">
        <v>35</v>
      </c>
      <c r="B42" s="137">
        <v>283108</v>
      </c>
      <c r="C42" s="138" t="s">
        <v>157</v>
      </c>
      <c r="D42" s="10">
        <v>5</v>
      </c>
      <c r="E42" s="10">
        <v>6</v>
      </c>
      <c r="F42" s="10">
        <v>7</v>
      </c>
      <c r="G42" s="10">
        <v>3</v>
      </c>
      <c r="H42" s="10">
        <v>4</v>
      </c>
      <c r="I42" s="10">
        <f t="shared" si="7"/>
        <v>25</v>
      </c>
      <c r="J42" s="10">
        <f t="shared" si="12"/>
        <v>3.75</v>
      </c>
      <c r="K42" s="18">
        <v>1</v>
      </c>
      <c r="L42" s="18">
        <v>1</v>
      </c>
      <c r="M42" s="18">
        <v>2</v>
      </c>
      <c r="N42" s="18">
        <v>1</v>
      </c>
      <c r="O42" s="18">
        <v>3</v>
      </c>
      <c r="P42" s="18">
        <f t="shared" si="8"/>
        <v>8</v>
      </c>
      <c r="Q42" s="117">
        <f t="shared" si="9"/>
        <v>0.40</v>
      </c>
      <c r="R42" s="107">
        <f t="shared" si="1"/>
        <v>0.80</v>
      </c>
      <c r="S42" s="107">
        <f t="shared" si="2"/>
        <v>0.95</v>
      </c>
      <c r="T42" s="107">
        <f t="shared" si="3"/>
        <v>1.1500000000000001</v>
      </c>
      <c r="U42" s="107">
        <f t="shared" si="4"/>
        <v>0.49999999999999994</v>
      </c>
      <c r="V42" s="107">
        <f t="shared" si="5"/>
        <v>0.75</v>
      </c>
      <c r="W42" s="118">
        <f t="shared" si="6"/>
        <v>33</v>
      </c>
      <c r="X42" s="118">
        <f t="shared" si="10"/>
        <v>6.60</v>
      </c>
      <c r="Y42" s="267">
        <v>14</v>
      </c>
      <c r="Z42" s="117">
        <f t="shared" si="11"/>
        <v>11.20</v>
      </c>
    </row>
    <row r="43" spans="1:26" ht="19.9" customHeight="1" thickBot="1">
      <c r="A43" s="208">
        <v>36</v>
      </c>
      <c r="B43" s="137">
        <v>283110</v>
      </c>
      <c r="C43" s="138" t="s">
        <v>228</v>
      </c>
      <c r="D43" s="10">
        <v>3</v>
      </c>
      <c r="E43" s="10">
        <v>5</v>
      </c>
      <c r="F43" s="10">
        <v>6</v>
      </c>
      <c r="G43" s="10">
        <v>3</v>
      </c>
      <c r="H43" s="10">
        <v>2</v>
      </c>
      <c r="I43" s="10">
        <f t="shared" si="7"/>
        <v>19</v>
      </c>
      <c r="J43" s="10">
        <f t="shared" si="12"/>
        <v>2.85</v>
      </c>
      <c r="K43" s="18">
        <v>1</v>
      </c>
      <c r="L43" s="18">
        <v>2</v>
      </c>
      <c r="M43" s="18">
        <v>2</v>
      </c>
      <c r="N43" s="18">
        <v>2</v>
      </c>
      <c r="O43" s="18">
        <v>3</v>
      </c>
      <c r="P43" s="18">
        <f t="shared" si="8"/>
        <v>10</v>
      </c>
      <c r="Q43" s="117">
        <f t="shared" si="9"/>
        <v>0.50</v>
      </c>
      <c r="R43" s="107">
        <f t="shared" si="1"/>
        <v>0.49999999999999994</v>
      </c>
      <c r="S43" s="107">
        <f t="shared" si="2"/>
        <v>0.85</v>
      </c>
      <c r="T43" s="107">
        <f t="shared" si="3"/>
        <v>0.99999999999999989</v>
      </c>
      <c r="U43" s="107">
        <f t="shared" si="4"/>
        <v>0.54999999999999993</v>
      </c>
      <c r="V43" s="107">
        <f t="shared" si="5"/>
        <v>0.45</v>
      </c>
      <c r="W43" s="118">
        <f t="shared" si="6"/>
        <v>29</v>
      </c>
      <c r="X43" s="118">
        <f t="shared" si="10"/>
        <v>5.8000000000000007</v>
      </c>
      <c r="Y43" s="267">
        <v>12</v>
      </c>
      <c r="Z43" s="117">
        <f t="shared" si="11"/>
        <v>9.6000000000000014</v>
      </c>
    </row>
    <row r="44" spans="1:26" ht="19.9" customHeight="1">
      <c r="A44" s="207">
        <v>37</v>
      </c>
      <c r="B44" s="137">
        <v>283111</v>
      </c>
      <c r="C44" s="138" t="s">
        <v>229</v>
      </c>
      <c r="D44" s="10">
        <v>8</v>
      </c>
      <c r="E44" s="10">
        <v>4</v>
      </c>
      <c r="F44" s="10">
        <v>5</v>
      </c>
      <c r="G44" s="10">
        <v>6</v>
      </c>
      <c r="H44" s="10">
        <v>4</v>
      </c>
      <c r="I44" s="10">
        <f t="shared" si="7"/>
        <v>27</v>
      </c>
      <c r="J44" s="10">
        <f t="shared" si="12"/>
        <v>4.05</v>
      </c>
      <c r="K44" s="18">
        <v>2</v>
      </c>
      <c r="L44" s="18">
        <v>2</v>
      </c>
      <c r="M44" s="18">
        <v>3</v>
      </c>
      <c r="N44" s="18">
        <v>2</v>
      </c>
      <c r="O44" s="18">
        <v>1</v>
      </c>
      <c r="P44" s="18">
        <f t="shared" si="8"/>
        <v>10</v>
      </c>
      <c r="Q44" s="117">
        <f t="shared" si="9"/>
        <v>0.50</v>
      </c>
      <c r="R44" s="107">
        <f t="shared" si="1"/>
        <v>1.30</v>
      </c>
      <c r="S44" s="107">
        <f t="shared" si="2"/>
        <v>0.70</v>
      </c>
      <c r="T44" s="107">
        <f t="shared" si="3"/>
        <v>0.90</v>
      </c>
      <c r="U44" s="107">
        <f t="shared" si="4"/>
        <v>0.99999999999999989</v>
      </c>
      <c r="V44" s="107">
        <f t="shared" si="5"/>
        <v>0.65</v>
      </c>
      <c r="W44" s="118">
        <f t="shared" si="6"/>
        <v>37</v>
      </c>
      <c r="X44" s="118">
        <f t="shared" si="10"/>
        <v>7.40</v>
      </c>
      <c r="Y44" s="267">
        <v>24</v>
      </c>
      <c r="Z44" s="117">
        <f t="shared" si="11"/>
        <v>19.200000000000003</v>
      </c>
    </row>
    <row r="45" spans="1:26" ht="19.9" customHeight="1" thickBot="1">
      <c r="A45" s="208">
        <v>38</v>
      </c>
      <c r="B45" s="137">
        <v>283112</v>
      </c>
      <c r="C45" s="138" t="s">
        <v>230</v>
      </c>
      <c r="D45" s="10">
        <v>5</v>
      </c>
      <c r="E45" s="10">
        <v>7</v>
      </c>
      <c r="F45" s="10">
        <v>5</v>
      </c>
      <c r="G45" s="10">
        <v>6</v>
      </c>
      <c r="H45" s="10">
        <v>5</v>
      </c>
      <c r="I45" s="10">
        <f t="shared" si="7"/>
        <v>28</v>
      </c>
      <c r="J45" s="10">
        <f t="shared" si="12"/>
        <v>4.20</v>
      </c>
      <c r="K45" s="18">
        <v>1</v>
      </c>
      <c r="L45" s="18">
        <v>4</v>
      </c>
      <c r="M45" s="18">
        <v>1</v>
      </c>
      <c r="N45" s="18">
        <v>1</v>
      </c>
      <c r="O45" s="18">
        <v>1</v>
      </c>
      <c r="P45" s="18">
        <f t="shared" si="8"/>
        <v>8</v>
      </c>
      <c r="Q45" s="117">
        <f t="shared" si="9"/>
        <v>0.40</v>
      </c>
      <c r="R45" s="107">
        <f t="shared" si="1"/>
        <v>0.80</v>
      </c>
      <c r="S45" s="107">
        <f t="shared" si="2"/>
        <v>1.25</v>
      </c>
      <c r="T45" s="107">
        <f t="shared" si="3"/>
        <v>0.80</v>
      </c>
      <c r="U45" s="107">
        <f t="shared" si="4"/>
        <v>0.95</v>
      </c>
      <c r="V45" s="107">
        <f t="shared" si="5"/>
        <v>0.80</v>
      </c>
      <c r="W45" s="118">
        <f t="shared" si="6"/>
        <v>36</v>
      </c>
      <c r="X45" s="118">
        <f t="shared" si="10"/>
        <v>7.20</v>
      </c>
      <c r="Y45" s="267">
        <v>27</v>
      </c>
      <c r="Z45" s="117">
        <f t="shared" si="11"/>
        <v>21.60</v>
      </c>
    </row>
    <row r="46" spans="1:26" ht="19.9" customHeight="1">
      <c r="A46" s="207">
        <v>39</v>
      </c>
      <c r="B46" s="137">
        <v>283113</v>
      </c>
      <c r="C46" s="138" t="s">
        <v>231</v>
      </c>
      <c r="D46" s="10">
        <v>5</v>
      </c>
      <c r="E46" s="10">
        <v>5</v>
      </c>
      <c r="F46" s="10">
        <v>4</v>
      </c>
      <c r="G46" s="10">
        <v>5</v>
      </c>
      <c r="H46" s="10">
        <v>5</v>
      </c>
      <c r="I46" s="10">
        <f t="shared" si="7"/>
        <v>24</v>
      </c>
      <c r="J46" s="10">
        <f t="shared" si="12"/>
        <v>3.5999999999999996</v>
      </c>
      <c r="K46" s="18">
        <v>1</v>
      </c>
      <c r="L46" s="18">
        <v>2</v>
      </c>
      <c r="M46" s="18">
        <v>2</v>
      </c>
      <c r="N46" s="18">
        <v>3</v>
      </c>
      <c r="O46" s="18">
        <v>2</v>
      </c>
      <c r="P46" s="18">
        <f t="shared" si="8"/>
        <v>10</v>
      </c>
      <c r="Q46" s="117">
        <f t="shared" si="9"/>
        <v>0.50</v>
      </c>
      <c r="R46" s="107">
        <f t="shared" si="1"/>
        <v>0.80</v>
      </c>
      <c r="S46" s="107">
        <f t="shared" si="2"/>
        <v>0.85</v>
      </c>
      <c r="T46" s="107">
        <f t="shared" si="3"/>
        <v>0.70</v>
      </c>
      <c r="U46" s="107">
        <f t="shared" si="4"/>
        <v>0.90</v>
      </c>
      <c r="V46" s="107">
        <f t="shared" si="5"/>
        <v>0.85</v>
      </c>
      <c r="W46" s="118">
        <f t="shared" si="6"/>
        <v>34</v>
      </c>
      <c r="X46" s="118">
        <f t="shared" si="10"/>
        <v>6.8000000000000007</v>
      </c>
      <c r="Y46" s="267">
        <v>17</v>
      </c>
      <c r="Z46" s="117">
        <f t="shared" si="11"/>
        <v>13.60</v>
      </c>
    </row>
    <row r="47" spans="1:26" ht="19.9" customHeight="1" thickBot="1">
      <c r="A47" s="208">
        <v>40</v>
      </c>
      <c r="B47" s="137">
        <v>283114</v>
      </c>
      <c r="C47" s="138" t="s">
        <v>232</v>
      </c>
      <c r="D47" s="10">
        <v>5</v>
      </c>
      <c r="E47" s="10">
        <v>6</v>
      </c>
      <c r="F47" s="10">
        <v>4</v>
      </c>
      <c r="G47" s="10">
        <v>3</v>
      </c>
      <c r="H47" s="10">
        <v>3</v>
      </c>
      <c r="I47" s="10">
        <f t="shared" si="7"/>
        <v>21</v>
      </c>
      <c r="J47" s="10">
        <f t="shared" si="12"/>
        <v>3.15</v>
      </c>
      <c r="K47" s="18">
        <v>2</v>
      </c>
      <c r="L47" s="18">
        <v>3</v>
      </c>
      <c r="M47" s="18">
        <v>2</v>
      </c>
      <c r="N47" s="18">
        <v>1</v>
      </c>
      <c r="O47" s="18">
        <v>1</v>
      </c>
      <c r="P47" s="18">
        <f t="shared" si="8"/>
        <v>9</v>
      </c>
      <c r="Q47" s="117">
        <f t="shared" si="9"/>
        <v>0.45</v>
      </c>
      <c r="R47" s="107">
        <f t="shared" si="1"/>
        <v>0.85</v>
      </c>
      <c r="S47" s="107">
        <f t="shared" si="2"/>
        <v>1.0499999999999998</v>
      </c>
      <c r="T47" s="107">
        <f t="shared" si="3"/>
        <v>0.70</v>
      </c>
      <c r="U47" s="107">
        <f t="shared" si="4"/>
        <v>0.49999999999999994</v>
      </c>
      <c r="V47" s="107">
        <f t="shared" si="5"/>
        <v>0.49999999999999994</v>
      </c>
      <c r="W47" s="118">
        <f t="shared" si="6"/>
        <v>30</v>
      </c>
      <c r="X47" s="118">
        <f t="shared" si="10"/>
        <v>6</v>
      </c>
      <c r="Y47" s="267">
        <v>13</v>
      </c>
      <c r="Z47" s="117">
        <f t="shared" si="11"/>
        <v>10.40</v>
      </c>
    </row>
    <row r="48" spans="1:26" ht="19.9" customHeight="1">
      <c r="A48" s="207">
        <v>41</v>
      </c>
      <c r="B48" s="137">
        <v>283116</v>
      </c>
      <c r="C48" s="138" t="s">
        <v>233</v>
      </c>
      <c r="D48" s="10">
        <v>5</v>
      </c>
      <c r="E48" s="10">
        <v>5</v>
      </c>
      <c r="F48" s="10">
        <v>4</v>
      </c>
      <c r="G48" s="10">
        <v>5</v>
      </c>
      <c r="H48" s="10">
        <v>3</v>
      </c>
      <c r="I48" s="10">
        <f t="shared" si="7"/>
        <v>22</v>
      </c>
      <c r="J48" s="10">
        <f t="shared" si="12"/>
        <v>3.30</v>
      </c>
      <c r="K48" s="18">
        <v>3</v>
      </c>
      <c r="L48" s="18">
        <v>2</v>
      </c>
      <c r="M48" s="18">
        <v>1</v>
      </c>
      <c r="N48" s="18">
        <v>1</v>
      </c>
      <c r="O48" s="18">
        <v>2</v>
      </c>
      <c r="P48" s="18">
        <f t="shared" si="8"/>
        <v>9</v>
      </c>
      <c r="Q48" s="117">
        <f t="shared" si="9"/>
        <v>0.45</v>
      </c>
      <c r="R48" s="107">
        <f t="shared" si="1"/>
        <v>0.90</v>
      </c>
      <c r="S48" s="107">
        <f t="shared" si="2"/>
        <v>0.85</v>
      </c>
      <c r="T48" s="107">
        <f t="shared" si="3"/>
        <v>0.65</v>
      </c>
      <c r="U48" s="107">
        <f t="shared" si="4"/>
        <v>0.80</v>
      </c>
      <c r="V48" s="107">
        <f t="shared" si="5"/>
        <v>0.54999999999999993</v>
      </c>
      <c r="W48" s="118">
        <f t="shared" si="6"/>
        <v>31</v>
      </c>
      <c r="X48" s="118">
        <f t="shared" si="10"/>
        <v>6.20</v>
      </c>
      <c r="Y48" s="267">
        <v>16</v>
      </c>
      <c r="Z48" s="117">
        <f t="shared" si="11"/>
        <v>12.80</v>
      </c>
    </row>
    <row r="49" spans="1:26" ht="19.9" customHeight="1" thickBot="1">
      <c r="A49" s="208">
        <v>42</v>
      </c>
      <c r="B49" s="137">
        <v>283117</v>
      </c>
      <c r="C49" s="138" t="s">
        <v>234</v>
      </c>
      <c r="D49" s="10">
        <v>4</v>
      </c>
      <c r="E49" s="10">
        <v>5</v>
      </c>
      <c r="F49" s="10">
        <v>6</v>
      </c>
      <c r="G49" s="10">
        <v>3</v>
      </c>
      <c r="H49" s="10">
        <v>5</v>
      </c>
      <c r="I49" s="10">
        <f t="shared" si="7"/>
        <v>23</v>
      </c>
      <c r="J49" s="10">
        <f t="shared" si="12"/>
        <v>3.4499999999999997</v>
      </c>
      <c r="K49" s="18">
        <v>2</v>
      </c>
      <c r="L49" s="18">
        <v>3</v>
      </c>
      <c r="M49" s="18">
        <v>2</v>
      </c>
      <c r="N49" s="18">
        <v>2</v>
      </c>
      <c r="O49" s="18">
        <v>3</v>
      </c>
      <c r="P49" s="18">
        <f t="shared" si="8"/>
        <v>12</v>
      </c>
      <c r="Q49" s="117">
        <f t="shared" si="9"/>
        <v>0.60000000000000009</v>
      </c>
      <c r="R49" s="107">
        <f t="shared" si="1"/>
        <v>0.70</v>
      </c>
      <c r="S49" s="107">
        <f t="shared" si="2"/>
        <v>0.90</v>
      </c>
      <c r="T49" s="107">
        <f t="shared" si="3"/>
        <v>0.99999999999999989</v>
      </c>
      <c r="U49" s="107">
        <f t="shared" si="4"/>
        <v>0.54999999999999993</v>
      </c>
      <c r="V49" s="107">
        <f t="shared" si="5"/>
        <v>0.90</v>
      </c>
      <c r="W49" s="118">
        <f t="shared" si="6"/>
        <v>35</v>
      </c>
      <c r="X49" s="118">
        <f t="shared" si="10"/>
        <v>7</v>
      </c>
      <c r="Y49" s="267">
        <v>12</v>
      </c>
      <c r="Z49" s="117">
        <f t="shared" si="11"/>
        <v>9.6000000000000014</v>
      </c>
    </row>
    <row r="50" spans="1:26" ht="19.9" customHeight="1">
      <c r="A50" s="207">
        <v>43</v>
      </c>
      <c r="B50" s="137">
        <v>287050</v>
      </c>
      <c r="C50" s="138" t="s">
        <v>235</v>
      </c>
      <c r="D50" s="10">
        <v>6</v>
      </c>
      <c r="E50" s="10">
        <v>8</v>
      </c>
      <c r="F50" s="10">
        <v>5</v>
      </c>
      <c r="G50" s="10">
        <v>9</v>
      </c>
      <c r="H50" s="10">
        <v>7</v>
      </c>
      <c r="I50" s="10">
        <f t="shared" si="7"/>
        <v>35</v>
      </c>
      <c r="J50" s="10">
        <f t="shared" si="12"/>
        <v>5.25</v>
      </c>
      <c r="K50" s="18">
        <v>1</v>
      </c>
      <c r="L50" s="18">
        <v>1</v>
      </c>
      <c r="M50" s="18">
        <v>2</v>
      </c>
      <c r="N50" s="18">
        <v>2</v>
      </c>
      <c r="O50" s="18">
        <v>2</v>
      </c>
      <c r="P50" s="18">
        <f t="shared" si="8"/>
        <v>8</v>
      </c>
      <c r="Q50" s="117">
        <f t="shared" si="9"/>
        <v>0.40</v>
      </c>
      <c r="R50" s="107">
        <f t="shared" si="1"/>
        <v>0.95</v>
      </c>
      <c r="S50" s="107">
        <f t="shared" si="2"/>
        <v>1.25</v>
      </c>
      <c r="T50" s="107">
        <f t="shared" si="3"/>
        <v>0.85</v>
      </c>
      <c r="U50" s="107">
        <f t="shared" si="4"/>
        <v>1.45</v>
      </c>
      <c r="V50" s="107">
        <f t="shared" si="5"/>
        <v>1.1500000000000001</v>
      </c>
      <c r="W50" s="118">
        <f t="shared" si="6"/>
        <v>43</v>
      </c>
      <c r="X50" s="118">
        <f t="shared" si="10"/>
        <v>8.60</v>
      </c>
      <c r="Y50" s="267">
        <v>30</v>
      </c>
      <c r="Z50" s="117">
        <f t="shared" si="11"/>
        <v>24</v>
      </c>
    </row>
    <row r="51" spans="1:26" ht="19.9" customHeight="1" thickBot="1">
      <c r="A51" s="208">
        <v>44</v>
      </c>
      <c r="B51" s="137">
        <v>283118</v>
      </c>
      <c r="C51" s="138" t="s">
        <v>122</v>
      </c>
      <c r="D51" s="10">
        <v>6</v>
      </c>
      <c r="E51" s="10">
        <v>6</v>
      </c>
      <c r="F51" s="10">
        <v>7</v>
      </c>
      <c r="G51" s="10">
        <v>4</v>
      </c>
      <c r="H51" s="10">
        <v>3</v>
      </c>
      <c r="I51" s="10">
        <f t="shared" si="7"/>
        <v>26</v>
      </c>
      <c r="J51" s="10">
        <f t="shared" si="12"/>
        <v>3.90</v>
      </c>
      <c r="K51" s="18">
        <v>2</v>
      </c>
      <c r="L51" s="18">
        <v>3</v>
      </c>
      <c r="M51" s="18">
        <v>2</v>
      </c>
      <c r="N51" s="18">
        <v>2</v>
      </c>
      <c r="O51" s="18">
        <v>1</v>
      </c>
      <c r="P51" s="18">
        <f t="shared" si="8"/>
        <v>10</v>
      </c>
      <c r="Q51" s="117">
        <f t="shared" si="9"/>
        <v>0.50</v>
      </c>
      <c r="R51" s="107">
        <f t="shared" si="1"/>
        <v>0.99999999999999989</v>
      </c>
      <c r="S51" s="107">
        <f t="shared" si="2"/>
        <v>1.0499999999999998</v>
      </c>
      <c r="T51" s="107">
        <f t="shared" si="3"/>
        <v>1.1500000000000001</v>
      </c>
      <c r="U51" s="107">
        <f t="shared" si="4"/>
        <v>0.70</v>
      </c>
      <c r="V51" s="107">
        <f t="shared" si="5"/>
        <v>0.49999999999999994</v>
      </c>
      <c r="W51" s="118">
        <f t="shared" si="6"/>
        <v>36</v>
      </c>
      <c r="X51" s="118">
        <f t="shared" si="10"/>
        <v>7.20</v>
      </c>
      <c r="Y51" s="267">
        <v>23</v>
      </c>
      <c r="Z51" s="117">
        <f t="shared" si="11"/>
        <v>18.400000000000002</v>
      </c>
    </row>
    <row r="52" spans="1:26" ht="19.9" customHeight="1">
      <c r="A52" s="207">
        <v>45</v>
      </c>
      <c r="B52" s="137">
        <v>283120</v>
      </c>
      <c r="C52" s="138" t="s">
        <v>158</v>
      </c>
      <c r="D52" s="10">
        <v>5</v>
      </c>
      <c r="E52" s="10">
        <v>6</v>
      </c>
      <c r="F52" s="10">
        <v>5</v>
      </c>
      <c r="G52" s="10">
        <v>3</v>
      </c>
      <c r="H52" s="10">
        <v>7</v>
      </c>
      <c r="I52" s="10">
        <f t="shared" si="7"/>
        <v>26</v>
      </c>
      <c r="J52" s="10">
        <f t="shared" si="12"/>
        <v>3.90</v>
      </c>
      <c r="K52" s="18">
        <v>2</v>
      </c>
      <c r="L52" s="18">
        <v>3</v>
      </c>
      <c r="M52" s="18">
        <v>2</v>
      </c>
      <c r="N52" s="18">
        <v>2</v>
      </c>
      <c r="O52" s="18">
        <v>3</v>
      </c>
      <c r="P52" s="18">
        <f t="shared" si="8"/>
        <v>12</v>
      </c>
      <c r="Q52" s="117">
        <f t="shared" si="9"/>
        <v>0.60000000000000009</v>
      </c>
      <c r="R52" s="107">
        <f t="shared" si="1"/>
        <v>0.85</v>
      </c>
      <c r="S52" s="107">
        <f t="shared" si="2"/>
        <v>1.0499999999999998</v>
      </c>
      <c r="T52" s="107">
        <f t="shared" si="3"/>
        <v>0.85</v>
      </c>
      <c r="U52" s="107">
        <f t="shared" si="4"/>
        <v>0.54999999999999993</v>
      </c>
      <c r="V52" s="107">
        <f t="shared" si="5"/>
        <v>1.2000000000000002</v>
      </c>
      <c r="W52" s="118">
        <f t="shared" si="6"/>
        <v>38</v>
      </c>
      <c r="X52" s="118">
        <f t="shared" si="10"/>
        <v>7.60</v>
      </c>
      <c r="Y52" s="267">
        <v>15</v>
      </c>
      <c r="Z52" s="117">
        <f t="shared" si="11"/>
        <v>12</v>
      </c>
    </row>
    <row r="53" spans="1:26" ht="19.9" customHeight="1" thickBot="1">
      <c r="A53" s="208">
        <v>46</v>
      </c>
      <c r="B53" s="137">
        <v>283121</v>
      </c>
      <c r="C53" s="138" t="s">
        <v>236</v>
      </c>
      <c r="D53" s="10">
        <v>4</v>
      </c>
      <c r="E53" s="10">
        <v>5</v>
      </c>
      <c r="F53" s="10">
        <v>3</v>
      </c>
      <c r="G53" s="10">
        <v>5</v>
      </c>
      <c r="H53" s="10">
        <v>6</v>
      </c>
      <c r="I53" s="10">
        <f t="shared" si="7"/>
        <v>23</v>
      </c>
      <c r="J53" s="10">
        <f t="shared" si="12"/>
        <v>3.4499999999999997</v>
      </c>
      <c r="K53" s="18">
        <v>1</v>
      </c>
      <c r="L53" s="18">
        <v>1</v>
      </c>
      <c r="M53" s="18">
        <v>1</v>
      </c>
      <c r="N53" s="18">
        <v>1</v>
      </c>
      <c r="O53" s="18">
        <v>2</v>
      </c>
      <c r="P53" s="18">
        <f t="shared" si="8"/>
        <v>6</v>
      </c>
      <c r="Q53" s="117">
        <f t="shared" si="9"/>
        <v>0.30000000000000004</v>
      </c>
      <c r="R53" s="107">
        <f t="shared" si="1"/>
        <v>0.65</v>
      </c>
      <c r="S53" s="107">
        <f t="shared" si="2"/>
        <v>0.80</v>
      </c>
      <c r="T53" s="107">
        <f t="shared" si="3"/>
        <v>0.49999999999999994</v>
      </c>
      <c r="U53" s="107">
        <f t="shared" si="4"/>
        <v>0.80</v>
      </c>
      <c r="V53" s="107">
        <f t="shared" si="5"/>
        <v>0.99999999999999989</v>
      </c>
      <c r="W53" s="118">
        <f t="shared" si="6"/>
        <v>29</v>
      </c>
      <c r="X53" s="118">
        <f t="shared" si="10"/>
        <v>5.8000000000000007</v>
      </c>
      <c r="Y53" s="267">
        <v>17</v>
      </c>
      <c r="Z53" s="117">
        <f t="shared" si="11"/>
        <v>13.60</v>
      </c>
    </row>
    <row r="54" spans="1:26" ht="19.9" customHeight="1">
      <c r="A54" s="207">
        <v>47</v>
      </c>
      <c r="B54" s="137">
        <v>283123</v>
      </c>
      <c r="C54" s="138" t="s">
        <v>237</v>
      </c>
      <c r="D54" s="10">
        <v>4</v>
      </c>
      <c r="E54" s="10">
        <v>5</v>
      </c>
      <c r="F54" s="10">
        <v>6</v>
      </c>
      <c r="G54" s="10">
        <v>7</v>
      </c>
      <c r="H54" s="10">
        <v>5</v>
      </c>
      <c r="I54" s="10">
        <f t="shared" si="7"/>
        <v>27</v>
      </c>
      <c r="J54" s="10">
        <f t="shared" si="12"/>
        <v>4.05</v>
      </c>
      <c r="K54" s="18">
        <v>2</v>
      </c>
      <c r="L54" s="18">
        <v>1</v>
      </c>
      <c r="M54" s="18">
        <v>2</v>
      </c>
      <c r="N54" s="18">
        <v>1</v>
      </c>
      <c r="O54" s="18">
        <v>2</v>
      </c>
      <c r="P54" s="18">
        <f t="shared" si="8"/>
        <v>8</v>
      </c>
      <c r="Q54" s="117">
        <f t="shared" si="9"/>
        <v>0.40</v>
      </c>
      <c r="R54" s="107">
        <f t="shared" si="1"/>
        <v>0.70</v>
      </c>
      <c r="S54" s="107">
        <f t="shared" si="2"/>
        <v>0.80</v>
      </c>
      <c r="T54" s="107">
        <f t="shared" si="3"/>
        <v>0.99999999999999989</v>
      </c>
      <c r="U54" s="107">
        <f t="shared" si="4"/>
        <v>1.1000000000000001</v>
      </c>
      <c r="V54" s="107">
        <f t="shared" si="5"/>
        <v>0.85</v>
      </c>
      <c r="W54" s="118">
        <f t="shared" si="6"/>
        <v>35</v>
      </c>
      <c r="X54" s="118">
        <f t="shared" si="10"/>
        <v>7</v>
      </c>
      <c r="Y54" s="267">
        <v>20</v>
      </c>
      <c r="Z54" s="117">
        <f t="shared" si="11"/>
        <v>16</v>
      </c>
    </row>
    <row r="55" spans="1:26" ht="19.9" customHeight="1" thickBot="1">
      <c r="A55" s="208">
        <v>48</v>
      </c>
      <c r="B55" s="137">
        <v>283124</v>
      </c>
      <c r="C55" s="138" t="s">
        <v>123</v>
      </c>
      <c r="D55" s="10">
        <v>5</v>
      </c>
      <c r="E55" s="10">
        <v>4</v>
      </c>
      <c r="F55" s="10">
        <v>5</v>
      </c>
      <c r="G55" s="10">
        <v>6</v>
      </c>
      <c r="H55" s="10">
        <v>4</v>
      </c>
      <c r="I55" s="10">
        <f t="shared" si="7"/>
        <v>24</v>
      </c>
      <c r="J55" s="10">
        <f t="shared" si="12"/>
        <v>3.5999999999999996</v>
      </c>
      <c r="K55" s="18">
        <v>2</v>
      </c>
      <c r="L55" s="18">
        <v>3</v>
      </c>
      <c r="M55" s="18">
        <v>2</v>
      </c>
      <c r="N55" s="18">
        <v>2</v>
      </c>
      <c r="O55" s="18">
        <v>2</v>
      </c>
      <c r="P55" s="18">
        <f t="shared" si="8"/>
        <v>11</v>
      </c>
      <c r="Q55" s="117">
        <f t="shared" si="9"/>
        <v>0.55000000000000004</v>
      </c>
      <c r="R55" s="107">
        <f t="shared" si="1"/>
        <v>0.85</v>
      </c>
      <c r="S55" s="107">
        <f t="shared" si="2"/>
        <v>0.75</v>
      </c>
      <c r="T55" s="107">
        <f t="shared" si="3"/>
        <v>0.85</v>
      </c>
      <c r="U55" s="107">
        <f t="shared" si="4"/>
        <v>0.99999999999999989</v>
      </c>
      <c r="V55" s="107">
        <f t="shared" si="5"/>
        <v>0.70</v>
      </c>
      <c r="W55" s="118">
        <f t="shared" si="6"/>
        <v>35</v>
      </c>
      <c r="X55" s="118">
        <f t="shared" si="10"/>
        <v>7</v>
      </c>
      <c r="Y55" s="267">
        <v>17</v>
      </c>
      <c r="Z55" s="117">
        <f t="shared" si="11"/>
        <v>13.60</v>
      </c>
    </row>
    <row r="56" spans="1:26" ht="19.9" customHeight="1">
      <c r="A56" s="207">
        <v>49</v>
      </c>
      <c r="B56" s="137">
        <v>283125</v>
      </c>
      <c r="C56" s="138" t="s">
        <v>123</v>
      </c>
      <c r="D56" s="10">
        <v>8</v>
      </c>
      <c r="E56" s="10">
        <v>8</v>
      </c>
      <c r="F56" s="10">
        <v>5</v>
      </c>
      <c r="G56" s="10">
        <v>3</v>
      </c>
      <c r="H56" s="10">
        <v>4</v>
      </c>
      <c r="I56" s="10">
        <f t="shared" si="7"/>
        <v>28</v>
      </c>
      <c r="J56" s="10">
        <f t="shared" si="12"/>
        <v>4.20</v>
      </c>
      <c r="K56" s="18">
        <v>2</v>
      </c>
      <c r="L56" s="18">
        <v>1</v>
      </c>
      <c r="M56" s="18">
        <v>1</v>
      </c>
      <c r="N56" s="18">
        <v>2</v>
      </c>
      <c r="O56" s="18">
        <v>1</v>
      </c>
      <c r="P56" s="18">
        <f t="shared" si="8"/>
        <v>7</v>
      </c>
      <c r="Q56" s="117">
        <f t="shared" si="9"/>
        <v>0.35</v>
      </c>
      <c r="R56" s="107">
        <f t="shared" si="1"/>
        <v>1.30</v>
      </c>
      <c r="S56" s="107">
        <f t="shared" si="2"/>
        <v>1.25</v>
      </c>
      <c r="T56" s="107">
        <f t="shared" si="3"/>
        <v>0.80</v>
      </c>
      <c r="U56" s="107">
        <f t="shared" si="4"/>
        <v>0.54999999999999993</v>
      </c>
      <c r="V56" s="107">
        <f t="shared" si="5"/>
        <v>0.65</v>
      </c>
      <c r="W56" s="118">
        <f t="shared" si="6"/>
        <v>35</v>
      </c>
      <c r="X56" s="118">
        <f t="shared" si="10"/>
        <v>7</v>
      </c>
      <c r="Y56" s="267">
        <v>27</v>
      </c>
      <c r="Z56" s="117">
        <f t="shared" si="11"/>
        <v>21.60</v>
      </c>
    </row>
    <row r="57" spans="1:26" ht="19.9" customHeight="1" thickBot="1">
      <c r="A57" s="208">
        <v>50</v>
      </c>
      <c r="B57" s="137">
        <v>283126</v>
      </c>
      <c r="C57" s="138" t="s">
        <v>238</v>
      </c>
      <c r="D57" s="10">
        <v>6</v>
      </c>
      <c r="E57" s="10">
        <v>7</v>
      </c>
      <c r="F57" s="10">
        <v>8</v>
      </c>
      <c r="G57" s="10">
        <v>6</v>
      </c>
      <c r="H57" s="10">
        <v>5</v>
      </c>
      <c r="I57" s="10">
        <f t="shared" si="7"/>
        <v>32</v>
      </c>
      <c r="J57" s="10">
        <f t="shared" si="12"/>
        <v>4.80</v>
      </c>
      <c r="K57" s="18">
        <v>2</v>
      </c>
      <c r="L57" s="18">
        <v>2</v>
      </c>
      <c r="M57" s="18">
        <v>1</v>
      </c>
      <c r="N57" s="18">
        <v>2</v>
      </c>
      <c r="O57" s="18">
        <v>1</v>
      </c>
      <c r="P57" s="18">
        <f t="shared" si="8"/>
        <v>8</v>
      </c>
      <c r="Q57" s="117">
        <f t="shared" si="9"/>
        <v>0.40</v>
      </c>
      <c r="R57" s="107">
        <f t="shared" si="1"/>
        <v>0.99999999999999989</v>
      </c>
      <c r="S57" s="107">
        <f t="shared" si="2"/>
        <v>1.1500000000000001</v>
      </c>
      <c r="T57" s="107">
        <f t="shared" si="3"/>
        <v>1.25</v>
      </c>
      <c r="U57" s="107">
        <f t="shared" si="4"/>
        <v>0.99999999999999989</v>
      </c>
      <c r="V57" s="107">
        <f t="shared" si="5"/>
        <v>0.80</v>
      </c>
      <c r="W57" s="118">
        <f t="shared" si="6"/>
        <v>40</v>
      </c>
      <c r="X57" s="118">
        <f t="shared" si="10"/>
        <v>8</v>
      </c>
      <c r="Y57" s="267">
        <v>24</v>
      </c>
      <c r="Z57" s="117">
        <f t="shared" si="11"/>
        <v>19.200000000000003</v>
      </c>
    </row>
    <row r="58" spans="1:26" ht="19.9" customHeight="1">
      <c r="A58" s="207">
        <v>51</v>
      </c>
      <c r="B58" s="137">
        <v>283128</v>
      </c>
      <c r="C58" s="138" t="s">
        <v>239</v>
      </c>
      <c r="D58" s="10">
        <v>5</v>
      </c>
      <c r="E58" s="10">
        <v>6</v>
      </c>
      <c r="F58" s="10">
        <v>4</v>
      </c>
      <c r="G58" s="10">
        <v>3</v>
      </c>
      <c r="H58" s="10">
        <v>7</v>
      </c>
      <c r="I58" s="10">
        <f t="shared" si="7"/>
        <v>25</v>
      </c>
      <c r="J58" s="10">
        <f t="shared" si="12"/>
        <v>3.75</v>
      </c>
      <c r="K58" s="18">
        <v>2</v>
      </c>
      <c r="L58" s="18">
        <v>1</v>
      </c>
      <c r="M58" s="18">
        <v>1</v>
      </c>
      <c r="N58" s="18">
        <v>1</v>
      </c>
      <c r="O58" s="18">
        <v>2</v>
      </c>
      <c r="P58" s="18">
        <f t="shared" si="8"/>
        <v>7</v>
      </c>
      <c r="Q58" s="117">
        <f t="shared" si="9"/>
        <v>0.35</v>
      </c>
      <c r="R58" s="107">
        <f t="shared" si="1"/>
        <v>0.85</v>
      </c>
      <c r="S58" s="107">
        <f t="shared" si="2"/>
        <v>0.95</v>
      </c>
      <c r="T58" s="107">
        <f t="shared" si="3"/>
        <v>0.65</v>
      </c>
      <c r="U58" s="107">
        <f t="shared" si="4"/>
        <v>0.49999999999999994</v>
      </c>
      <c r="V58" s="107">
        <f t="shared" si="5"/>
        <v>1.1500000000000001</v>
      </c>
      <c r="W58" s="118">
        <f t="shared" si="6"/>
        <v>32</v>
      </c>
      <c r="X58" s="118">
        <f t="shared" si="10"/>
        <v>6.40</v>
      </c>
      <c r="Y58" s="267">
        <v>21</v>
      </c>
      <c r="Z58" s="117">
        <f t="shared" si="11"/>
        <v>16.80</v>
      </c>
    </row>
    <row r="59" spans="1:26" ht="19.9" customHeight="1" thickBot="1">
      <c r="A59" s="208">
        <v>52</v>
      </c>
      <c r="B59" s="137">
        <v>283129</v>
      </c>
      <c r="C59" s="138" t="s">
        <v>125</v>
      </c>
      <c r="D59" s="10">
        <v>3</v>
      </c>
      <c r="E59" s="10">
        <v>4</v>
      </c>
      <c r="F59" s="10">
        <v>4</v>
      </c>
      <c r="G59" s="10">
        <v>5</v>
      </c>
      <c r="H59" s="10">
        <v>5</v>
      </c>
      <c r="I59" s="10">
        <f t="shared" si="7"/>
        <v>21</v>
      </c>
      <c r="J59" s="10">
        <f t="shared" si="12"/>
        <v>3.15</v>
      </c>
      <c r="K59" s="18">
        <v>2</v>
      </c>
      <c r="L59" s="18">
        <v>2</v>
      </c>
      <c r="M59" s="18">
        <v>2</v>
      </c>
      <c r="N59" s="18">
        <v>1</v>
      </c>
      <c r="O59" s="18">
        <v>2</v>
      </c>
      <c r="P59" s="18">
        <f t="shared" si="8"/>
        <v>9</v>
      </c>
      <c r="Q59" s="117">
        <f t="shared" si="9"/>
        <v>0.45</v>
      </c>
      <c r="R59" s="107">
        <f t="shared" si="1"/>
        <v>0.54999999999999993</v>
      </c>
      <c r="S59" s="107">
        <f t="shared" si="2"/>
        <v>0.70</v>
      </c>
      <c r="T59" s="107">
        <f t="shared" si="3"/>
        <v>0.70</v>
      </c>
      <c r="U59" s="107">
        <f t="shared" si="4"/>
        <v>0.80</v>
      </c>
      <c r="V59" s="107">
        <f t="shared" si="5"/>
        <v>0.85</v>
      </c>
      <c r="W59" s="118">
        <f t="shared" si="6"/>
        <v>30</v>
      </c>
      <c r="X59" s="118">
        <f t="shared" si="10"/>
        <v>6</v>
      </c>
      <c r="Y59" s="267">
        <v>17</v>
      </c>
      <c r="Z59" s="117">
        <f t="shared" si="11"/>
        <v>13.60</v>
      </c>
    </row>
    <row r="60" spans="1:26" ht="19.9" customHeight="1">
      <c r="A60" s="207">
        <v>53</v>
      </c>
      <c r="B60" s="137">
        <v>283131</v>
      </c>
      <c r="C60" s="138" t="s">
        <v>240</v>
      </c>
      <c r="D60" s="10">
        <v>5</v>
      </c>
      <c r="E60" s="10">
        <v>6</v>
      </c>
      <c r="F60" s="10">
        <v>7</v>
      </c>
      <c r="G60" s="10">
        <v>5</v>
      </c>
      <c r="H60" s="10">
        <v>4</v>
      </c>
      <c r="I60" s="10">
        <f t="shared" si="7"/>
        <v>27</v>
      </c>
      <c r="J60" s="10">
        <f t="shared" si="12"/>
        <v>4.05</v>
      </c>
      <c r="K60" s="18">
        <v>2</v>
      </c>
      <c r="L60" s="18">
        <v>1</v>
      </c>
      <c r="M60" s="18">
        <v>1</v>
      </c>
      <c r="N60" s="18">
        <v>2</v>
      </c>
      <c r="O60" s="18">
        <v>2</v>
      </c>
      <c r="P60" s="18">
        <f t="shared" si="8"/>
        <v>8</v>
      </c>
      <c r="Q60" s="117">
        <f t="shared" si="9"/>
        <v>0.40</v>
      </c>
      <c r="R60" s="107">
        <f t="shared" si="1"/>
        <v>0.85</v>
      </c>
      <c r="S60" s="107">
        <f t="shared" si="2"/>
        <v>0.95</v>
      </c>
      <c r="T60" s="107">
        <f t="shared" si="3"/>
        <v>1.1000000000000001</v>
      </c>
      <c r="U60" s="107">
        <f t="shared" si="4"/>
        <v>0.85</v>
      </c>
      <c r="V60" s="107">
        <f t="shared" si="5"/>
        <v>0.70</v>
      </c>
      <c r="W60" s="118">
        <f t="shared" si="6"/>
        <v>35</v>
      </c>
      <c r="X60" s="118">
        <f t="shared" si="10"/>
        <v>7</v>
      </c>
      <c r="Y60" s="267">
        <v>19</v>
      </c>
      <c r="Z60" s="117">
        <f t="shared" si="11"/>
        <v>15.20</v>
      </c>
    </row>
    <row r="61" spans="1:26" ht="19.9" customHeight="1" thickBot="1">
      <c r="A61" s="208">
        <v>54</v>
      </c>
      <c r="B61" s="137">
        <v>283132</v>
      </c>
      <c r="C61" s="138" t="s">
        <v>127</v>
      </c>
      <c r="D61" s="10">
        <v>7</v>
      </c>
      <c r="E61" s="10">
        <v>6</v>
      </c>
      <c r="F61" s="10">
        <v>7</v>
      </c>
      <c r="G61" s="10">
        <v>5</v>
      </c>
      <c r="H61" s="10">
        <v>3</v>
      </c>
      <c r="I61" s="10">
        <f t="shared" si="7"/>
        <v>28</v>
      </c>
      <c r="J61" s="10">
        <f t="shared" si="12"/>
        <v>4.20</v>
      </c>
      <c r="K61" s="18">
        <v>2</v>
      </c>
      <c r="L61" s="18">
        <v>2</v>
      </c>
      <c r="M61" s="18">
        <v>2</v>
      </c>
      <c r="N61" s="18">
        <v>2</v>
      </c>
      <c r="O61" s="18">
        <v>2</v>
      </c>
      <c r="P61" s="18">
        <f t="shared" si="8"/>
        <v>10</v>
      </c>
      <c r="Q61" s="117">
        <f t="shared" si="9"/>
        <v>0.50</v>
      </c>
      <c r="R61" s="107">
        <f t="shared" si="1"/>
        <v>1.1500000000000001</v>
      </c>
      <c r="S61" s="107">
        <f t="shared" si="2"/>
        <v>0.99999999999999989</v>
      </c>
      <c r="T61" s="107">
        <f t="shared" si="3"/>
        <v>1.1500000000000001</v>
      </c>
      <c r="U61" s="107">
        <f t="shared" si="4"/>
        <v>0.85</v>
      </c>
      <c r="V61" s="107">
        <f t="shared" si="5"/>
        <v>0.54999999999999993</v>
      </c>
      <c r="W61" s="118">
        <f t="shared" si="6"/>
        <v>38</v>
      </c>
      <c r="X61" s="118">
        <f t="shared" si="10"/>
        <v>7.60</v>
      </c>
      <c r="Y61" s="267">
        <v>25</v>
      </c>
      <c r="Z61" s="117">
        <f t="shared" si="11"/>
        <v>20</v>
      </c>
    </row>
    <row r="62" spans="1:26" ht="19.9" customHeight="1">
      <c r="A62" s="207">
        <v>55</v>
      </c>
      <c r="B62" s="137">
        <v>283136</v>
      </c>
      <c r="C62" s="138" t="s">
        <v>241</v>
      </c>
      <c r="D62" s="10">
        <v>5</v>
      </c>
      <c r="E62" s="10">
        <v>6</v>
      </c>
      <c r="F62" s="10">
        <v>7</v>
      </c>
      <c r="G62" s="10">
        <v>9</v>
      </c>
      <c r="H62" s="10">
        <v>7</v>
      </c>
      <c r="I62" s="10">
        <f t="shared" si="7"/>
        <v>34</v>
      </c>
      <c r="J62" s="10">
        <f t="shared" si="12"/>
        <v>5.0999999999999996</v>
      </c>
      <c r="K62" s="18">
        <v>2</v>
      </c>
      <c r="L62" s="18">
        <v>3</v>
      </c>
      <c r="M62" s="18">
        <v>2</v>
      </c>
      <c r="N62" s="18">
        <v>2</v>
      </c>
      <c r="O62" s="18">
        <v>2</v>
      </c>
      <c r="P62" s="18">
        <f t="shared" si="8"/>
        <v>11</v>
      </c>
      <c r="Q62" s="117">
        <f t="shared" si="9"/>
        <v>0.55000000000000004</v>
      </c>
      <c r="R62" s="107">
        <f t="shared" si="1"/>
        <v>0.85</v>
      </c>
      <c r="S62" s="107">
        <f t="shared" si="2"/>
        <v>1.0499999999999998</v>
      </c>
      <c r="T62" s="107">
        <f t="shared" si="3"/>
        <v>1.1500000000000001</v>
      </c>
      <c r="U62" s="107">
        <f t="shared" si="4"/>
        <v>1.45</v>
      </c>
      <c r="V62" s="107">
        <f t="shared" si="5"/>
        <v>1.1500000000000001</v>
      </c>
      <c r="W62" s="118">
        <f t="shared" si="6"/>
        <v>45</v>
      </c>
      <c r="X62" s="118">
        <f t="shared" si="10"/>
        <v>9</v>
      </c>
      <c r="Y62" s="267">
        <v>18</v>
      </c>
      <c r="Z62" s="117">
        <f t="shared" si="11"/>
        <v>14.40</v>
      </c>
    </row>
    <row r="63" spans="1:26" ht="19.9" customHeight="1" thickBot="1">
      <c r="A63" s="208">
        <v>56</v>
      </c>
      <c r="B63" s="137">
        <v>283137</v>
      </c>
      <c r="C63" s="138" t="s">
        <v>242</v>
      </c>
      <c r="D63" s="10">
        <v>4</v>
      </c>
      <c r="E63" s="10">
        <v>6</v>
      </c>
      <c r="F63" s="10">
        <v>3</v>
      </c>
      <c r="G63" s="10">
        <v>4</v>
      </c>
      <c r="H63" s="10">
        <v>5</v>
      </c>
      <c r="I63" s="10">
        <f t="shared" si="7"/>
        <v>22</v>
      </c>
      <c r="J63" s="10">
        <f t="shared" si="12"/>
        <v>3.30</v>
      </c>
      <c r="K63" s="18">
        <v>1</v>
      </c>
      <c r="L63" s="18">
        <v>2</v>
      </c>
      <c r="M63" s="18">
        <v>2</v>
      </c>
      <c r="N63" s="18">
        <v>2</v>
      </c>
      <c r="O63" s="18">
        <v>3</v>
      </c>
      <c r="P63" s="18">
        <f t="shared" si="8"/>
        <v>10</v>
      </c>
      <c r="Q63" s="117">
        <f t="shared" si="9"/>
        <v>0.50</v>
      </c>
      <c r="R63" s="107">
        <f t="shared" si="1"/>
        <v>0.65</v>
      </c>
      <c r="S63" s="107">
        <f t="shared" si="2"/>
        <v>0.99999999999999989</v>
      </c>
      <c r="T63" s="107">
        <f t="shared" si="3"/>
        <v>0.54999999999999993</v>
      </c>
      <c r="U63" s="107">
        <f t="shared" si="4"/>
        <v>0.70</v>
      </c>
      <c r="V63" s="107">
        <f t="shared" si="5"/>
        <v>0.90</v>
      </c>
      <c r="W63" s="118">
        <f t="shared" si="6"/>
        <v>32</v>
      </c>
      <c r="X63" s="118">
        <f t="shared" si="10"/>
        <v>6.40</v>
      </c>
      <c r="Y63" s="267">
        <v>13</v>
      </c>
      <c r="Z63" s="117">
        <f t="shared" si="11"/>
        <v>10.40</v>
      </c>
    </row>
    <row r="64" spans="1:26" ht="19.9" customHeight="1">
      <c r="A64" s="207">
        <v>57</v>
      </c>
      <c r="B64" s="137">
        <v>283139</v>
      </c>
      <c r="C64" s="138" t="s">
        <v>129</v>
      </c>
      <c r="D64" s="10">
        <v>4</v>
      </c>
      <c r="E64" s="10">
        <v>5</v>
      </c>
      <c r="F64" s="10">
        <v>6</v>
      </c>
      <c r="G64" s="10">
        <v>5</v>
      </c>
      <c r="H64" s="10">
        <v>8</v>
      </c>
      <c r="I64" s="10">
        <f t="shared" si="7"/>
        <v>28</v>
      </c>
      <c r="J64" s="10">
        <f t="shared" si="12"/>
        <v>4.20</v>
      </c>
      <c r="K64" s="18">
        <v>1</v>
      </c>
      <c r="L64" s="18">
        <v>2</v>
      </c>
      <c r="M64" s="18">
        <v>3</v>
      </c>
      <c r="N64" s="18">
        <v>4</v>
      </c>
      <c r="O64" s="18">
        <v>1</v>
      </c>
      <c r="P64" s="18">
        <f t="shared" si="8"/>
        <v>11</v>
      </c>
      <c r="Q64" s="117">
        <f t="shared" si="9"/>
        <v>0.55000000000000004</v>
      </c>
      <c r="R64" s="107">
        <f t="shared" si="1"/>
        <v>0.65</v>
      </c>
      <c r="S64" s="107">
        <f t="shared" si="2"/>
        <v>0.85</v>
      </c>
      <c r="T64" s="107">
        <f t="shared" si="3"/>
        <v>1.0499999999999998</v>
      </c>
      <c r="U64" s="107">
        <f t="shared" si="4"/>
        <v>0.95</v>
      </c>
      <c r="V64" s="107">
        <f t="shared" si="5"/>
        <v>1.25</v>
      </c>
      <c r="W64" s="118">
        <f t="shared" si="6"/>
        <v>39</v>
      </c>
      <c r="X64" s="118">
        <f t="shared" si="10"/>
        <v>7.8000000000000007</v>
      </c>
      <c r="Y64" s="267">
        <v>21</v>
      </c>
      <c r="Z64" s="117">
        <f t="shared" si="11"/>
        <v>16.80</v>
      </c>
    </row>
    <row r="65" spans="1:26" ht="19.9" customHeight="1" thickBot="1">
      <c r="A65" s="208">
        <v>58</v>
      </c>
      <c r="B65" s="137">
        <v>283140</v>
      </c>
      <c r="C65" s="138" t="s">
        <v>130</v>
      </c>
      <c r="D65" s="10">
        <v>2</v>
      </c>
      <c r="E65" s="10">
        <v>4</v>
      </c>
      <c r="F65" s="10">
        <v>2</v>
      </c>
      <c r="G65" s="10">
        <v>4</v>
      </c>
      <c r="H65" s="10">
        <v>4</v>
      </c>
      <c r="I65" s="10">
        <f t="shared" si="7"/>
        <v>16</v>
      </c>
      <c r="J65" s="10">
        <f t="shared" si="12"/>
        <v>2.40</v>
      </c>
      <c r="K65" s="18">
        <v>2</v>
      </c>
      <c r="L65" s="18">
        <v>3</v>
      </c>
      <c r="M65" s="18">
        <v>2</v>
      </c>
      <c r="N65" s="18">
        <v>2</v>
      </c>
      <c r="O65" s="18">
        <v>2</v>
      </c>
      <c r="P65" s="18">
        <f t="shared" si="8"/>
        <v>11</v>
      </c>
      <c r="Q65" s="117">
        <f t="shared" si="9"/>
        <v>0.55000000000000004</v>
      </c>
      <c r="R65" s="107">
        <f t="shared" si="1"/>
        <v>0.40</v>
      </c>
      <c r="S65" s="107">
        <f t="shared" si="2"/>
        <v>0.75</v>
      </c>
      <c r="T65" s="107">
        <f t="shared" si="3"/>
        <v>0.40</v>
      </c>
      <c r="U65" s="107">
        <f t="shared" si="4"/>
        <v>0.70</v>
      </c>
      <c r="V65" s="107">
        <f t="shared" si="5"/>
        <v>0.70</v>
      </c>
      <c r="W65" s="118">
        <f t="shared" si="6"/>
        <v>27</v>
      </c>
      <c r="X65" s="118">
        <f t="shared" si="10"/>
        <v>5.40</v>
      </c>
      <c r="Y65" s="267">
        <v>9</v>
      </c>
      <c r="Z65" s="117">
        <f t="shared" si="11"/>
        <v>7.20</v>
      </c>
    </row>
    <row r="66" spans="1:26" ht="19.9" customHeight="1">
      <c r="A66" s="207">
        <v>59</v>
      </c>
      <c r="B66" s="137">
        <v>283143</v>
      </c>
      <c r="C66" s="138" t="s">
        <v>243</v>
      </c>
      <c r="D66" s="10">
        <v>3</v>
      </c>
      <c r="E66" s="10">
        <v>3</v>
      </c>
      <c r="F66" s="10">
        <v>3</v>
      </c>
      <c r="G66" s="10">
        <v>5</v>
      </c>
      <c r="H66" s="10">
        <v>4</v>
      </c>
      <c r="I66" s="10">
        <f t="shared" si="7"/>
        <v>18</v>
      </c>
      <c r="J66" s="10">
        <f t="shared" si="12"/>
        <v>2.6999999999999997</v>
      </c>
      <c r="K66" s="18">
        <v>2</v>
      </c>
      <c r="L66" s="18">
        <v>3</v>
      </c>
      <c r="M66" s="18">
        <v>2</v>
      </c>
      <c r="N66" s="18">
        <v>2</v>
      </c>
      <c r="O66" s="18">
        <v>1</v>
      </c>
      <c r="P66" s="18">
        <f t="shared" si="8"/>
        <v>10</v>
      </c>
      <c r="Q66" s="117">
        <f t="shared" si="9"/>
        <v>0.50</v>
      </c>
      <c r="R66" s="107">
        <f t="shared" si="1"/>
        <v>0.54999999999999993</v>
      </c>
      <c r="S66" s="107">
        <f t="shared" si="2"/>
        <v>0.60</v>
      </c>
      <c r="T66" s="107">
        <f t="shared" si="3"/>
        <v>0.54999999999999993</v>
      </c>
      <c r="U66" s="107">
        <f t="shared" si="4"/>
        <v>0.85</v>
      </c>
      <c r="V66" s="107">
        <f t="shared" si="5"/>
        <v>0.65</v>
      </c>
      <c r="W66" s="118">
        <f t="shared" si="6"/>
        <v>28</v>
      </c>
      <c r="X66" s="118">
        <f t="shared" si="10"/>
        <v>5.60</v>
      </c>
      <c r="Y66" s="267">
        <v>14</v>
      </c>
      <c r="Z66" s="117">
        <f t="shared" si="11"/>
        <v>11.20</v>
      </c>
    </row>
    <row r="67" spans="1:26" ht="19.9" customHeight="1" thickBot="1">
      <c r="A67" s="208">
        <v>60</v>
      </c>
      <c r="B67" s="137">
        <v>283144</v>
      </c>
      <c r="C67" s="138" t="s">
        <v>244</v>
      </c>
      <c r="D67" s="10">
        <v>4</v>
      </c>
      <c r="E67" s="10">
        <v>6</v>
      </c>
      <c r="F67" s="10">
        <v>5</v>
      </c>
      <c r="G67" s="10">
        <v>7</v>
      </c>
      <c r="H67" s="10">
        <v>6</v>
      </c>
      <c r="I67" s="10">
        <f t="shared" si="7"/>
        <v>28</v>
      </c>
      <c r="J67" s="10">
        <f t="shared" si="12"/>
        <v>4.20</v>
      </c>
      <c r="K67" s="18">
        <v>1</v>
      </c>
      <c r="L67" s="18">
        <v>2</v>
      </c>
      <c r="M67" s="18">
        <v>3</v>
      </c>
      <c r="N67" s="18">
        <v>2</v>
      </c>
      <c r="O67" s="18">
        <v>1</v>
      </c>
      <c r="P67" s="18">
        <f t="shared" si="8"/>
        <v>9</v>
      </c>
      <c r="Q67" s="117">
        <f t="shared" si="9"/>
        <v>0.45</v>
      </c>
      <c r="R67" s="107">
        <f t="shared" si="1"/>
        <v>0.65</v>
      </c>
      <c r="S67" s="107">
        <f t="shared" si="2"/>
        <v>0.99999999999999989</v>
      </c>
      <c r="T67" s="107">
        <f t="shared" si="3"/>
        <v>0.90</v>
      </c>
      <c r="U67" s="107">
        <f t="shared" si="4"/>
        <v>1.1500000000000001</v>
      </c>
      <c r="V67" s="107">
        <f t="shared" si="5"/>
        <v>0.95</v>
      </c>
      <c r="W67" s="118">
        <f t="shared" si="6"/>
        <v>37</v>
      </c>
      <c r="X67" s="118">
        <f t="shared" si="10"/>
        <v>7.40</v>
      </c>
      <c r="Y67" s="267">
        <v>25</v>
      </c>
      <c r="Z67" s="117">
        <f t="shared" si="11"/>
        <v>20</v>
      </c>
    </row>
    <row r="68" spans="1:26" ht="19.9" customHeight="1">
      <c r="A68" s="207">
        <v>61</v>
      </c>
      <c r="B68" s="137">
        <v>283145</v>
      </c>
      <c r="C68" s="138" t="s">
        <v>245</v>
      </c>
      <c r="D68" s="10">
        <v>5</v>
      </c>
      <c r="E68" s="10">
        <v>5</v>
      </c>
      <c r="F68" s="10">
        <v>7</v>
      </c>
      <c r="G68" s="10">
        <v>6</v>
      </c>
      <c r="H68" s="10">
        <v>5</v>
      </c>
      <c r="I68" s="10">
        <f t="shared" si="7"/>
        <v>28</v>
      </c>
      <c r="J68" s="10">
        <f t="shared" si="12"/>
        <v>4.20</v>
      </c>
      <c r="K68" s="18">
        <v>1</v>
      </c>
      <c r="L68" s="18">
        <v>2</v>
      </c>
      <c r="M68" s="18">
        <v>2</v>
      </c>
      <c r="N68" s="18">
        <v>2</v>
      </c>
      <c r="O68" s="18">
        <v>2</v>
      </c>
      <c r="P68" s="18">
        <f t="shared" si="8"/>
        <v>9</v>
      </c>
      <c r="Q68" s="117">
        <f t="shared" si="9"/>
        <v>0.45</v>
      </c>
      <c r="R68" s="107">
        <f t="shared" si="1"/>
        <v>0.80</v>
      </c>
      <c r="S68" s="107">
        <f t="shared" si="2"/>
        <v>0.85</v>
      </c>
      <c r="T68" s="107">
        <f t="shared" si="3"/>
        <v>1.1500000000000001</v>
      </c>
      <c r="U68" s="107">
        <f t="shared" si="4"/>
        <v>0.99999999999999989</v>
      </c>
      <c r="V68" s="107">
        <f t="shared" si="5"/>
        <v>0.85</v>
      </c>
      <c r="W68" s="118">
        <f t="shared" si="6"/>
        <v>37</v>
      </c>
      <c r="X68" s="118">
        <f t="shared" si="10"/>
        <v>7.40</v>
      </c>
      <c r="Y68" s="267">
        <v>25</v>
      </c>
      <c r="Z68" s="117">
        <f t="shared" si="11"/>
        <v>20</v>
      </c>
    </row>
    <row r="69" spans="1:26" ht="19.9" customHeight="1" thickBot="1">
      <c r="A69" s="208">
        <v>62</v>
      </c>
      <c r="B69" s="137">
        <v>283146</v>
      </c>
      <c r="C69" s="138" t="s">
        <v>246</v>
      </c>
      <c r="D69" s="10">
        <v>4</v>
      </c>
      <c r="E69" s="10">
        <v>4</v>
      </c>
      <c r="F69" s="10">
        <v>5</v>
      </c>
      <c r="G69" s="10">
        <v>5</v>
      </c>
      <c r="H69" s="10">
        <v>5</v>
      </c>
      <c r="I69" s="10">
        <f t="shared" si="7"/>
        <v>23</v>
      </c>
      <c r="J69" s="10">
        <f t="shared" si="12"/>
        <v>3.4499999999999997</v>
      </c>
      <c r="K69" s="18">
        <v>1</v>
      </c>
      <c r="L69" s="18">
        <v>2</v>
      </c>
      <c r="M69" s="18">
        <v>3</v>
      </c>
      <c r="N69" s="18">
        <v>3</v>
      </c>
      <c r="O69" s="18">
        <v>4</v>
      </c>
      <c r="P69" s="18">
        <f t="shared" si="8"/>
        <v>13</v>
      </c>
      <c r="Q69" s="117">
        <f t="shared" si="9"/>
        <v>0.65</v>
      </c>
      <c r="R69" s="107">
        <f t="shared" si="1"/>
        <v>0.65</v>
      </c>
      <c r="S69" s="107">
        <f t="shared" si="2"/>
        <v>0.70</v>
      </c>
      <c r="T69" s="107">
        <f t="shared" si="3"/>
        <v>0.90</v>
      </c>
      <c r="U69" s="107">
        <f t="shared" si="4"/>
        <v>0.90</v>
      </c>
      <c r="V69" s="107">
        <f t="shared" si="5"/>
        <v>0.95</v>
      </c>
      <c r="W69" s="118">
        <f t="shared" si="6"/>
        <v>36</v>
      </c>
      <c r="X69" s="118">
        <f t="shared" si="10"/>
        <v>7.20</v>
      </c>
      <c r="Y69" s="267">
        <v>12</v>
      </c>
      <c r="Z69" s="117">
        <f t="shared" si="11"/>
        <v>9.6000000000000014</v>
      </c>
    </row>
    <row r="70" spans="1:26" ht="19.9" customHeight="1">
      <c r="A70" s="207">
        <v>63</v>
      </c>
      <c r="B70" s="137">
        <v>283148</v>
      </c>
      <c r="C70" s="138" t="s">
        <v>247</v>
      </c>
      <c r="D70" s="10">
        <v>4</v>
      </c>
      <c r="E70" s="10">
        <v>5</v>
      </c>
      <c r="F70" s="10">
        <v>6</v>
      </c>
      <c r="G70" s="10">
        <v>5</v>
      </c>
      <c r="H70" s="10">
        <v>4</v>
      </c>
      <c r="I70" s="10">
        <f t="shared" si="7"/>
        <v>24</v>
      </c>
      <c r="J70" s="10">
        <f t="shared" si="12"/>
        <v>3.5999999999999996</v>
      </c>
      <c r="K70" s="18">
        <v>1</v>
      </c>
      <c r="L70" s="18">
        <v>1</v>
      </c>
      <c r="M70" s="18">
        <v>1</v>
      </c>
      <c r="N70" s="18">
        <v>2</v>
      </c>
      <c r="O70" s="18">
        <v>3</v>
      </c>
      <c r="P70" s="18">
        <f t="shared" si="8"/>
        <v>8</v>
      </c>
      <c r="Q70" s="117">
        <f t="shared" si="9"/>
        <v>0.40</v>
      </c>
      <c r="R70" s="107">
        <f t="shared" si="1"/>
        <v>0.65</v>
      </c>
      <c r="S70" s="107">
        <f t="shared" si="2"/>
        <v>0.80</v>
      </c>
      <c r="T70" s="107">
        <f t="shared" si="3"/>
        <v>0.95</v>
      </c>
      <c r="U70" s="107">
        <f t="shared" si="4"/>
        <v>0.85</v>
      </c>
      <c r="V70" s="107">
        <f t="shared" si="5"/>
        <v>0.75</v>
      </c>
      <c r="W70" s="118">
        <f t="shared" si="6"/>
        <v>32</v>
      </c>
      <c r="X70" s="118">
        <f t="shared" si="10"/>
        <v>6.40</v>
      </c>
      <c r="Y70" s="267">
        <v>14</v>
      </c>
      <c r="Z70" s="117">
        <f t="shared" si="11"/>
        <v>11.20</v>
      </c>
    </row>
    <row r="71" spans="1:26" ht="19.9" customHeight="1" thickBot="1">
      <c r="A71" s="208">
        <v>64</v>
      </c>
      <c r="B71" s="137">
        <v>283149</v>
      </c>
      <c r="C71" s="138" t="s">
        <v>248</v>
      </c>
      <c r="D71" s="10">
        <v>8</v>
      </c>
      <c r="E71" s="10">
        <v>3</v>
      </c>
      <c r="F71" s="10">
        <v>4</v>
      </c>
      <c r="G71" s="10">
        <v>3</v>
      </c>
      <c r="H71" s="10">
        <v>3</v>
      </c>
      <c r="I71" s="10">
        <f t="shared" si="7"/>
        <v>21</v>
      </c>
      <c r="J71" s="10">
        <f t="shared" si="12"/>
        <v>3.15</v>
      </c>
      <c r="K71" s="18">
        <v>2</v>
      </c>
      <c r="L71" s="18">
        <v>3</v>
      </c>
      <c r="M71" s="18">
        <v>3</v>
      </c>
      <c r="N71" s="18">
        <v>2</v>
      </c>
      <c r="O71" s="18">
        <v>3</v>
      </c>
      <c r="P71" s="18">
        <f t="shared" si="8"/>
        <v>13</v>
      </c>
      <c r="Q71" s="117">
        <f t="shared" si="9"/>
        <v>0.65</v>
      </c>
      <c r="R71" s="107">
        <f t="shared" si="1"/>
        <v>1.30</v>
      </c>
      <c r="S71" s="107">
        <f t="shared" si="2"/>
        <v>0.60</v>
      </c>
      <c r="T71" s="107">
        <f t="shared" si="3"/>
        <v>0.75</v>
      </c>
      <c r="U71" s="107">
        <f t="shared" si="4"/>
        <v>0.54999999999999993</v>
      </c>
      <c r="V71" s="107">
        <f t="shared" si="5"/>
        <v>0.60</v>
      </c>
      <c r="W71" s="118">
        <f t="shared" si="6"/>
        <v>34</v>
      </c>
      <c r="X71" s="118">
        <f t="shared" si="10"/>
        <v>6.8000000000000007</v>
      </c>
      <c r="Y71" s="267">
        <v>19</v>
      </c>
      <c r="Z71" s="117">
        <f t="shared" si="11"/>
        <v>15.20</v>
      </c>
    </row>
    <row r="72" spans="1:26" ht="19.9" customHeight="1">
      <c r="A72" s="207">
        <v>65</v>
      </c>
      <c r="B72" s="137">
        <v>283152</v>
      </c>
      <c r="C72" s="138" t="s">
        <v>249</v>
      </c>
      <c r="D72" s="10">
        <v>2</v>
      </c>
      <c r="E72" s="10">
        <v>3</v>
      </c>
      <c r="F72" s="10">
        <v>3</v>
      </c>
      <c r="G72" s="10">
        <v>2</v>
      </c>
      <c r="H72" s="10">
        <v>2</v>
      </c>
      <c r="I72" s="10">
        <f t="shared" si="7"/>
        <v>12</v>
      </c>
      <c r="J72" s="10">
        <f t="shared" si="13" ref="J72:J103">I72*0.15</f>
        <v>1.7999999999999998</v>
      </c>
      <c r="K72" s="18">
        <v>2</v>
      </c>
      <c r="L72" s="18">
        <v>3</v>
      </c>
      <c r="M72" s="18">
        <v>2</v>
      </c>
      <c r="N72" s="18">
        <v>3</v>
      </c>
      <c r="O72" s="18">
        <v>2</v>
      </c>
      <c r="P72" s="18">
        <f t="shared" si="8"/>
        <v>12</v>
      </c>
      <c r="Q72" s="117">
        <f t="shared" si="9"/>
        <v>0.60000000000000009</v>
      </c>
      <c r="R72" s="107">
        <f t="shared" si="14" ref="R72:U115">(D72*0.15+K72*0.05)</f>
        <v>0.40</v>
      </c>
      <c r="S72" s="107">
        <f t="shared" si="14"/>
        <v>0.60</v>
      </c>
      <c r="T72" s="107">
        <f t="shared" si="14"/>
        <v>0.54999999999999993</v>
      </c>
      <c r="U72" s="107">
        <f t="shared" si="14"/>
        <v>0.45</v>
      </c>
      <c r="V72" s="107">
        <f t="shared" si="15" ref="V72:V115">(H72*0.15+O72*0.05)</f>
        <v>0.40</v>
      </c>
      <c r="W72" s="118">
        <f t="shared" si="16" ref="W72:W115">I72+P72</f>
        <v>24</v>
      </c>
      <c r="X72" s="118">
        <f t="shared" si="10"/>
        <v>4.8000000000000007</v>
      </c>
      <c r="Y72" s="267">
        <v>6</v>
      </c>
      <c r="Z72" s="117">
        <f t="shared" si="11"/>
        <v>4.8000000000000007</v>
      </c>
    </row>
    <row r="73" spans="1:26" ht="19.9" customHeight="1" thickBot="1">
      <c r="A73" s="208">
        <v>66</v>
      </c>
      <c r="B73" s="137">
        <v>283153</v>
      </c>
      <c r="C73" s="138" t="s">
        <v>250</v>
      </c>
      <c r="D73" s="10">
        <v>7</v>
      </c>
      <c r="E73" s="10">
        <v>4</v>
      </c>
      <c r="F73" s="10">
        <v>5</v>
      </c>
      <c r="G73" s="10">
        <v>4</v>
      </c>
      <c r="H73" s="10">
        <v>4</v>
      </c>
      <c r="I73" s="10">
        <f t="shared" si="17" ref="I73:I115">SUM(D73:H73)</f>
        <v>24</v>
      </c>
      <c r="J73" s="10">
        <f t="shared" si="13"/>
        <v>3.5999999999999996</v>
      </c>
      <c r="K73" s="18">
        <v>2</v>
      </c>
      <c r="L73" s="18">
        <v>3</v>
      </c>
      <c r="M73" s="18">
        <v>4</v>
      </c>
      <c r="N73" s="18">
        <v>3</v>
      </c>
      <c r="O73" s="18">
        <v>2</v>
      </c>
      <c r="P73" s="18">
        <f t="shared" si="18" ref="P73:P115">SUM(K73:O73)</f>
        <v>14</v>
      </c>
      <c r="Q73" s="117">
        <f t="shared" si="19" ref="Q73:Q115">P73*0.05</f>
        <v>0.70</v>
      </c>
      <c r="R73" s="107">
        <f t="shared" si="14"/>
        <v>1.1500000000000001</v>
      </c>
      <c r="S73" s="107">
        <f t="shared" si="14"/>
        <v>0.75</v>
      </c>
      <c r="T73" s="107">
        <f t="shared" si="14"/>
        <v>0.95</v>
      </c>
      <c r="U73" s="107">
        <f t="shared" si="14"/>
        <v>0.75</v>
      </c>
      <c r="V73" s="107">
        <f t="shared" si="15"/>
        <v>0.70</v>
      </c>
      <c r="W73" s="118">
        <f t="shared" si="16"/>
        <v>38</v>
      </c>
      <c r="X73" s="118">
        <f t="shared" si="20" ref="X73:X115">(W73*0.2)</f>
        <v>7.60</v>
      </c>
      <c r="Y73" s="267">
        <v>22</v>
      </c>
      <c r="Z73" s="117">
        <f t="shared" si="21" ref="Z73:Z115">Y73*0.8</f>
        <v>17.60</v>
      </c>
    </row>
    <row r="74" spans="1:26" ht="19.9" customHeight="1">
      <c r="A74" s="207">
        <v>67</v>
      </c>
      <c r="B74" s="137">
        <v>283154</v>
      </c>
      <c r="C74" s="138" t="s">
        <v>147</v>
      </c>
      <c r="D74" s="10">
        <v>5</v>
      </c>
      <c r="E74" s="10">
        <v>4</v>
      </c>
      <c r="F74" s="10">
        <v>6</v>
      </c>
      <c r="G74" s="10">
        <v>4</v>
      </c>
      <c r="H74" s="10">
        <v>8</v>
      </c>
      <c r="I74" s="10">
        <f t="shared" si="17"/>
        <v>27</v>
      </c>
      <c r="J74" s="10">
        <f t="shared" si="13"/>
        <v>4.05</v>
      </c>
      <c r="K74" s="18">
        <v>2</v>
      </c>
      <c r="L74" s="18">
        <v>2</v>
      </c>
      <c r="M74" s="18">
        <v>2</v>
      </c>
      <c r="N74" s="18">
        <v>1</v>
      </c>
      <c r="O74" s="18">
        <v>2</v>
      </c>
      <c r="P74" s="18">
        <f t="shared" si="18"/>
        <v>9</v>
      </c>
      <c r="Q74" s="117">
        <f t="shared" si="19"/>
        <v>0.45</v>
      </c>
      <c r="R74" s="107">
        <f t="shared" si="14"/>
        <v>0.85</v>
      </c>
      <c r="S74" s="107">
        <f t="shared" si="14"/>
        <v>0.70</v>
      </c>
      <c r="T74" s="107">
        <f t="shared" si="14"/>
        <v>0.99999999999999989</v>
      </c>
      <c r="U74" s="107">
        <f t="shared" si="14"/>
        <v>0.65</v>
      </c>
      <c r="V74" s="107">
        <f t="shared" si="15"/>
        <v>1.30</v>
      </c>
      <c r="W74" s="118">
        <f t="shared" si="16"/>
        <v>36</v>
      </c>
      <c r="X74" s="118">
        <f t="shared" si="20"/>
        <v>7.20</v>
      </c>
      <c r="Y74" s="267">
        <v>16</v>
      </c>
      <c r="Z74" s="117">
        <f t="shared" si="21"/>
        <v>12.80</v>
      </c>
    </row>
    <row r="75" spans="1:26" ht="19.9" customHeight="1" thickBot="1">
      <c r="A75" s="208">
        <v>68</v>
      </c>
      <c r="B75" s="137">
        <v>283155</v>
      </c>
      <c r="C75" s="138" t="s">
        <v>251</v>
      </c>
      <c r="D75" s="10">
        <v>7</v>
      </c>
      <c r="E75" s="10">
        <v>6</v>
      </c>
      <c r="F75" s="10">
        <v>6</v>
      </c>
      <c r="G75" s="10">
        <v>4</v>
      </c>
      <c r="H75" s="10">
        <v>5</v>
      </c>
      <c r="I75" s="10">
        <f t="shared" si="17"/>
        <v>28</v>
      </c>
      <c r="J75" s="10">
        <f t="shared" si="13"/>
        <v>4.20</v>
      </c>
      <c r="K75" s="18">
        <v>2</v>
      </c>
      <c r="L75" s="18">
        <v>2</v>
      </c>
      <c r="M75" s="18">
        <v>2</v>
      </c>
      <c r="N75" s="18">
        <v>3</v>
      </c>
      <c r="O75" s="18">
        <v>2</v>
      </c>
      <c r="P75" s="18">
        <f t="shared" si="18"/>
        <v>11</v>
      </c>
      <c r="Q75" s="117">
        <f t="shared" si="19"/>
        <v>0.55000000000000004</v>
      </c>
      <c r="R75" s="107">
        <f t="shared" si="14"/>
        <v>1.1500000000000001</v>
      </c>
      <c r="S75" s="107">
        <f t="shared" si="14"/>
        <v>0.99999999999999989</v>
      </c>
      <c r="T75" s="107">
        <f t="shared" si="14"/>
        <v>0.99999999999999989</v>
      </c>
      <c r="U75" s="107">
        <f t="shared" si="14"/>
        <v>0.75</v>
      </c>
      <c r="V75" s="107">
        <f t="shared" si="15"/>
        <v>0.85</v>
      </c>
      <c r="W75" s="118">
        <f t="shared" si="16"/>
        <v>39</v>
      </c>
      <c r="X75" s="118">
        <f t="shared" si="20"/>
        <v>7.8000000000000007</v>
      </c>
      <c r="Y75" s="267">
        <v>26</v>
      </c>
      <c r="Z75" s="117">
        <f t="shared" si="21"/>
        <v>20.80</v>
      </c>
    </row>
    <row r="76" spans="1:26" ht="19.9" customHeight="1">
      <c r="A76" s="207">
        <v>69</v>
      </c>
      <c r="B76" s="137">
        <v>283156</v>
      </c>
      <c r="C76" s="138" t="s">
        <v>252</v>
      </c>
      <c r="D76" s="10">
        <v>5</v>
      </c>
      <c r="E76" s="10">
        <v>7</v>
      </c>
      <c r="F76" s="10">
        <v>8</v>
      </c>
      <c r="G76" s="10">
        <v>6</v>
      </c>
      <c r="H76" s="10">
        <v>8</v>
      </c>
      <c r="I76" s="10">
        <f t="shared" si="17"/>
        <v>34</v>
      </c>
      <c r="J76" s="10">
        <f t="shared" si="13"/>
        <v>5.0999999999999996</v>
      </c>
      <c r="K76" s="18">
        <v>2</v>
      </c>
      <c r="L76" s="18">
        <v>2</v>
      </c>
      <c r="M76" s="18">
        <v>2</v>
      </c>
      <c r="N76" s="18">
        <v>1</v>
      </c>
      <c r="O76" s="18">
        <v>2</v>
      </c>
      <c r="P76" s="18">
        <f t="shared" si="18"/>
        <v>9</v>
      </c>
      <c r="Q76" s="117">
        <f t="shared" si="19"/>
        <v>0.45</v>
      </c>
      <c r="R76" s="107">
        <f t="shared" si="14"/>
        <v>0.85</v>
      </c>
      <c r="S76" s="107">
        <f t="shared" si="14"/>
        <v>1.1500000000000001</v>
      </c>
      <c r="T76" s="107">
        <f t="shared" si="14"/>
        <v>1.30</v>
      </c>
      <c r="U76" s="107">
        <f t="shared" si="14"/>
        <v>0.95</v>
      </c>
      <c r="V76" s="107">
        <f t="shared" si="15"/>
        <v>1.30</v>
      </c>
      <c r="W76" s="118">
        <f t="shared" si="16"/>
        <v>43</v>
      </c>
      <c r="X76" s="118">
        <f t="shared" si="20"/>
        <v>8.60</v>
      </c>
      <c r="Y76" s="267">
        <v>28</v>
      </c>
      <c r="Z76" s="117">
        <f t="shared" si="21"/>
        <v>22.40</v>
      </c>
    </row>
    <row r="77" spans="1:26" ht="19.9" customHeight="1" thickBot="1">
      <c r="A77" s="208">
        <v>70</v>
      </c>
      <c r="B77" s="137">
        <v>283157</v>
      </c>
      <c r="C77" s="138" t="s">
        <v>253</v>
      </c>
      <c r="D77" s="10">
        <v>6</v>
      </c>
      <c r="E77" s="10">
        <v>8</v>
      </c>
      <c r="F77" s="10">
        <v>5</v>
      </c>
      <c r="G77" s="10">
        <v>8</v>
      </c>
      <c r="H77" s="10">
        <v>5</v>
      </c>
      <c r="I77" s="10">
        <f t="shared" si="17"/>
        <v>32</v>
      </c>
      <c r="J77" s="10">
        <f t="shared" si="13"/>
        <v>4.80</v>
      </c>
      <c r="K77" s="18">
        <v>2</v>
      </c>
      <c r="L77" s="18">
        <v>2</v>
      </c>
      <c r="M77" s="18">
        <v>2</v>
      </c>
      <c r="N77" s="18">
        <v>2</v>
      </c>
      <c r="O77" s="18">
        <v>2</v>
      </c>
      <c r="P77" s="18">
        <f t="shared" si="18"/>
        <v>10</v>
      </c>
      <c r="Q77" s="117">
        <f t="shared" si="19"/>
        <v>0.50</v>
      </c>
      <c r="R77" s="107">
        <f t="shared" si="14"/>
        <v>0.99999999999999989</v>
      </c>
      <c r="S77" s="107">
        <f t="shared" si="14"/>
        <v>1.30</v>
      </c>
      <c r="T77" s="107">
        <f t="shared" si="14"/>
        <v>0.85</v>
      </c>
      <c r="U77" s="107">
        <f t="shared" si="14"/>
        <v>1.30</v>
      </c>
      <c r="V77" s="107">
        <f t="shared" si="15"/>
        <v>0.85</v>
      </c>
      <c r="W77" s="118">
        <f t="shared" si="16"/>
        <v>42</v>
      </c>
      <c r="X77" s="118">
        <f t="shared" si="20"/>
        <v>8.40</v>
      </c>
      <c r="Y77" s="267">
        <v>27</v>
      </c>
      <c r="Z77" s="117">
        <f t="shared" si="21"/>
        <v>21.60</v>
      </c>
    </row>
    <row r="78" spans="1:26" ht="19.9" customHeight="1">
      <c r="A78" s="207">
        <v>71</v>
      </c>
      <c r="B78" s="137">
        <v>283158</v>
      </c>
      <c r="C78" s="138" t="s">
        <v>254</v>
      </c>
      <c r="D78" s="10">
        <v>5</v>
      </c>
      <c r="E78" s="10">
        <v>7</v>
      </c>
      <c r="F78" s="10">
        <v>7</v>
      </c>
      <c r="G78" s="10">
        <v>6</v>
      </c>
      <c r="H78" s="10">
        <v>7</v>
      </c>
      <c r="I78" s="10">
        <f t="shared" si="17"/>
        <v>32</v>
      </c>
      <c r="J78" s="10">
        <f t="shared" si="13"/>
        <v>4.80</v>
      </c>
      <c r="K78" s="18">
        <v>1</v>
      </c>
      <c r="L78" s="18">
        <v>2</v>
      </c>
      <c r="M78" s="18">
        <v>1</v>
      </c>
      <c r="N78" s="18">
        <v>1</v>
      </c>
      <c r="O78" s="18">
        <v>2</v>
      </c>
      <c r="P78" s="18">
        <f t="shared" si="18"/>
        <v>7</v>
      </c>
      <c r="Q78" s="117">
        <f t="shared" si="19"/>
        <v>0.35</v>
      </c>
      <c r="R78" s="107">
        <f t="shared" si="14"/>
        <v>0.80</v>
      </c>
      <c r="S78" s="107">
        <f t="shared" si="14"/>
        <v>1.1500000000000001</v>
      </c>
      <c r="T78" s="107">
        <f t="shared" si="14"/>
        <v>1.1000000000000001</v>
      </c>
      <c r="U78" s="107">
        <f t="shared" si="14"/>
        <v>0.95</v>
      </c>
      <c r="V78" s="107">
        <f t="shared" si="15"/>
        <v>1.1500000000000001</v>
      </c>
      <c r="W78" s="118">
        <f t="shared" si="16"/>
        <v>39</v>
      </c>
      <c r="X78" s="118">
        <f t="shared" si="20"/>
        <v>7.8000000000000007</v>
      </c>
      <c r="Y78" s="267">
        <v>15</v>
      </c>
      <c r="Z78" s="117">
        <f t="shared" si="21"/>
        <v>12</v>
      </c>
    </row>
    <row r="79" spans="1:26" ht="19.9" customHeight="1" thickBot="1">
      <c r="A79" s="208">
        <v>72</v>
      </c>
      <c r="B79" s="137">
        <v>283160</v>
      </c>
      <c r="C79" s="138" t="s">
        <v>255</v>
      </c>
      <c r="D79" s="10">
        <v>6</v>
      </c>
      <c r="E79" s="10">
        <v>7</v>
      </c>
      <c r="F79" s="10">
        <v>5</v>
      </c>
      <c r="G79" s="10">
        <v>4</v>
      </c>
      <c r="H79" s="10">
        <v>5</v>
      </c>
      <c r="I79" s="10">
        <f t="shared" si="17"/>
        <v>27</v>
      </c>
      <c r="J79" s="10">
        <f t="shared" si="13"/>
        <v>4.05</v>
      </c>
      <c r="K79" s="18">
        <v>1</v>
      </c>
      <c r="L79" s="18">
        <v>2</v>
      </c>
      <c r="M79" s="18">
        <v>1</v>
      </c>
      <c r="N79" s="18">
        <v>2</v>
      </c>
      <c r="O79" s="18">
        <v>1</v>
      </c>
      <c r="P79" s="18">
        <f t="shared" si="18"/>
        <v>7</v>
      </c>
      <c r="Q79" s="117">
        <f t="shared" si="19"/>
        <v>0.35</v>
      </c>
      <c r="R79" s="107">
        <f t="shared" si="14"/>
        <v>0.95</v>
      </c>
      <c r="S79" s="107">
        <f t="shared" si="14"/>
        <v>1.1500000000000001</v>
      </c>
      <c r="T79" s="107">
        <f t="shared" si="14"/>
        <v>0.80</v>
      </c>
      <c r="U79" s="107">
        <f t="shared" si="14"/>
        <v>0.70</v>
      </c>
      <c r="V79" s="107">
        <f t="shared" si="15"/>
        <v>0.80</v>
      </c>
      <c r="W79" s="118">
        <f t="shared" si="16"/>
        <v>34</v>
      </c>
      <c r="X79" s="118">
        <f t="shared" si="20"/>
        <v>6.8000000000000007</v>
      </c>
      <c r="Y79" s="267">
        <v>17</v>
      </c>
      <c r="Z79" s="117">
        <f t="shared" si="21"/>
        <v>13.60</v>
      </c>
    </row>
    <row r="80" spans="1:26" ht="19.9" customHeight="1">
      <c r="A80" s="207">
        <v>73</v>
      </c>
      <c r="B80" s="137">
        <v>283161</v>
      </c>
      <c r="C80" s="138" t="s">
        <v>159</v>
      </c>
      <c r="D80" s="10">
        <v>6</v>
      </c>
      <c r="E80" s="10">
        <v>6</v>
      </c>
      <c r="F80" s="10">
        <v>5</v>
      </c>
      <c r="G80" s="10">
        <v>7</v>
      </c>
      <c r="H80" s="10">
        <v>6</v>
      </c>
      <c r="I80" s="10">
        <f t="shared" si="17"/>
        <v>30</v>
      </c>
      <c r="J80" s="10">
        <f t="shared" si="13"/>
        <v>4.50</v>
      </c>
      <c r="K80" s="18">
        <v>2</v>
      </c>
      <c r="L80" s="18">
        <v>3</v>
      </c>
      <c r="M80" s="18">
        <v>2</v>
      </c>
      <c r="N80" s="18">
        <v>2</v>
      </c>
      <c r="O80" s="18">
        <v>1</v>
      </c>
      <c r="P80" s="18">
        <f t="shared" si="18"/>
        <v>10</v>
      </c>
      <c r="Q80" s="117">
        <f t="shared" si="19"/>
        <v>0.50</v>
      </c>
      <c r="R80" s="107">
        <f t="shared" si="14"/>
        <v>0.99999999999999989</v>
      </c>
      <c r="S80" s="107">
        <f t="shared" si="14"/>
        <v>1.0499999999999998</v>
      </c>
      <c r="T80" s="107">
        <f t="shared" si="14"/>
        <v>0.85</v>
      </c>
      <c r="U80" s="107">
        <f t="shared" si="14"/>
        <v>1.1500000000000001</v>
      </c>
      <c r="V80" s="107">
        <f t="shared" si="15"/>
        <v>0.95</v>
      </c>
      <c r="W80" s="118">
        <f t="shared" si="16"/>
        <v>40</v>
      </c>
      <c r="X80" s="118">
        <f t="shared" si="20"/>
        <v>8</v>
      </c>
      <c r="Y80" s="267">
        <v>29</v>
      </c>
      <c r="Z80" s="117">
        <f t="shared" si="21"/>
        <v>23.200000000000003</v>
      </c>
    </row>
    <row r="81" spans="1:26" ht="19.9" customHeight="1" thickBot="1">
      <c r="A81" s="208">
        <v>74</v>
      </c>
      <c r="B81" s="137">
        <v>283162</v>
      </c>
      <c r="C81" s="138" t="s">
        <v>256</v>
      </c>
      <c r="D81" s="10">
        <v>5</v>
      </c>
      <c r="E81" s="10">
        <v>7</v>
      </c>
      <c r="F81" s="10">
        <v>5</v>
      </c>
      <c r="G81" s="10">
        <v>7</v>
      </c>
      <c r="H81" s="10">
        <v>8</v>
      </c>
      <c r="I81" s="10">
        <f t="shared" si="17"/>
        <v>32</v>
      </c>
      <c r="J81" s="10">
        <f t="shared" si="13"/>
        <v>4.80</v>
      </c>
      <c r="K81" s="18">
        <v>2</v>
      </c>
      <c r="L81" s="18">
        <v>3</v>
      </c>
      <c r="M81" s="18">
        <v>2</v>
      </c>
      <c r="N81" s="18">
        <v>2</v>
      </c>
      <c r="O81" s="18">
        <v>2</v>
      </c>
      <c r="P81" s="18">
        <f t="shared" si="18"/>
        <v>11</v>
      </c>
      <c r="Q81" s="117">
        <f t="shared" si="19"/>
        <v>0.55000000000000004</v>
      </c>
      <c r="R81" s="107">
        <f t="shared" si="14"/>
        <v>0.85</v>
      </c>
      <c r="S81" s="107">
        <f t="shared" si="14"/>
        <v>1.2000000000000002</v>
      </c>
      <c r="T81" s="107">
        <f t="shared" si="14"/>
        <v>0.85</v>
      </c>
      <c r="U81" s="107">
        <f t="shared" si="14"/>
        <v>1.1500000000000001</v>
      </c>
      <c r="V81" s="107">
        <f t="shared" si="15"/>
        <v>1.30</v>
      </c>
      <c r="W81" s="118">
        <f t="shared" si="16"/>
        <v>43</v>
      </c>
      <c r="X81" s="118">
        <f t="shared" si="20"/>
        <v>8.60</v>
      </c>
      <c r="Y81" s="267">
        <v>28</v>
      </c>
      <c r="Z81" s="117">
        <f t="shared" si="21"/>
        <v>22.40</v>
      </c>
    </row>
    <row r="82" spans="1:26" ht="19.9" customHeight="1">
      <c r="A82" s="207">
        <v>75</v>
      </c>
      <c r="B82" s="137">
        <v>283163</v>
      </c>
      <c r="C82" s="138" t="s">
        <v>257</v>
      </c>
      <c r="D82" s="10">
        <v>5</v>
      </c>
      <c r="E82" s="10">
        <v>5</v>
      </c>
      <c r="F82" s="10">
        <v>4</v>
      </c>
      <c r="G82" s="10">
        <v>5</v>
      </c>
      <c r="H82" s="10">
        <v>4</v>
      </c>
      <c r="I82" s="10">
        <f t="shared" si="17"/>
        <v>23</v>
      </c>
      <c r="J82" s="10">
        <f t="shared" si="13"/>
        <v>3.4499999999999997</v>
      </c>
      <c r="K82" s="18">
        <v>2</v>
      </c>
      <c r="L82" s="18">
        <v>2</v>
      </c>
      <c r="M82" s="18">
        <v>2</v>
      </c>
      <c r="N82" s="18">
        <v>2</v>
      </c>
      <c r="O82" s="18">
        <v>1</v>
      </c>
      <c r="P82" s="18">
        <f t="shared" si="18"/>
        <v>9</v>
      </c>
      <c r="Q82" s="117">
        <f t="shared" si="19"/>
        <v>0.45</v>
      </c>
      <c r="R82" s="107">
        <f t="shared" si="14"/>
        <v>0.85</v>
      </c>
      <c r="S82" s="107">
        <f t="shared" si="14"/>
        <v>0.85</v>
      </c>
      <c r="T82" s="107">
        <f t="shared" si="14"/>
        <v>0.70</v>
      </c>
      <c r="U82" s="107">
        <f t="shared" si="14"/>
        <v>0.85</v>
      </c>
      <c r="V82" s="107">
        <f t="shared" si="15"/>
        <v>0.65</v>
      </c>
      <c r="W82" s="118">
        <f t="shared" si="16"/>
        <v>32</v>
      </c>
      <c r="X82" s="118">
        <f t="shared" si="20"/>
        <v>6.40</v>
      </c>
      <c r="Y82" s="267">
        <v>14</v>
      </c>
      <c r="Z82" s="117">
        <f t="shared" si="21"/>
        <v>11.20</v>
      </c>
    </row>
    <row r="83" spans="1:26" ht="19.9" customHeight="1" thickBot="1">
      <c r="A83" s="208">
        <v>76</v>
      </c>
      <c r="B83" s="137">
        <v>283164</v>
      </c>
      <c r="C83" s="138" t="s">
        <v>131</v>
      </c>
      <c r="D83" s="10">
        <v>5</v>
      </c>
      <c r="E83" s="10">
        <v>5</v>
      </c>
      <c r="F83" s="10">
        <v>6</v>
      </c>
      <c r="G83" s="10">
        <v>5</v>
      </c>
      <c r="H83" s="10">
        <v>7</v>
      </c>
      <c r="I83" s="10">
        <f t="shared" si="17"/>
        <v>28</v>
      </c>
      <c r="J83" s="10">
        <f t="shared" si="13"/>
        <v>4.20</v>
      </c>
      <c r="K83" s="18">
        <v>1</v>
      </c>
      <c r="L83" s="18">
        <v>2</v>
      </c>
      <c r="M83" s="18">
        <v>1</v>
      </c>
      <c r="N83" s="18">
        <v>1</v>
      </c>
      <c r="O83" s="18">
        <v>1</v>
      </c>
      <c r="P83" s="18">
        <f t="shared" si="18"/>
        <v>6</v>
      </c>
      <c r="Q83" s="117">
        <f t="shared" si="19"/>
        <v>0.30000000000000004</v>
      </c>
      <c r="R83" s="107">
        <f t="shared" si="14"/>
        <v>0.80</v>
      </c>
      <c r="S83" s="107">
        <f t="shared" si="14"/>
        <v>0.85</v>
      </c>
      <c r="T83" s="107">
        <f t="shared" si="14"/>
        <v>0.95</v>
      </c>
      <c r="U83" s="107">
        <f t="shared" si="14"/>
        <v>0.80</v>
      </c>
      <c r="V83" s="107">
        <f t="shared" si="15"/>
        <v>1.1000000000000001</v>
      </c>
      <c r="W83" s="118">
        <f t="shared" si="16"/>
        <v>34</v>
      </c>
      <c r="X83" s="118">
        <f t="shared" si="20"/>
        <v>6.8000000000000007</v>
      </c>
      <c r="Y83" s="267">
        <v>21</v>
      </c>
      <c r="Z83" s="117">
        <f t="shared" si="21"/>
        <v>16.80</v>
      </c>
    </row>
    <row r="84" spans="1:26" ht="19.9" customHeight="1">
      <c r="A84" s="207">
        <v>77</v>
      </c>
      <c r="B84" s="137">
        <v>283165</v>
      </c>
      <c r="C84" s="138" t="s">
        <v>258</v>
      </c>
      <c r="D84" s="10">
        <v>7</v>
      </c>
      <c r="E84" s="10">
        <v>4</v>
      </c>
      <c r="F84" s="10">
        <v>5</v>
      </c>
      <c r="G84" s="10">
        <v>4</v>
      </c>
      <c r="H84" s="10">
        <v>5</v>
      </c>
      <c r="I84" s="10">
        <f t="shared" si="17"/>
        <v>25</v>
      </c>
      <c r="J84" s="10">
        <f t="shared" si="13"/>
        <v>3.75</v>
      </c>
      <c r="K84" s="18">
        <v>1</v>
      </c>
      <c r="L84" s="18">
        <v>2</v>
      </c>
      <c r="M84" s="18">
        <v>3</v>
      </c>
      <c r="N84" s="18">
        <v>2</v>
      </c>
      <c r="O84" s="18">
        <v>1</v>
      </c>
      <c r="P84" s="18">
        <f t="shared" si="18"/>
        <v>9</v>
      </c>
      <c r="Q84" s="117">
        <f t="shared" si="19"/>
        <v>0.45</v>
      </c>
      <c r="R84" s="107">
        <f t="shared" si="14"/>
        <v>1.1000000000000001</v>
      </c>
      <c r="S84" s="107">
        <f t="shared" si="14"/>
        <v>0.70</v>
      </c>
      <c r="T84" s="107">
        <f t="shared" si="14"/>
        <v>0.90</v>
      </c>
      <c r="U84" s="107">
        <f t="shared" si="14"/>
        <v>0.70</v>
      </c>
      <c r="V84" s="107">
        <f t="shared" si="15"/>
        <v>0.80</v>
      </c>
      <c r="W84" s="118">
        <f t="shared" si="16"/>
        <v>34</v>
      </c>
      <c r="X84" s="118">
        <f t="shared" si="20"/>
        <v>6.8000000000000007</v>
      </c>
      <c r="Y84" s="267">
        <v>15</v>
      </c>
      <c r="Z84" s="117">
        <f t="shared" si="21"/>
        <v>12</v>
      </c>
    </row>
    <row r="85" spans="1:26" ht="19.9" customHeight="1" thickBot="1">
      <c r="A85" s="208">
        <v>78</v>
      </c>
      <c r="B85" s="137">
        <v>283166</v>
      </c>
      <c r="C85" s="138" t="s">
        <v>259</v>
      </c>
      <c r="D85" s="10">
        <v>4</v>
      </c>
      <c r="E85" s="10">
        <v>3</v>
      </c>
      <c r="F85" s="10">
        <v>3</v>
      </c>
      <c r="G85" s="10">
        <v>4</v>
      </c>
      <c r="H85" s="10">
        <v>4</v>
      </c>
      <c r="I85" s="10">
        <f t="shared" si="17"/>
        <v>18</v>
      </c>
      <c r="J85" s="10">
        <f t="shared" si="13"/>
        <v>2.6999999999999997</v>
      </c>
      <c r="K85" s="18">
        <v>1</v>
      </c>
      <c r="L85" s="18">
        <v>2</v>
      </c>
      <c r="M85" s="18">
        <v>3</v>
      </c>
      <c r="N85" s="18">
        <v>2</v>
      </c>
      <c r="O85" s="18">
        <v>1</v>
      </c>
      <c r="P85" s="18">
        <f t="shared" si="18"/>
        <v>9</v>
      </c>
      <c r="Q85" s="117">
        <f t="shared" si="19"/>
        <v>0.45</v>
      </c>
      <c r="R85" s="107">
        <f t="shared" si="14"/>
        <v>0.65</v>
      </c>
      <c r="S85" s="107">
        <f t="shared" si="14"/>
        <v>0.54999999999999993</v>
      </c>
      <c r="T85" s="107">
        <f t="shared" si="14"/>
        <v>0.60</v>
      </c>
      <c r="U85" s="107">
        <f t="shared" si="14"/>
        <v>0.70</v>
      </c>
      <c r="V85" s="107">
        <f t="shared" si="15"/>
        <v>0.65</v>
      </c>
      <c r="W85" s="118">
        <f t="shared" si="16"/>
        <v>27</v>
      </c>
      <c r="X85" s="118">
        <f t="shared" si="20"/>
        <v>5.40</v>
      </c>
      <c r="Y85" s="267">
        <v>6</v>
      </c>
      <c r="Z85" s="117">
        <f t="shared" si="21"/>
        <v>4.8000000000000007</v>
      </c>
    </row>
    <row r="86" spans="1:26" ht="19.9" customHeight="1">
      <c r="A86" s="207">
        <v>79</v>
      </c>
      <c r="B86" s="137">
        <v>283167</v>
      </c>
      <c r="C86" s="138" t="s">
        <v>260</v>
      </c>
      <c r="D86" s="10">
        <v>5</v>
      </c>
      <c r="E86" s="10">
        <v>4</v>
      </c>
      <c r="F86" s="10">
        <v>6</v>
      </c>
      <c r="G86" s="10">
        <v>5</v>
      </c>
      <c r="H86" s="10">
        <v>7</v>
      </c>
      <c r="I86" s="10">
        <f t="shared" si="17"/>
        <v>27</v>
      </c>
      <c r="J86" s="10">
        <f t="shared" si="13"/>
        <v>4.05</v>
      </c>
      <c r="K86" s="18">
        <v>2</v>
      </c>
      <c r="L86" s="18">
        <v>3</v>
      </c>
      <c r="M86" s="18">
        <v>2</v>
      </c>
      <c r="N86" s="18">
        <v>2</v>
      </c>
      <c r="O86" s="18">
        <v>2</v>
      </c>
      <c r="P86" s="18">
        <f t="shared" si="18"/>
        <v>11</v>
      </c>
      <c r="Q86" s="117">
        <f t="shared" si="19"/>
        <v>0.55000000000000004</v>
      </c>
      <c r="R86" s="107">
        <f t="shared" si="14"/>
        <v>0.85</v>
      </c>
      <c r="S86" s="107">
        <f t="shared" si="14"/>
        <v>0.75</v>
      </c>
      <c r="T86" s="107">
        <f t="shared" si="14"/>
        <v>0.99999999999999989</v>
      </c>
      <c r="U86" s="107">
        <f t="shared" si="14"/>
        <v>0.85</v>
      </c>
      <c r="V86" s="107">
        <f t="shared" si="15"/>
        <v>1.1500000000000001</v>
      </c>
      <c r="W86" s="118">
        <f t="shared" si="16"/>
        <v>38</v>
      </c>
      <c r="X86" s="118">
        <f t="shared" si="20"/>
        <v>7.60</v>
      </c>
      <c r="Y86" s="267">
        <v>17</v>
      </c>
      <c r="Z86" s="117">
        <f t="shared" si="21"/>
        <v>13.60</v>
      </c>
    </row>
    <row r="87" spans="1:26" ht="19.9" customHeight="1" thickBot="1">
      <c r="A87" s="208">
        <v>80</v>
      </c>
      <c r="B87" s="137">
        <v>283170</v>
      </c>
      <c r="C87" s="138" t="s">
        <v>261</v>
      </c>
      <c r="D87" s="10">
        <v>3</v>
      </c>
      <c r="E87" s="10">
        <v>5</v>
      </c>
      <c r="F87" s="10">
        <v>4</v>
      </c>
      <c r="G87" s="10">
        <v>4</v>
      </c>
      <c r="H87" s="10">
        <v>3</v>
      </c>
      <c r="I87" s="10">
        <f t="shared" si="17"/>
        <v>19</v>
      </c>
      <c r="J87" s="10">
        <f t="shared" si="13"/>
        <v>2.85</v>
      </c>
      <c r="K87" s="18">
        <v>2</v>
      </c>
      <c r="L87" s="18">
        <v>2</v>
      </c>
      <c r="M87" s="18">
        <v>2</v>
      </c>
      <c r="N87" s="18">
        <v>2</v>
      </c>
      <c r="O87" s="18">
        <v>1</v>
      </c>
      <c r="P87" s="18">
        <f t="shared" si="18"/>
        <v>9</v>
      </c>
      <c r="Q87" s="117">
        <f t="shared" si="19"/>
        <v>0.45</v>
      </c>
      <c r="R87" s="107">
        <f t="shared" si="14"/>
        <v>0.54999999999999993</v>
      </c>
      <c r="S87" s="107">
        <f t="shared" si="14"/>
        <v>0.85</v>
      </c>
      <c r="T87" s="107">
        <f t="shared" si="14"/>
        <v>0.70</v>
      </c>
      <c r="U87" s="107">
        <f t="shared" si="14"/>
        <v>0.70</v>
      </c>
      <c r="V87" s="107">
        <f t="shared" si="15"/>
        <v>0.49999999999999994</v>
      </c>
      <c r="W87" s="118">
        <f t="shared" si="16"/>
        <v>28</v>
      </c>
      <c r="X87" s="118">
        <f t="shared" si="20"/>
        <v>5.60</v>
      </c>
      <c r="Y87" s="267">
        <v>12</v>
      </c>
      <c r="Z87" s="117">
        <f t="shared" si="21"/>
        <v>9.6000000000000014</v>
      </c>
    </row>
    <row r="88" spans="1:26" ht="19.9" customHeight="1">
      <c r="A88" s="207">
        <v>81</v>
      </c>
      <c r="B88" s="137">
        <v>283171</v>
      </c>
      <c r="C88" s="138" t="s">
        <v>262</v>
      </c>
      <c r="D88" s="10">
        <v>3</v>
      </c>
      <c r="E88" s="10">
        <v>5</v>
      </c>
      <c r="F88" s="10">
        <v>6</v>
      </c>
      <c r="G88" s="10">
        <v>7</v>
      </c>
      <c r="H88" s="10">
        <v>5</v>
      </c>
      <c r="I88" s="10">
        <f t="shared" si="17"/>
        <v>26</v>
      </c>
      <c r="J88" s="10">
        <f t="shared" si="13"/>
        <v>3.90</v>
      </c>
      <c r="K88" s="18">
        <v>2</v>
      </c>
      <c r="L88" s="18">
        <v>2</v>
      </c>
      <c r="M88" s="18">
        <v>2</v>
      </c>
      <c r="N88" s="18">
        <v>1</v>
      </c>
      <c r="O88" s="18">
        <v>2</v>
      </c>
      <c r="P88" s="18">
        <f t="shared" si="18"/>
        <v>9</v>
      </c>
      <c r="Q88" s="117">
        <f t="shared" si="19"/>
        <v>0.45</v>
      </c>
      <c r="R88" s="107">
        <f t="shared" si="14"/>
        <v>0.54999999999999993</v>
      </c>
      <c r="S88" s="107">
        <f t="shared" si="14"/>
        <v>0.85</v>
      </c>
      <c r="T88" s="107">
        <f t="shared" si="14"/>
        <v>0.99999999999999989</v>
      </c>
      <c r="U88" s="107">
        <f t="shared" si="14"/>
        <v>1.1000000000000001</v>
      </c>
      <c r="V88" s="107">
        <f t="shared" si="15"/>
        <v>0.85</v>
      </c>
      <c r="W88" s="118">
        <f t="shared" si="16"/>
        <v>35</v>
      </c>
      <c r="X88" s="118">
        <f t="shared" si="20"/>
        <v>7</v>
      </c>
      <c r="Y88" s="267">
        <v>13</v>
      </c>
      <c r="Z88" s="117">
        <f t="shared" si="21"/>
        <v>10.40</v>
      </c>
    </row>
    <row r="89" spans="1:26" ht="19.9" customHeight="1" thickBot="1">
      <c r="A89" s="208">
        <v>82</v>
      </c>
      <c r="B89" s="137">
        <v>283172</v>
      </c>
      <c r="C89" s="138" t="s">
        <v>263</v>
      </c>
      <c r="D89" s="10">
        <v>4</v>
      </c>
      <c r="E89" s="10">
        <v>5</v>
      </c>
      <c r="F89" s="10">
        <v>4</v>
      </c>
      <c r="G89" s="10">
        <v>5</v>
      </c>
      <c r="H89" s="10">
        <v>7</v>
      </c>
      <c r="I89" s="10">
        <f t="shared" si="17"/>
        <v>25</v>
      </c>
      <c r="J89" s="10">
        <f t="shared" si="13"/>
        <v>3.75</v>
      </c>
      <c r="K89" s="18">
        <v>2</v>
      </c>
      <c r="L89" s="18">
        <v>2</v>
      </c>
      <c r="M89" s="18">
        <v>1</v>
      </c>
      <c r="N89" s="18">
        <v>1</v>
      </c>
      <c r="O89" s="18">
        <v>2</v>
      </c>
      <c r="P89" s="18">
        <f t="shared" si="18"/>
        <v>8</v>
      </c>
      <c r="Q89" s="117">
        <f t="shared" si="19"/>
        <v>0.40</v>
      </c>
      <c r="R89" s="107">
        <f t="shared" si="14"/>
        <v>0.70</v>
      </c>
      <c r="S89" s="107">
        <f t="shared" si="14"/>
        <v>0.85</v>
      </c>
      <c r="T89" s="107">
        <f t="shared" si="14"/>
        <v>0.65</v>
      </c>
      <c r="U89" s="107">
        <f t="shared" si="14"/>
        <v>0.80</v>
      </c>
      <c r="V89" s="107">
        <f t="shared" si="15"/>
        <v>1.1500000000000001</v>
      </c>
      <c r="W89" s="118">
        <f t="shared" si="16"/>
        <v>33</v>
      </c>
      <c r="X89" s="118">
        <f t="shared" si="20"/>
        <v>6.60</v>
      </c>
      <c r="Y89" s="267">
        <v>15</v>
      </c>
      <c r="Z89" s="117">
        <f t="shared" si="21"/>
        <v>12</v>
      </c>
    </row>
    <row r="90" spans="1:26" ht="19.9" customHeight="1">
      <c r="A90" s="207">
        <v>83</v>
      </c>
      <c r="B90" s="137">
        <v>283175</v>
      </c>
      <c r="C90" s="138" t="s">
        <v>102</v>
      </c>
      <c r="D90" s="10">
        <v>2</v>
      </c>
      <c r="E90" s="10">
        <v>2</v>
      </c>
      <c r="F90" s="10">
        <v>2</v>
      </c>
      <c r="G90" s="10">
        <v>1</v>
      </c>
      <c r="H90" s="10">
        <v>1</v>
      </c>
      <c r="I90" s="10">
        <f t="shared" si="17"/>
        <v>8</v>
      </c>
      <c r="J90" s="10">
        <f t="shared" si="13"/>
        <v>1.20</v>
      </c>
      <c r="K90" s="18">
        <v>2</v>
      </c>
      <c r="L90" s="18">
        <v>2</v>
      </c>
      <c r="M90" s="18">
        <v>2</v>
      </c>
      <c r="N90" s="18">
        <v>2</v>
      </c>
      <c r="O90" s="18">
        <v>1</v>
      </c>
      <c r="P90" s="18">
        <f t="shared" si="18"/>
        <v>9</v>
      </c>
      <c r="Q90" s="117">
        <f t="shared" si="19"/>
        <v>0.45</v>
      </c>
      <c r="R90" s="107">
        <f t="shared" si="14"/>
        <v>0.40</v>
      </c>
      <c r="S90" s="107">
        <f t="shared" si="14"/>
        <v>0.40</v>
      </c>
      <c r="T90" s="107">
        <f t="shared" si="14"/>
        <v>0.40</v>
      </c>
      <c r="U90" s="107">
        <f t="shared" si="14"/>
        <v>0.25</v>
      </c>
      <c r="V90" s="107">
        <f t="shared" si="15"/>
        <v>0.20</v>
      </c>
      <c r="W90" s="118">
        <f t="shared" si="16"/>
        <v>17</v>
      </c>
      <c r="X90" s="118">
        <f t="shared" si="20"/>
        <v>3.4000000000000004</v>
      </c>
      <c r="Y90" s="267">
        <v>4</v>
      </c>
      <c r="Z90" s="117">
        <f t="shared" si="21"/>
        <v>3.20</v>
      </c>
    </row>
    <row r="91" spans="1:26" ht="19.9" customHeight="1" thickBot="1">
      <c r="A91" s="208">
        <v>84</v>
      </c>
      <c r="B91" s="137">
        <v>283177</v>
      </c>
      <c r="C91" s="138" t="s">
        <v>264</v>
      </c>
      <c r="D91" s="10">
        <v>5</v>
      </c>
      <c r="E91" s="10">
        <v>6</v>
      </c>
      <c r="F91" s="10">
        <v>5</v>
      </c>
      <c r="G91" s="10">
        <v>6</v>
      </c>
      <c r="H91" s="10">
        <v>5</v>
      </c>
      <c r="I91" s="10">
        <f t="shared" si="17"/>
        <v>27</v>
      </c>
      <c r="J91" s="10">
        <f t="shared" si="13"/>
        <v>4.05</v>
      </c>
      <c r="K91" s="18">
        <v>2</v>
      </c>
      <c r="L91" s="18">
        <v>2</v>
      </c>
      <c r="M91" s="18">
        <v>2</v>
      </c>
      <c r="N91" s="18">
        <v>2</v>
      </c>
      <c r="O91" s="18">
        <v>1</v>
      </c>
      <c r="P91" s="18">
        <f t="shared" si="18"/>
        <v>9</v>
      </c>
      <c r="Q91" s="117">
        <f t="shared" si="19"/>
        <v>0.45</v>
      </c>
      <c r="R91" s="107">
        <f t="shared" si="14"/>
        <v>0.85</v>
      </c>
      <c r="S91" s="107">
        <f t="shared" si="14"/>
        <v>0.99999999999999989</v>
      </c>
      <c r="T91" s="107">
        <f t="shared" si="14"/>
        <v>0.85</v>
      </c>
      <c r="U91" s="107">
        <f t="shared" si="14"/>
        <v>0.99999999999999989</v>
      </c>
      <c r="V91" s="107">
        <f t="shared" si="15"/>
        <v>0.80</v>
      </c>
      <c r="W91" s="118">
        <f t="shared" si="16"/>
        <v>36</v>
      </c>
      <c r="X91" s="118">
        <f t="shared" si="20"/>
        <v>7.20</v>
      </c>
      <c r="Y91" s="267">
        <v>23</v>
      </c>
      <c r="Z91" s="117">
        <f t="shared" si="21"/>
        <v>18.400000000000002</v>
      </c>
    </row>
    <row r="92" spans="1:26" ht="19.9" customHeight="1">
      <c r="A92" s="207">
        <v>85</v>
      </c>
      <c r="B92" s="137">
        <v>283178</v>
      </c>
      <c r="C92" s="138" t="s">
        <v>132</v>
      </c>
      <c r="D92" s="10">
        <v>4</v>
      </c>
      <c r="E92" s="10">
        <v>5</v>
      </c>
      <c r="F92" s="10">
        <v>4</v>
      </c>
      <c r="G92" s="10">
        <v>3</v>
      </c>
      <c r="H92" s="10">
        <v>3</v>
      </c>
      <c r="I92" s="10">
        <f t="shared" si="17"/>
        <v>19</v>
      </c>
      <c r="J92" s="10">
        <f t="shared" si="13"/>
        <v>2.85</v>
      </c>
      <c r="K92" s="18">
        <v>2</v>
      </c>
      <c r="L92" s="18">
        <v>2</v>
      </c>
      <c r="M92" s="18">
        <v>2</v>
      </c>
      <c r="N92" s="18">
        <v>1</v>
      </c>
      <c r="O92" s="18">
        <v>1</v>
      </c>
      <c r="P92" s="18">
        <f t="shared" si="18"/>
        <v>8</v>
      </c>
      <c r="Q92" s="117">
        <f t="shared" si="19"/>
        <v>0.40</v>
      </c>
      <c r="R92" s="107">
        <f t="shared" si="14"/>
        <v>0.70</v>
      </c>
      <c r="S92" s="107">
        <f t="shared" si="14"/>
        <v>0.85</v>
      </c>
      <c r="T92" s="107">
        <f t="shared" si="14"/>
        <v>0.70</v>
      </c>
      <c r="U92" s="107">
        <f t="shared" si="14"/>
        <v>0.49999999999999994</v>
      </c>
      <c r="V92" s="107">
        <f t="shared" si="15"/>
        <v>0.49999999999999994</v>
      </c>
      <c r="W92" s="118">
        <f t="shared" si="16"/>
        <v>27</v>
      </c>
      <c r="X92" s="118">
        <f t="shared" si="20"/>
        <v>5.40</v>
      </c>
      <c r="Y92" s="267">
        <v>12</v>
      </c>
      <c r="Z92" s="117">
        <f t="shared" si="21"/>
        <v>9.6000000000000014</v>
      </c>
    </row>
    <row r="93" spans="1:26" ht="19.9" customHeight="1" thickBot="1">
      <c r="A93" s="208">
        <v>86</v>
      </c>
      <c r="B93" s="137">
        <v>283181</v>
      </c>
      <c r="C93" s="138" t="s">
        <v>149</v>
      </c>
      <c r="D93" s="10">
        <v>3</v>
      </c>
      <c r="E93" s="10">
        <v>4</v>
      </c>
      <c r="F93" s="10">
        <v>4</v>
      </c>
      <c r="G93" s="10">
        <v>3</v>
      </c>
      <c r="H93" s="10">
        <v>4</v>
      </c>
      <c r="I93" s="10">
        <f t="shared" si="17"/>
        <v>18</v>
      </c>
      <c r="J93" s="10">
        <f t="shared" si="13"/>
        <v>2.6999999999999997</v>
      </c>
      <c r="K93" s="18">
        <v>4</v>
      </c>
      <c r="L93" s="18">
        <v>4</v>
      </c>
      <c r="M93" s="18">
        <v>3</v>
      </c>
      <c r="N93" s="18">
        <v>1</v>
      </c>
      <c r="O93" s="18">
        <v>1</v>
      </c>
      <c r="P93" s="18">
        <f t="shared" si="18"/>
        <v>13</v>
      </c>
      <c r="Q93" s="117">
        <f t="shared" si="19"/>
        <v>0.65</v>
      </c>
      <c r="R93" s="107">
        <f t="shared" si="14"/>
        <v>0.64999999999999991</v>
      </c>
      <c r="S93" s="107">
        <f t="shared" si="14"/>
        <v>0.80</v>
      </c>
      <c r="T93" s="107">
        <f t="shared" si="14"/>
        <v>0.75</v>
      </c>
      <c r="U93" s="107">
        <f t="shared" si="14"/>
        <v>0.49999999999999994</v>
      </c>
      <c r="V93" s="107">
        <f t="shared" si="15"/>
        <v>0.65</v>
      </c>
      <c r="W93" s="118">
        <f t="shared" si="16"/>
        <v>31</v>
      </c>
      <c r="X93" s="118">
        <f t="shared" si="20"/>
        <v>6.20</v>
      </c>
      <c r="Y93" s="267">
        <v>13</v>
      </c>
      <c r="Z93" s="117">
        <f t="shared" si="21"/>
        <v>10.40</v>
      </c>
    </row>
    <row r="94" spans="1:26" ht="19.9" customHeight="1">
      <c r="A94" s="207">
        <v>87</v>
      </c>
      <c r="B94" s="137">
        <v>283182</v>
      </c>
      <c r="C94" s="138" t="s">
        <v>265</v>
      </c>
      <c r="D94" s="10">
        <v>3</v>
      </c>
      <c r="E94" s="10">
        <v>4</v>
      </c>
      <c r="F94" s="10">
        <v>4</v>
      </c>
      <c r="G94" s="10">
        <v>3</v>
      </c>
      <c r="H94" s="10">
        <v>4</v>
      </c>
      <c r="I94" s="10">
        <f t="shared" si="17"/>
        <v>18</v>
      </c>
      <c r="J94" s="10">
        <f t="shared" si="13"/>
        <v>2.6999999999999997</v>
      </c>
      <c r="K94" s="18">
        <v>1</v>
      </c>
      <c r="L94" s="18">
        <v>1</v>
      </c>
      <c r="M94" s="18">
        <v>1</v>
      </c>
      <c r="N94" s="18">
        <v>1</v>
      </c>
      <c r="O94" s="18">
        <v>2</v>
      </c>
      <c r="P94" s="18">
        <f t="shared" si="18"/>
        <v>6</v>
      </c>
      <c r="Q94" s="117">
        <f t="shared" si="19"/>
        <v>0.30000000000000004</v>
      </c>
      <c r="R94" s="107">
        <f t="shared" si="14"/>
        <v>0.49999999999999994</v>
      </c>
      <c r="S94" s="107">
        <f t="shared" si="14"/>
        <v>0.65</v>
      </c>
      <c r="T94" s="107">
        <f t="shared" si="14"/>
        <v>0.65</v>
      </c>
      <c r="U94" s="107">
        <f t="shared" si="14"/>
        <v>0.49999999999999994</v>
      </c>
      <c r="V94" s="107">
        <f t="shared" si="15"/>
        <v>0.70</v>
      </c>
      <c r="W94" s="118">
        <f t="shared" si="16"/>
        <v>24</v>
      </c>
      <c r="X94" s="118">
        <f t="shared" si="20"/>
        <v>4.8000000000000007</v>
      </c>
      <c r="Y94" s="267">
        <v>15</v>
      </c>
      <c r="Z94" s="117">
        <f t="shared" si="21"/>
        <v>12</v>
      </c>
    </row>
    <row r="95" spans="1:26" ht="19.9" customHeight="1" thickBot="1">
      <c r="A95" s="208">
        <v>88</v>
      </c>
      <c r="B95" s="137">
        <v>283184</v>
      </c>
      <c r="C95" s="138" t="s">
        <v>150</v>
      </c>
      <c r="D95" s="10">
        <v>3</v>
      </c>
      <c r="E95" s="10">
        <v>4</v>
      </c>
      <c r="F95" s="10">
        <v>4</v>
      </c>
      <c r="G95" s="10">
        <v>3</v>
      </c>
      <c r="H95" s="10">
        <v>7</v>
      </c>
      <c r="I95" s="10">
        <f t="shared" si="17"/>
        <v>21</v>
      </c>
      <c r="J95" s="10">
        <f t="shared" si="13"/>
        <v>3.15</v>
      </c>
      <c r="K95" s="18">
        <v>2</v>
      </c>
      <c r="L95" s="18">
        <v>3</v>
      </c>
      <c r="M95" s="18">
        <v>1</v>
      </c>
      <c r="N95" s="18">
        <v>1</v>
      </c>
      <c r="O95" s="18">
        <v>1</v>
      </c>
      <c r="P95" s="18">
        <f t="shared" si="18"/>
        <v>8</v>
      </c>
      <c r="Q95" s="117">
        <f t="shared" si="19"/>
        <v>0.40</v>
      </c>
      <c r="R95" s="107">
        <f t="shared" si="14"/>
        <v>0.54999999999999993</v>
      </c>
      <c r="S95" s="107">
        <f t="shared" si="14"/>
        <v>0.75</v>
      </c>
      <c r="T95" s="107">
        <f t="shared" si="14"/>
        <v>0.65</v>
      </c>
      <c r="U95" s="107">
        <f t="shared" si="14"/>
        <v>0.49999999999999994</v>
      </c>
      <c r="V95" s="107">
        <f t="shared" si="15"/>
        <v>1.1000000000000001</v>
      </c>
      <c r="W95" s="118">
        <f t="shared" si="16"/>
        <v>29</v>
      </c>
      <c r="X95" s="118">
        <f t="shared" si="20"/>
        <v>5.8000000000000007</v>
      </c>
      <c r="Y95" s="267">
        <v>14</v>
      </c>
      <c r="Z95" s="117">
        <f t="shared" si="21"/>
        <v>11.20</v>
      </c>
    </row>
    <row r="96" spans="1:26" ht="19.9" customHeight="1">
      <c r="A96" s="207">
        <v>89</v>
      </c>
      <c r="B96" s="137">
        <v>283186</v>
      </c>
      <c r="C96" s="138" t="s">
        <v>266</v>
      </c>
      <c r="D96" s="10">
        <v>4</v>
      </c>
      <c r="E96" s="10">
        <v>5</v>
      </c>
      <c r="F96" s="10">
        <v>5</v>
      </c>
      <c r="G96" s="10">
        <v>5</v>
      </c>
      <c r="H96" s="10">
        <v>2</v>
      </c>
      <c r="I96" s="10">
        <f t="shared" si="17"/>
        <v>21</v>
      </c>
      <c r="J96" s="10">
        <f t="shared" si="13"/>
        <v>3.15</v>
      </c>
      <c r="K96" s="18">
        <v>4</v>
      </c>
      <c r="L96" s="18">
        <v>4</v>
      </c>
      <c r="M96" s="18">
        <v>1</v>
      </c>
      <c r="N96" s="18">
        <v>1</v>
      </c>
      <c r="O96" s="18">
        <v>1</v>
      </c>
      <c r="P96" s="18">
        <f t="shared" si="18"/>
        <v>11</v>
      </c>
      <c r="Q96" s="117">
        <f t="shared" si="19"/>
        <v>0.55000000000000004</v>
      </c>
      <c r="R96" s="107">
        <f t="shared" si="14"/>
        <v>0.80</v>
      </c>
      <c r="S96" s="107">
        <f t="shared" si="14"/>
        <v>0.95</v>
      </c>
      <c r="T96" s="107">
        <f t="shared" si="14"/>
        <v>0.80</v>
      </c>
      <c r="U96" s="107">
        <f t="shared" si="14"/>
        <v>0.80</v>
      </c>
      <c r="V96" s="107">
        <f t="shared" si="15"/>
        <v>0.35</v>
      </c>
      <c r="W96" s="118">
        <f t="shared" si="16"/>
        <v>32</v>
      </c>
      <c r="X96" s="118">
        <f t="shared" si="20"/>
        <v>6.40</v>
      </c>
      <c r="Y96" s="267">
        <v>17</v>
      </c>
      <c r="Z96" s="117">
        <f t="shared" si="21"/>
        <v>13.60</v>
      </c>
    </row>
    <row r="97" spans="1:26" ht="19.9" customHeight="1" thickBot="1">
      <c r="A97" s="208">
        <v>90</v>
      </c>
      <c r="B97" s="137">
        <v>283188</v>
      </c>
      <c r="C97" s="138" t="s">
        <v>160</v>
      </c>
      <c r="D97" s="10">
        <v>5</v>
      </c>
      <c r="E97" s="10">
        <v>4</v>
      </c>
      <c r="F97" s="10">
        <v>8</v>
      </c>
      <c r="G97" s="10">
        <v>5</v>
      </c>
      <c r="H97" s="10">
        <v>4</v>
      </c>
      <c r="I97" s="10">
        <f t="shared" si="17"/>
        <v>26</v>
      </c>
      <c r="J97" s="10">
        <f t="shared" si="13"/>
        <v>3.90</v>
      </c>
      <c r="K97" s="18">
        <v>2</v>
      </c>
      <c r="L97" s="18">
        <v>3</v>
      </c>
      <c r="M97" s="18">
        <v>2</v>
      </c>
      <c r="N97" s="18">
        <v>2</v>
      </c>
      <c r="O97" s="18">
        <v>1</v>
      </c>
      <c r="P97" s="18">
        <f t="shared" si="18"/>
        <v>10</v>
      </c>
      <c r="Q97" s="117">
        <f t="shared" si="19"/>
        <v>0.50</v>
      </c>
      <c r="R97" s="107">
        <f t="shared" si="14"/>
        <v>0.85</v>
      </c>
      <c r="S97" s="107">
        <f t="shared" si="14"/>
        <v>0.75</v>
      </c>
      <c r="T97" s="107">
        <f t="shared" si="14"/>
        <v>1.30</v>
      </c>
      <c r="U97" s="107">
        <f t="shared" si="14"/>
        <v>0.85</v>
      </c>
      <c r="V97" s="107">
        <f t="shared" si="15"/>
        <v>0.65</v>
      </c>
      <c r="W97" s="118">
        <f t="shared" si="16"/>
        <v>36</v>
      </c>
      <c r="X97" s="118">
        <f t="shared" si="20"/>
        <v>7.20</v>
      </c>
      <c r="Y97" s="267">
        <v>25</v>
      </c>
      <c r="Z97" s="117">
        <f t="shared" si="21"/>
        <v>20</v>
      </c>
    </row>
    <row r="98" spans="1:26" ht="19.9" customHeight="1">
      <c r="A98" s="207">
        <v>91</v>
      </c>
      <c r="B98" s="137">
        <v>283189</v>
      </c>
      <c r="C98" s="138" t="s">
        <v>133</v>
      </c>
      <c r="D98" s="10">
        <v>4</v>
      </c>
      <c r="E98" s="10">
        <v>5</v>
      </c>
      <c r="F98" s="10">
        <v>4</v>
      </c>
      <c r="G98" s="10">
        <v>3</v>
      </c>
      <c r="H98" s="10">
        <v>5</v>
      </c>
      <c r="I98" s="10">
        <f t="shared" si="17"/>
        <v>21</v>
      </c>
      <c r="J98" s="10">
        <f t="shared" si="13"/>
        <v>3.15</v>
      </c>
      <c r="K98" s="18">
        <v>2</v>
      </c>
      <c r="L98" s="18">
        <v>2</v>
      </c>
      <c r="M98" s="18">
        <v>2</v>
      </c>
      <c r="N98" s="18">
        <v>1</v>
      </c>
      <c r="O98" s="18">
        <v>2</v>
      </c>
      <c r="P98" s="18">
        <f t="shared" si="18"/>
        <v>9</v>
      </c>
      <c r="Q98" s="117">
        <f t="shared" si="19"/>
        <v>0.45</v>
      </c>
      <c r="R98" s="107">
        <f t="shared" si="14"/>
        <v>0.70</v>
      </c>
      <c r="S98" s="107">
        <f t="shared" si="14"/>
        <v>0.85</v>
      </c>
      <c r="T98" s="107">
        <f t="shared" si="14"/>
        <v>0.70</v>
      </c>
      <c r="U98" s="107">
        <f t="shared" si="14"/>
        <v>0.49999999999999994</v>
      </c>
      <c r="V98" s="107">
        <f t="shared" si="15"/>
        <v>0.85</v>
      </c>
      <c r="W98" s="118">
        <f t="shared" si="16"/>
        <v>30</v>
      </c>
      <c r="X98" s="118">
        <f t="shared" si="20"/>
        <v>6</v>
      </c>
      <c r="Y98" s="267">
        <v>15</v>
      </c>
      <c r="Z98" s="117">
        <f t="shared" si="21"/>
        <v>12</v>
      </c>
    </row>
    <row r="99" spans="1:26" ht="19.9" customHeight="1" thickBot="1">
      <c r="A99" s="208">
        <v>92</v>
      </c>
      <c r="B99" s="137">
        <v>283191</v>
      </c>
      <c r="C99" s="138" t="s">
        <v>267</v>
      </c>
      <c r="D99" s="10">
        <v>4</v>
      </c>
      <c r="E99" s="10">
        <v>5</v>
      </c>
      <c r="F99" s="10">
        <v>5</v>
      </c>
      <c r="G99" s="10">
        <v>5</v>
      </c>
      <c r="H99" s="10">
        <v>6</v>
      </c>
      <c r="I99" s="10">
        <f t="shared" si="17"/>
        <v>25</v>
      </c>
      <c r="J99" s="10">
        <f t="shared" si="13"/>
        <v>3.75</v>
      </c>
      <c r="K99" s="18">
        <v>2</v>
      </c>
      <c r="L99" s="18">
        <v>2</v>
      </c>
      <c r="M99" s="18">
        <v>2</v>
      </c>
      <c r="N99" s="18">
        <v>1</v>
      </c>
      <c r="O99" s="18">
        <v>2</v>
      </c>
      <c r="P99" s="18">
        <f t="shared" si="18"/>
        <v>9</v>
      </c>
      <c r="Q99" s="117">
        <f t="shared" si="19"/>
        <v>0.45</v>
      </c>
      <c r="R99" s="107">
        <f t="shared" si="14"/>
        <v>0.70</v>
      </c>
      <c r="S99" s="107">
        <f t="shared" si="14"/>
        <v>0.85</v>
      </c>
      <c r="T99" s="107">
        <f t="shared" si="14"/>
        <v>0.85</v>
      </c>
      <c r="U99" s="107">
        <f t="shared" si="14"/>
        <v>0.80</v>
      </c>
      <c r="V99" s="107">
        <f t="shared" si="15"/>
        <v>0.99999999999999989</v>
      </c>
      <c r="W99" s="118">
        <f t="shared" si="16"/>
        <v>34</v>
      </c>
      <c r="X99" s="118">
        <f t="shared" si="20"/>
        <v>6.8000000000000007</v>
      </c>
      <c r="Y99" s="267">
        <v>13</v>
      </c>
      <c r="Z99" s="117">
        <f t="shared" si="21"/>
        <v>10.40</v>
      </c>
    </row>
    <row r="100" spans="1:26" ht="19.9" customHeight="1">
      <c r="A100" s="207">
        <v>93</v>
      </c>
      <c r="B100" s="137">
        <v>283196</v>
      </c>
      <c r="C100" s="138" t="s">
        <v>268</v>
      </c>
      <c r="D100" s="10">
        <v>3</v>
      </c>
      <c r="E100" s="10">
        <v>3</v>
      </c>
      <c r="F100" s="10">
        <v>4</v>
      </c>
      <c r="G100" s="10">
        <v>3</v>
      </c>
      <c r="H100" s="10">
        <v>4</v>
      </c>
      <c r="I100" s="10">
        <f t="shared" si="17"/>
        <v>17</v>
      </c>
      <c r="J100" s="10">
        <f t="shared" si="13"/>
        <v>2.5499999999999998</v>
      </c>
      <c r="K100" s="18">
        <v>2</v>
      </c>
      <c r="L100" s="18">
        <v>2</v>
      </c>
      <c r="M100" s="18">
        <v>2</v>
      </c>
      <c r="N100" s="18">
        <v>2</v>
      </c>
      <c r="O100" s="18">
        <v>3</v>
      </c>
      <c r="P100" s="18">
        <f t="shared" si="18"/>
        <v>11</v>
      </c>
      <c r="Q100" s="117">
        <f t="shared" si="19"/>
        <v>0.55000000000000004</v>
      </c>
      <c r="R100" s="107">
        <f t="shared" si="14"/>
        <v>0.54999999999999993</v>
      </c>
      <c r="S100" s="107">
        <f t="shared" si="14"/>
        <v>0.54999999999999993</v>
      </c>
      <c r="T100" s="107">
        <f t="shared" si="14"/>
        <v>0.70</v>
      </c>
      <c r="U100" s="107">
        <f t="shared" si="14"/>
        <v>0.54999999999999993</v>
      </c>
      <c r="V100" s="107">
        <f t="shared" si="15"/>
        <v>0.75</v>
      </c>
      <c r="W100" s="118">
        <f t="shared" si="16"/>
        <v>28</v>
      </c>
      <c r="X100" s="118">
        <f t="shared" si="20"/>
        <v>5.60</v>
      </c>
      <c r="Y100" s="267">
        <v>14</v>
      </c>
      <c r="Z100" s="117">
        <f t="shared" si="21"/>
        <v>11.20</v>
      </c>
    </row>
    <row r="101" spans="1:26" ht="19.9" customHeight="1" thickBot="1">
      <c r="A101" s="208">
        <v>94</v>
      </c>
      <c r="B101" s="137">
        <v>283197</v>
      </c>
      <c r="C101" s="138" t="s">
        <v>269</v>
      </c>
      <c r="D101" s="10">
        <v>4</v>
      </c>
      <c r="E101" s="10">
        <v>5</v>
      </c>
      <c r="F101" s="10">
        <v>6</v>
      </c>
      <c r="G101" s="10">
        <v>5</v>
      </c>
      <c r="H101" s="10">
        <v>6</v>
      </c>
      <c r="I101" s="10">
        <f t="shared" si="17"/>
        <v>26</v>
      </c>
      <c r="J101" s="10">
        <f t="shared" si="13"/>
        <v>3.90</v>
      </c>
      <c r="K101" s="18">
        <v>2</v>
      </c>
      <c r="L101" s="18">
        <v>2</v>
      </c>
      <c r="M101" s="18">
        <v>2</v>
      </c>
      <c r="N101" s="18">
        <v>2</v>
      </c>
      <c r="O101" s="18">
        <v>2</v>
      </c>
      <c r="P101" s="18">
        <f t="shared" si="18"/>
        <v>10</v>
      </c>
      <c r="Q101" s="117">
        <f t="shared" si="19"/>
        <v>0.50</v>
      </c>
      <c r="R101" s="107">
        <f t="shared" si="14"/>
        <v>0.70</v>
      </c>
      <c r="S101" s="107">
        <f t="shared" si="14"/>
        <v>0.85</v>
      </c>
      <c r="T101" s="107">
        <f t="shared" si="14"/>
        <v>0.99999999999999989</v>
      </c>
      <c r="U101" s="107">
        <f t="shared" si="14"/>
        <v>0.85</v>
      </c>
      <c r="V101" s="107">
        <f t="shared" si="15"/>
        <v>0.99999999999999989</v>
      </c>
      <c r="W101" s="118">
        <f t="shared" si="16"/>
        <v>36</v>
      </c>
      <c r="X101" s="118">
        <f t="shared" si="20"/>
        <v>7.20</v>
      </c>
      <c r="Y101" s="267">
        <v>25</v>
      </c>
      <c r="Z101" s="117">
        <f t="shared" si="21"/>
        <v>20</v>
      </c>
    </row>
    <row r="102" spans="1:26" ht="19.9" customHeight="1">
      <c r="A102" s="207">
        <v>95</v>
      </c>
      <c r="B102" s="137">
        <v>287055</v>
      </c>
      <c r="C102" s="138" t="s">
        <v>270</v>
      </c>
      <c r="D102" s="10">
        <v>6</v>
      </c>
      <c r="E102" s="10">
        <v>7</v>
      </c>
      <c r="F102" s="10">
        <v>5</v>
      </c>
      <c r="G102" s="10">
        <v>8</v>
      </c>
      <c r="H102" s="10">
        <v>7</v>
      </c>
      <c r="I102" s="10">
        <f t="shared" si="17"/>
        <v>33</v>
      </c>
      <c r="J102" s="10">
        <f t="shared" si="13"/>
        <v>4.95</v>
      </c>
      <c r="K102" s="18">
        <v>1</v>
      </c>
      <c r="L102" s="18">
        <v>2</v>
      </c>
      <c r="M102" s="18">
        <v>2</v>
      </c>
      <c r="N102" s="18">
        <v>2</v>
      </c>
      <c r="O102" s="18">
        <v>2</v>
      </c>
      <c r="P102" s="18">
        <f t="shared" si="18"/>
        <v>9</v>
      </c>
      <c r="Q102" s="117">
        <f t="shared" si="19"/>
        <v>0.45</v>
      </c>
      <c r="R102" s="107">
        <f t="shared" si="14"/>
        <v>0.95</v>
      </c>
      <c r="S102" s="107">
        <f t="shared" si="14"/>
        <v>1.1500000000000001</v>
      </c>
      <c r="T102" s="107">
        <f t="shared" si="14"/>
        <v>0.85</v>
      </c>
      <c r="U102" s="107">
        <f t="shared" si="14"/>
        <v>1.30</v>
      </c>
      <c r="V102" s="107">
        <f t="shared" si="15"/>
        <v>1.1500000000000001</v>
      </c>
      <c r="W102" s="118">
        <f t="shared" si="16"/>
        <v>42</v>
      </c>
      <c r="X102" s="118">
        <f t="shared" si="20"/>
        <v>8.40</v>
      </c>
      <c r="Y102" s="267">
        <v>30</v>
      </c>
      <c r="Z102" s="117">
        <f t="shared" si="21"/>
        <v>24</v>
      </c>
    </row>
    <row r="103" spans="1:26" ht="19.9" customHeight="1" thickBot="1">
      <c r="A103" s="208">
        <v>96</v>
      </c>
      <c r="B103" s="137">
        <v>283198</v>
      </c>
      <c r="C103" s="138" t="s">
        <v>271</v>
      </c>
      <c r="D103" s="10">
        <v>5</v>
      </c>
      <c r="E103" s="10">
        <v>6</v>
      </c>
      <c r="F103" s="10">
        <v>4</v>
      </c>
      <c r="G103" s="10">
        <v>5</v>
      </c>
      <c r="H103" s="10">
        <v>4</v>
      </c>
      <c r="I103" s="10">
        <f t="shared" si="17"/>
        <v>24</v>
      </c>
      <c r="J103" s="10">
        <f t="shared" si="13"/>
        <v>3.5999999999999996</v>
      </c>
      <c r="K103" s="18">
        <v>1</v>
      </c>
      <c r="L103" s="18">
        <v>1</v>
      </c>
      <c r="M103" s="18">
        <v>2</v>
      </c>
      <c r="N103" s="18">
        <v>2</v>
      </c>
      <c r="O103" s="18">
        <v>1</v>
      </c>
      <c r="P103" s="18">
        <f t="shared" si="18"/>
        <v>7</v>
      </c>
      <c r="Q103" s="117">
        <f t="shared" si="19"/>
        <v>0.35</v>
      </c>
      <c r="R103" s="107">
        <f t="shared" si="14"/>
        <v>0.80</v>
      </c>
      <c r="S103" s="107">
        <f t="shared" si="14"/>
        <v>0.95</v>
      </c>
      <c r="T103" s="107">
        <f t="shared" si="14"/>
        <v>0.70</v>
      </c>
      <c r="U103" s="107">
        <f t="shared" si="14"/>
        <v>0.85</v>
      </c>
      <c r="V103" s="107">
        <f t="shared" si="15"/>
        <v>0.65</v>
      </c>
      <c r="W103" s="118">
        <f t="shared" si="16"/>
        <v>31</v>
      </c>
      <c r="X103" s="118">
        <f t="shared" si="20"/>
        <v>6.20</v>
      </c>
      <c r="Y103" s="267">
        <v>19</v>
      </c>
      <c r="Z103" s="117">
        <f t="shared" si="21"/>
        <v>15.20</v>
      </c>
    </row>
    <row r="104" spans="1:26" ht="19.9" customHeight="1">
      <c r="A104" s="207">
        <v>97</v>
      </c>
      <c r="B104" s="137">
        <v>283200</v>
      </c>
      <c r="C104" s="138" t="s">
        <v>272</v>
      </c>
      <c r="D104" s="10">
        <v>7</v>
      </c>
      <c r="E104" s="10">
        <v>6</v>
      </c>
      <c r="F104" s="10">
        <v>5</v>
      </c>
      <c r="G104" s="10">
        <v>4</v>
      </c>
      <c r="H104" s="10">
        <v>4</v>
      </c>
      <c r="I104" s="10">
        <f t="shared" si="17"/>
        <v>26</v>
      </c>
      <c r="J104" s="10">
        <f t="shared" si="22" ref="J104:J115">I104*0.15</f>
        <v>3.90</v>
      </c>
      <c r="K104" s="18">
        <v>1</v>
      </c>
      <c r="L104" s="18">
        <v>1</v>
      </c>
      <c r="M104" s="18">
        <v>1</v>
      </c>
      <c r="N104" s="18">
        <v>2</v>
      </c>
      <c r="O104" s="18">
        <v>2</v>
      </c>
      <c r="P104" s="18">
        <f t="shared" si="18"/>
        <v>7</v>
      </c>
      <c r="Q104" s="117">
        <f t="shared" si="19"/>
        <v>0.35</v>
      </c>
      <c r="R104" s="107">
        <f t="shared" si="14"/>
        <v>1.1000000000000001</v>
      </c>
      <c r="S104" s="107">
        <f t="shared" si="14"/>
        <v>0.95</v>
      </c>
      <c r="T104" s="107">
        <f t="shared" si="14"/>
        <v>0.80</v>
      </c>
      <c r="U104" s="107">
        <f t="shared" si="14"/>
        <v>0.70</v>
      </c>
      <c r="V104" s="107">
        <f t="shared" si="15"/>
        <v>0.70</v>
      </c>
      <c r="W104" s="118">
        <f t="shared" si="16"/>
        <v>33</v>
      </c>
      <c r="X104" s="118">
        <f t="shared" si="20"/>
        <v>6.60</v>
      </c>
      <c r="Y104" s="267">
        <v>14</v>
      </c>
      <c r="Z104" s="117">
        <f t="shared" si="21"/>
        <v>11.20</v>
      </c>
    </row>
    <row r="105" spans="1:26" ht="19.9" customHeight="1" thickBot="1">
      <c r="A105" s="208">
        <v>98</v>
      </c>
      <c r="B105" s="137">
        <v>283201</v>
      </c>
      <c r="C105" s="138" t="s">
        <v>273</v>
      </c>
      <c r="D105" s="10">
        <v>5</v>
      </c>
      <c r="E105" s="10">
        <v>6</v>
      </c>
      <c r="F105" s="10">
        <v>5</v>
      </c>
      <c r="G105" s="10">
        <v>4</v>
      </c>
      <c r="H105" s="10">
        <v>6</v>
      </c>
      <c r="I105" s="10">
        <f t="shared" si="17"/>
        <v>26</v>
      </c>
      <c r="J105" s="10">
        <f t="shared" si="22"/>
        <v>3.90</v>
      </c>
      <c r="K105" s="18">
        <v>2</v>
      </c>
      <c r="L105" s="18">
        <v>2</v>
      </c>
      <c r="M105" s="18">
        <v>2</v>
      </c>
      <c r="N105" s="18">
        <v>3</v>
      </c>
      <c r="O105" s="18">
        <v>3</v>
      </c>
      <c r="P105" s="18">
        <f t="shared" si="18"/>
        <v>12</v>
      </c>
      <c r="Q105" s="117">
        <f t="shared" si="19"/>
        <v>0.60000000000000009</v>
      </c>
      <c r="R105" s="107">
        <f t="shared" si="14"/>
        <v>0.85</v>
      </c>
      <c r="S105" s="107">
        <f t="shared" si="14"/>
        <v>0.99999999999999989</v>
      </c>
      <c r="T105" s="107">
        <f t="shared" si="14"/>
        <v>0.85</v>
      </c>
      <c r="U105" s="107">
        <f t="shared" si="14"/>
        <v>0.75</v>
      </c>
      <c r="V105" s="107">
        <f t="shared" si="15"/>
        <v>1.0499999999999998</v>
      </c>
      <c r="W105" s="118">
        <f t="shared" si="16"/>
        <v>38</v>
      </c>
      <c r="X105" s="118">
        <f t="shared" si="20"/>
        <v>7.60</v>
      </c>
      <c r="Y105" s="267">
        <v>16</v>
      </c>
      <c r="Z105" s="117">
        <f t="shared" si="21"/>
        <v>12.80</v>
      </c>
    </row>
    <row r="106" spans="1:26" ht="19.9" customHeight="1">
      <c r="A106" s="207">
        <v>99</v>
      </c>
      <c r="B106" s="137">
        <v>283202</v>
      </c>
      <c r="C106" s="138" t="s">
        <v>274</v>
      </c>
      <c r="D106" s="10">
        <v>4</v>
      </c>
      <c r="E106" s="10">
        <v>5</v>
      </c>
      <c r="F106" s="10">
        <v>4</v>
      </c>
      <c r="G106" s="10">
        <v>4</v>
      </c>
      <c r="H106" s="10">
        <v>4</v>
      </c>
      <c r="I106" s="10">
        <f t="shared" si="17"/>
        <v>21</v>
      </c>
      <c r="J106" s="10">
        <f t="shared" si="22"/>
        <v>3.15</v>
      </c>
      <c r="K106" s="18">
        <v>3</v>
      </c>
      <c r="L106" s="18">
        <v>3</v>
      </c>
      <c r="M106" s="18">
        <v>3</v>
      </c>
      <c r="N106" s="18">
        <v>4</v>
      </c>
      <c r="O106" s="18">
        <v>5</v>
      </c>
      <c r="P106" s="18">
        <f t="shared" si="18"/>
        <v>18</v>
      </c>
      <c r="Q106" s="117">
        <f t="shared" si="19"/>
        <v>0.90</v>
      </c>
      <c r="R106" s="107">
        <f t="shared" si="14"/>
        <v>0.75</v>
      </c>
      <c r="S106" s="107">
        <f t="shared" si="14"/>
        <v>0.90</v>
      </c>
      <c r="T106" s="107">
        <f t="shared" si="14"/>
        <v>0.75</v>
      </c>
      <c r="U106" s="107">
        <f t="shared" si="14"/>
        <v>0.80</v>
      </c>
      <c r="V106" s="107">
        <f t="shared" si="15"/>
        <v>0.85</v>
      </c>
      <c r="W106" s="118">
        <f t="shared" si="16"/>
        <v>39</v>
      </c>
      <c r="X106" s="118">
        <f t="shared" si="20"/>
        <v>7.8000000000000007</v>
      </c>
      <c r="Y106" s="267">
        <v>16</v>
      </c>
      <c r="Z106" s="117">
        <f t="shared" si="21"/>
        <v>12.80</v>
      </c>
    </row>
    <row r="107" spans="1:26" ht="19.9" customHeight="1" thickBot="1">
      <c r="A107" s="208">
        <v>100</v>
      </c>
      <c r="B107" s="137">
        <v>283203</v>
      </c>
      <c r="C107" s="138" t="s">
        <v>135</v>
      </c>
      <c r="D107" s="10">
        <v>3</v>
      </c>
      <c r="E107" s="10">
        <v>4</v>
      </c>
      <c r="F107" s="10">
        <v>5</v>
      </c>
      <c r="G107" s="10">
        <v>4</v>
      </c>
      <c r="H107" s="10">
        <v>5</v>
      </c>
      <c r="I107" s="10">
        <f t="shared" si="17"/>
        <v>21</v>
      </c>
      <c r="J107" s="10">
        <f t="shared" si="22"/>
        <v>3.15</v>
      </c>
      <c r="K107" s="18">
        <v>3</v>
      </c>
      <c r="L107" s="18">
        <v>3</v>
      </c>
      <c r="M107" s="18">
        <v>4</v>
      </c>
      <c r="N107" s="18">
        <v>3</v>
      </c>
      <c r="O107" s="18">
        <v>2</v>
      </c>
      <c r="P107" s="18">
        <f t="shared" si="18"/>
        <v>15</v>
      </c>
      <c r="Q107" s="117">
        <f t="shared" si="19"/>
        <v>0.75</v>
      </c>
      <c r="R107" s="107">
        <f t="shared" si="14"/>
        <v>0.60</v>
      </c>
      <c r="S107" s="107">
        <f t="shared" si="14"/>
        <v>0.75</v>
      </c>
      <c r="T107" s="107">
        <f t="shared" si="14"/>
        <v>0.95</v>
      </c>
      <c r="U107" s="107">
        <f t="shared" si="14"/>
        <v>0.75</v>
      </c>
      <c r="V107" s="107">
        <f t="shared" si="15"/>
        <v>0.85</v>
      </c>
      <c r="W107" s="118">
        <f t="shared" si="16"/>
        <v>36</v>
      </c>
      <c r="X107" s="118">
        <f t="shared" si="20"/>
        <v>7.20</v>
      </c>
      <c r="Y107" s="267">
        <v>16</v>
      </c>
      <c r="Z107" s="117">
        <f t="shared" si="21"/>
        <v>12.80</v>
      </c>
    </row>
    <row r="108" spans="1:26" ht="19.9" customHeight="1">
      <c r="A108" s="207">
        <v>101</v>
      </c>
      <c r="B108" s="137">
        <v>283204</v>
      </c>
      <c r="C108" s="138" t="s">
        <v>275</v>
      </c>
      <c r="D108" s="10">
        <v>3</v>
      </c>
      <c r="E108" s="10">
        <v>4</v>
      </c>
      <c r="F108" s="10">
        <v>5</v>
      </c>
      <c r="G108" s="10">
        <v>3</v>
      </c>
      <c r="H108" s="10">
        <v>3</v>
      </c>
      <c r="I108" s="10">
        <f t="shared" si="17"/>
        <v>18</v>
      </c>
      <c r="J108" s="10">
        <f t="shared" si="22"/>
        <v>2.6999999999999997</v>
      </c>
      <c r="K108" s="18">
        <v>1</v>
      </c>
      <c r="L108" s="18">
        <v>1</v>
      </c>
      <c r="M108" s="18">
        <v>1</v>
      </c>
      <c r="N108" s="18">
        <v>3</v>
      </c>
      <c r="O108" s="18">
        <v>4</v>
      </c>
      <c r="P108" s="18">
        <f t="shared" si="18"/>
        <v>10</v>
      </c>
      <c r="Q108" s="117">
        <f t="shared" si="19"/>
        <v>0.50</v>
      </c>
      <c r="R108" s="107">
        <f t="shared" si="14"/>
        <v>0.49999999999999994</v>
      </c>
      <c r="S108" s="107">
        <f t="shared" si="14"/>
        <v>0.65</v>
      </c>
      <c r="T108" s="107">
        <f t="shared" si="14"/>
        <v>0.80</v>
      </c>
      <c r="U108" s="107">
        <f t="shared" si="14"/>
        <v>0.60</v>
      </c>
      <c r="V108" s="107">
        <f t="shared" si="15"/>
        <v>0.64999999999999991</v>
      </c>
      <c r="W108" s="118">
        <f t="shared" si="16"/>
        <v>28</v>
      </c>
      <c r="X108" s="118">
        <f t="shared" si="20"/>
        <v>5.60</v>
      </c>
      <c r="Y108" s="267">
        <v>8</v>
      </c>
      <c r="Z108" s="117">
        <f t="shared" si="21"/>
        <v>6.40</v>
      </c>
    </row>
    <row r="109" spans="1:26" ht="19.9" customHeight="1" thickBot="1">
      <c r="A109" s="208">
        <v>102</v>
      </c>
      <c r="B109" s="137">
        <v>283205</v>
      </c>
      <c r="C109" s="138" t="s">
        <v>276</v>
      </c>
      <c r="D109" s="10">
        <v>5</v>
      </c>
      <c r="E109" s="10">
        <v>4</v>
      </c>
      <c r="F109" s="10">
        <v>3</v>
      </c>
      <c r="G109" s="10">
        <v>3</v>
      </c>
      <c r="H109" s="10">
        <v>3</v>
      </c>
      <c r="I109" s="10">
        <f t="shared" si="17"/>
        <v>18</v>
      </c>
      <c r="J109" s="10">
        <f t="shared" si="22"/>
        <v>2.6999999999999997</v>
      </c>
      <c r="K109" s="18">
        <v>2</v>
      </c>
      <c r="L109" s="18">
        <v>3</v>
      </c>
      <c r="M109" s="18">
        <v>4</v>
      </c>
      <c r="N109" s="18">
        <v>2</v>
      </c>
      <c r="O109" s="18">
        <v>3</v>
      </c>
      <c r="P109" s="18">
        <f t="shared" si="18"/>
        <v>14</v>
      </c>
      <c r="Q109" s="117">
        <f t="shared" si="19"/>
        <v>0.70</v>
      </c>
      <c r="R109" s="107">
        <f t="shared" si="14"/>
        <v>0.85</v>
      </c>
      <c r="S109" s="107">
        <f t="shared" si="14"/>
        <v>0.75</v>
      </c>
      <c r="T109" s="107">
        <f t="shared" si="14"/>
        <v>0.64999999999999991</v>
      </c>
      <c r="U109" s="107">
        <f t="shared" si="14"/>
        <v>0.54999999999999993</v>
      </c>
      <c r="V109" s="107">
        <f t="shared" si="15"/>
        <v>0.60</v>
      </c>
      <c r="W109" s="118">
        <f t="shared" si="16"/>
        <v>32</v>
      </c>
      <c r="X109" s="118">
        <f t="shared" si="20"/>
        <v>6.40</v>
      </c>
      <c r="Y109" s="267">
        <v>15</v>
      </c>
      <c r="Z109" s="117">
        <f t="shared" si="21"/>
        <v>12</v>
      </c>
    </row>
    <row r="110" spans="1:26" ht="19.9" customHeight="1">
      <c r="A110" s="207">
        <v>103</v>
      </c>
      <c r="B110" s="137">
        <v>283206</v>
      </c>
      <c r="C110" s="138" t="s">
        <v>277</v>
      </c>
      <c r="D110" s="10">
        <v>4</v>
      </c>
      <c r="E110" s="10">
        <v>6</v>
      </c>
      <c r="F110" s="10">
        <v>6</v>
      </c>
      <c r="G110" s="10">
        <v>7</v>
      </c>
      <c r="H110" s="10">
        <v>8</v>
      </c>
      <c r="I110" s="10">
        <f t="shared" si="17"/>
        <v>31</v>
      </c>
      <c r="J110" s="10">
        <f t="shared" si="22"/>
        <v>4.6499999999999995</v>
      </c>
      <c r="K110" s="18">
        <v>2</v>
      </c>
      <c r="L110" s="18">
        <v>3</v>
      </c>
      <c r="M110" s="18">
        <v>1</v>
      </c>
      <c r="N110" s="18">
        <v>1</v>
      </c>
      <c r="O110" s="18">
        <v>1</v>
      </c>
      <c r="P110" s="18">
        <f t="shared" si="18"/>
        <v>8</v>
      </c>
      <c r="Q110" s="117">
        <f t="shared" si="19"/>
        <v>0.40</v>
      </c>
      <c r="R110" s="107">
        <f t="shared" si="14"/>
        <v>0.70</v>
      </c>
      <c r="S110" s="107">
        <f t="shared" si="14"/>
        <v>1.0499999999999998</v>
      </c>
      <c r="T110" s="107">
        <f t="shared" si="14"/>
        <v>0.95</v>
      </c>
      <c r="U110" s="107">
        <f t="shared" si="14"/>
        <v>1.1000000000000001</v>
      </c>
      <c r="V110" s="107">
        <f t="shared" si="15"/>
        <v>1.25</v>
      </c>
      <c r="W110" s="118">
        <f t="shared" si="16"/>
        <v>39</v>
      </c>
      <c r="X110" s="118">
        <f t="shared" si="20"/>
        <v>7.8000000000000007</v>
      </c>
      <c r="Y110" s="267">
        <v>17</v>
      </c>
      <c r="Z110" s="117">
        <f t="shared" si="21"/>
        <v>13.60</v>
      </c>
    </row>
    <row r="111" spans="1:26" ht="19.9" customHeight="1" thickBot="1">
      <c r="A111" s="208">
        <v>104</v>
      </c>
      <c r="B111" s="137">
        <v>283208</v>
      </c>
      <c r="C111" s="138" t="s">
        <v>278</v>
      </c>
      <c r="D111" s="10">
        <v>4</v>
      </c>
      <c r="E111" s="10">
        <v>5</v>
      </c>
      <c r="F111" s="10">
        <v>6</v>
      </c>
      <c r="G111" s="10">
        <v>5</v>
      </c>
      <c r="H111" s="10">
        <v>4</v>
      </c>
      <c r="I111" s="10">
        <f t="shared" si="17"/>
        <v>24</v>
      </c>
      <c r="J111" s="10">
        <f t="shared" si="22"/>
        <v>3.5999999999999996</v>
      </c>
      <c r="K111" s="18">
        <v>1</v>
      </c>
      <c r="L111" s="18">
        <v>2</v>
      </c>
      <c r="M111" s="18">
        <v>1</v>
      </c>
      <c r="N111" s="18">
        <v>2</v>
      </c>
      <c r="O111" s="18">
        <v>1</v>
      </c>
      <c r="P111" s="18">
        <f t="shared" si="18"/>
        <v>7</v>
      </c>
      <c r="Q111" s="117">
        <f t="shared" si="19"/>
        <v>0.35</v>
      </c>
      <c r="R111" s="107">
        <f t="shared" si="14"/>
        <v>0.65</v>
      </c>
      <c r="S111" s="107">
        <f t="shared" si="14"/>
        <v>0.85</v>
      </c>
      <c r="T111" s="107">
        <f t="shared" si="14"/>
        <v>0.95</v>
      </c>
      <c r="U111" s="107">
        <f t="shared" si="14"/>
        <v>0.85</v>
      </c>
      <c r="V111" s="107">
        <f t="shared" si="15"/>
        <v>0.65</v>
      </c>
      <c r="W111" s="118">
        <f t="shared" si="16"/>
        <v>31</v>
      </c>
      <c r="X111" s="118">
        <f t="shared" si="20"/>
        <v>6.20</v>
      </c>
      <c r="Y111" s="267">
        <v>12</v>
      </c>
      <c r="Z111" s="117">
        <f t="shared" si="21"/>
        <v>9.6000000000000014</v>
      </c>
    </row>
    <row r="112" spans="1:26" ht="19.9" customHeight="1">
      <c r="A112" s="207">
        <v>105</v>
      </c>
      <c r="B112" s="137">
        <v>283209</v>
      </c>
      <c r="C112" s="138" t="s">
        <v>279</v>
      </c>
      <c r="D112" s="10">
        <v>4</v>
      </c>
      <c r="E112" s="10">
        <v>4</v>
      </c>
      <c r="F112" s="10">
        <v>5</v>
      </c>
      <c r="G112" s="10">
        <v>4</v>
      </c>
      <c r="H112" s="10">
        <v>4</v>
      </c>
      <c r="I112" s="10">
        <f t="shared" si="17"/>
        <v>21</v>
      </c>
      <c r="J112" s="10">
        <f t="shared" si="22"/>
        <v>3.15</v>
      </c>
      <c r="K112" s="18">
        <v>2</v>
      </c>
      <c r="L112" s="18">
        <v>3</v>
      </c>
      <c r="M112" s="18">
        <v>2</v>
      </c>
      <c r="N112" s="18">
        <v>2</v>
      </c>
      <c r="O112" s="18">
        <v>1</v>
      </c>
      <c r="P112" s="18">
        <f t="shared" si="18"/>
        <v>10</v>
      </c>
      <c r="Q112" s="117">
        <f t="shared" si="19"/>
        <v>0.50</v>
      </c>
      <c r="R112" s="107">
        <f t="shared" si="14"/>
        <v>0.70</v>
      </c>
      <c r="S112" s="107">
        <f t="shared" si="14"/>
        <v>0.75</v>
      </c>
      <c r="T112" s="107">
        <f t="shared" si="14"/>
        <v>0.85</v>
      </c>
      <c r="U112" s="107">
        <f t="shared" si="14"/>
        <v>0.70</v>
      </c>
      <c r="V112" s="107">
        <f t="shared" si="15"/>
        <v>0.65</v>
      </c>
      <c r="W112" s="118">
        <f t="shared" si="16"/>
        <v>31</v>
      </c>
      <c r="X112" s="118">
        <f t="shared" si="20"/>
        <v>6.20</v>
      </c>
      <c r="Y112" s="267">
        <v>12</v>
      </c>
      <c r="Z112" s="117">
        <f t="shared" si="21"/>
        <v>9.6000000000000014</v>
      </c>
    </row>
    <row r="113" spans="1:26" ht="19.9" customHeight="1" thickBot="1">
      <c r="A113" s="208">
        <v>106</v>
      </c>
      <c r="B113" s="137">
        <v>283097</v>
      </c>
      <c r="C113" s="138" t="s">
        <v>280</v>
      </c>
      <c r="D113" s="10">
        <v>1</v>
      </c>
      <c r="E113" s="10">
        <v>2</v>
      </c>
      <c r="F113" s="10">
        <v>0</v>
      </c>
      <c r="G113" s="10">
        <v>1</v>
      </c>
      <c r="H113" s="10">
        <v>1</v>
      </c>
      <c r="I113" s="10">
        <f t="shared" si="17"/>
        <v>5</v>
      </c>
      <c r="J113" s="10">
        <f t="shared" si="22"/>
        <v>0.75</v>
      </c>
      <c r="K113" s="18">
        <v>2</v>
      </c>
      <c r="L113" s="18">
        <v>2</v>
      </c>
      <c r="M113" s="18">
        <v>1</v>
      </c>
      <c r="N113" s="18">
        <v>1</v>
      </c>
      <c r="O113" s="18">
        <v>2</v>
      </c>
      <c r="P113" s="18">
        <f t="shared" si="18"/>
        <v>8</v>
      </c>
      <c r="Q113" s="117">
        <f t="shared" si="19"/>
        <v>0.40</v>
      </c>
      <c r="R113" s="107">
        <f t="shared" si="14"/>
        <v>0.25</v>
      </c>
      <c r="S113" s="107">
        <f t="shared" si="14"/>
        <v>0.40</v>
      </c>
      <c r="T113" s="107">
        <f t="shared" si="14"/>
        <v>0.05</v>
      </c>
      <c r="U113" s="107">
        <f t="shared" si="14"/>
        <v>0.20</v>
      </c>
      <c r="V113" s="107">
        <f t="shared" si="15"/>
        <v>0.25</v>
      </c>
      <c r="W113" s="118">
        <f t="shared" si="16"/>
        <v>13</v>
      </c>
      <c r="X113" s="118">
        <f t="shared" si="20"/>
        <v>2.60</v>
      </c>
      <c r="Y113" s="267" t="s">
        <v>203</v>
      </c>
      <c r="Z113" s="117" t="e">
        <f t="shared" si="21"/>
        <v>#VALUE!</v>
      </c>
    </row>
    <row r="114" spans="1:26" ht="19.9" customHeight="1">
      <c r="A114" s="207">
        <v>107</v>
      </c>
      <c r="B114" s="137">
        <v>283193</v>
      </c>
      <c r="C114" s="138" t="s">
        <v>281</v>
      </c>
      <c r="D114" s="10">
        <v>3</v>
      </c>
      <c r="E114" s="10">
        <v>4</v>
      </c>
      <c r="F114" s="10">
        <v>4</v>
      </c>
      <c r="G114" s="10">
        <v>3</v>
      </c>
      <c r="H114" s="10">
        <v>4</v>
      </c>
      <c r="I114" s="10">
        <f t="shared" si="17"/>
        <v>18</v>
      </c>
      <c r="J114" s="10">
        <f t="shared" si="22"/>
        <v>2.6999999999999997</v>
      </c>
      <c r="K114" s="18">
        <v>2</v>
      </c>
      <c r="L114" s="18">
        <v>2</v>
      </c>
      <c r="M114" s="18">
        <v>2</v>
      </c>
      <c r="N114" s="18">
        <v>2</v>
      </c>
      <c r="O114" s="18">
        <v>2</v>
      </c>
      <c r="P114" s="18">
        <f t="shared" si="18"/>
        <v>10</v>
      </c>
      <c r="Q114" s="117">
        <f t="shared" si="19"/>
        <v>0.50</v>
      </c>
      <c r="R114" s="107">
        <f t="shared" si="14"/>
        <v>0.54999999999999993</v>
      </c>
      <c r="S114" s="107">
        <f t="shared" si="14"/>
        <v>0.70</v>
      </c>
      <c r="T114" s="107">
        <f t="shared" si="14"/>
        <v>0.70</v>
      </c>
      <c r="U114" s="107">
        <f t="shared" si="14"/>
        <v>0.54999999999999993</v>
      </c>
      <c r="V114" s="107">
        <f t="shared" si="15"/>
        <v>0.70</v>
      </c>
      <c r="W114" s="118">
        <f t="shared" si="16"/>
        <v>28</v>
      </c>
      <c r="X114" s="118">
        <f t="shared" si="20"/>
        <v>5.60</v>
      </c>
      <c r="Y114" s="267">
        <v>6</v>
      </c>
      <c r="Z114" s="117">
        <f t="shared" si="21"/>
        <v>4.8000000000000007</v>
      </c>
    </row>
    <row r="115" spans="1:26" ht="19.9" customHeight="1">
      <c r="A115" s="208">
        <v>108</v>
      </c>
      <c r="B115" s="137">
        <v>183194</v>
      </c>
      <c r="C115" s="138" t="s">
        <v>282</v>
      </c>
      <c r="D115" s="10">
        <v>3</v>
      </c>
      <c r="E115" s="10">
        <v>4</v>
      </c>
      <c r="F115" s="10">
        <v>3</v>
      </c>
      <c r="G115" s="10">
        <v>3</v>
      </c>
      <c r="H115" s="10">
        <v>4</v>
      </c>
      <c r="I115" s="10">
        <f t="shared" si="17"/>
        <v>17</v>
      </c>
      <c r="J115" s="10">
        <f t="shared" si="22"/>
        <v>2.5499999999999998</v>
      </c>
      <c r="K115" s="18">
        <v>2</v>
      </c>
      <c r="L115" s="18">
        <v>2</v>
      </c>
      <c r="M115" s="18">
        <v>3</v>
      </c>
      <c r="N115" s="18">
        <v>1</v>
      </c>
      <c r="O115" s="18">
        <v>1</v>
      </c>
      <c r="P115" s="18">
        <f t="shared" si="18"/>
        <v>9</v>
      </c>
      <c r="Q115" s="117">
        <f t="shared" si="19"/>
        <v>0.45</v>
      </c>
      <c r="R115" s="107">
        <f t="shared" si="14"/>
        <v>0.54999999999999993</v>
      </c>
      <c r="S115" s="107">
        <f t="shared" si="14"/>
        <v>0.70</v>
      </c>
      <c r="T115" s="107">
        <f t="shared" si="14"/>
        <v>0.60</v>
      </c>
      <c r="U115" s="107">
        <f t="shared" si="14"/>
        <v>0.49999999999999994</v>
      </c>
      <c r="V115" s="107">
        <f t="shared" si="15"/>
        <v>0.65</v>
      </c>
      <c r="W115" s="118">
        <f t="shared" si="16"/>
        <v>26</v>
      </c>
      <c r="X115" s="118">
        <f t="shared" si="20"/>
        <v>5.20</v>
      </c>
      <c r="Y115" s="267">
        <v>10</v>
      </c>
      <c r="Z115" s="117">
        <f t="shared" si="21"/>
        <v>8</v>
      </c>
    </row>
    <row r="116" ht="21" thickBot="1"/>
    <row r="117" spans="1:26" ht="20.25">
      <c r="A117" s="139" t="s">
        <v>13</v>
      </c>
      <c r="B117" s="140"/>
      <c r="C117" s="141"/>
      <c r="D117" s="6">
        <f t="shared" si="23" ref="D117:Z117">COUNT(D8:D115)</f>
        <v>108</v>
      </c>
      <c r="E117" s="7">
        <f t="shared" si="23"/>
        <v>108</v>
      </c>
      <c r="F117" s="7">
        <f t="shared" si="23"/>
        <v>108</v>
      </c>
      <c r="G117" s="7">
        <f t="shared" si="23"/>
        <v>108</v>
      </c>
      <c r="H117" s="89">
        <f t="shared" si="23"/>
        <v>108</v>
      </c>
      <c r="I117" s="8">
        <f t="shared" si="23"/>
        <v>108</v>
      </c>
      <c r="J117" s="90">
        <f t="shared" si="23"/>
        <v>108</v>
      </c>
      <c r="K117" s="82">
        <f t="shared" si="23"/>
        <v>108</v>
      </c>
      <c r="L117" s="15">
        <f t="shared" si="23"/>
        <v>108</v>
      </c>
      <c r="M117" s="15">
        <f t="shared" si="23"/>
        <v>108</v>
      </c>
      <c r="N117" s="15">
        <f t="shared" si="23"/>
        <v>108</v>
      </c>
      <c r="O117" s="83">
        <f t="shared" si="23"/>
        <v>108</v>
      </c>
      <c r="P117" s="78">
        <f t="shared" si="23"/>
        <v>108</v>
      </c>
      <c r="Q117" s="96">
        <f t="shared" si="23"/>
        <v>108</v>
      </c>
      <c r="R117" s="99">
        <f t="shared" si="23"/>
        <v>108</v>
      </c>
      <c r="S117" s="22">
        <f t="shared" si="23"/>
        <v>108</v>
      </c>
      <c r="T117" s="22">
        <f t="shared" si="23"/>
        <v>108</v>
      </c>
      <c r="U117" s="22">
        <f t="shared" si="23"/>
        <v>108</v>
      </c>
      <c r="V117" s="23">
        <f t="shared" si="23"/>
        <v>108</v>
      </c>
      <c r="W117" s="108">
        <f t="shared" si="23"/>
        <v>108</v>
      </c>
      <c r="X117" s="102">
        <f t="shared" si="23"/>
        <v>108</v>
      </c>
      <c r="Y117" s="16">
        <f t="shared" si="23"/>
        <v>107</v>
      </c>
      <c r="Z117" s="106">
        <f t="shared" si="23"/>
        <v>107</v>
      </c>
    </row>
    <row r="118" spans="1:26" ht="21" customHeight="1">
      <c r="A118" s="167" t="s">
        <v>14</v>
      </c>
      <c r="B118" s="168"/>
      <c r="C118" s="169"/>
      <c r="D118" s="9">
        <v>10</v>
      </c>
      <c r="E118" s="10">
        <v>10</v>
      </c>
      <c r="F118" s="10">
        <v>10</v>
      </c>
      <c r="G118" s="10">
        <v>10</v>
      </c>
      <c r="H118" s="91">
        <v>10</v>
      </c>
      <c r="I118" s="11">
        <f>SUM(D118:H118)</f>
        <v>50</v>
      </c>
      <c r="J118" s="92">
        <f>I118*0.15</f>
        <v>7.50</v>
      </c>
      <c r="K118" s="84">
        <v>5</v>
      </c>
      <c r="L118" s="18">
        <v>5</v>
      </c>
      <c r="M118" s="18">
        <v>5</v>
      </c>
      <c r="N118" s="18">
        <v>5</v>
      </c>
      <c r="O118" s="85">
        <v>5</v>
      </c>
      <c r="P118" s="79">
        <f>SUM(K118:O118)</f>
        <v>25</v>
      </c>
      <c r="Q118" s="97">
        <f>P118*0.05</f>
        <v>1.25</v>
      </c>
      <c r="R118" s="100">
        <f>(D118*0.15+K118*0.05)</f>
        <v>1.75</v>
      </c>
      <c r="S118" s="24">
        <f>((E118*0.15+L118*0.05))</f>
        <v>1.75</v>
      </c>
      <c r="T118" s="24">
        <f>((F118*0.15+M118*0.05))</f>
        <v>1.75</v>
      </c>
      <c r="U118" s="24">
        <f>((G118*0.15+N118*0.05))</f>
        <v>1.75</v>
      </c>
      <c r="V118" s="25">
        <f>((H118*0.15+O118*0.05))</f>
        <v>1.75</v>
      </c>
      <c r="W118" s="109">
        <v>75</v>
      </c>
      <c r="X118" s="103">
        <f>W118*0.2</f>
        <v>15</v>
      </c>
      <c r="Y118" s="19">
        <v>33</v>
      </c>
      <c r="Z118" s="86">
        <f>Y118*0.8</f>
        <v>26.40</v>
      </c>
    </row>
    <row r="119" spans="1:26" ht="20.25">
      <c r="A119" s="167" t="s">
        <v>75</v>
      </c>
      <c r="B119" s="168"/>
      <c r="C119" s="169"/>
      <c r="D119" s="9">
        <f>D118*0.4</f>
        <v>4</v>
      </c>
      <c r="E119" s="10">
        <f>E118*0.4</f>
        <v>4</v>
      </c>
      <c r="F119" s="10">
        <f t="shared" si="24" ref="F119:J119">F118*0.4</f>
        <v>4</v>
      </c>
      <c r="G119" s="10">
        <f t="shared" si="24"/>
        <v>4</v>
      </c>
      <c r="H119" s="91">
        <f t="shared" si="24"/>
        <v>4</v>
      </c>
      <c r="I119" s="11">
        <f t="shared" si="24"/>
        <v>20</v>
      </c>
      <c r="J119" s="92">
        <f t="shared" si="24"/>
        <v>3</v>
      </c>
      <c r="K119" s="84">
        <f>K118*0.4</f>
        <v>2</v>
      </c>
      <c r="L119" s="18">
        <f>L118*0.4</f>
        <v>2</v>
      </c>
      <c r="M119" s="18">
        <f t="shared" si="25" ref="M119:Z119">M118*0.4</f>
        <v>2</v>
      </c>
      <c r="N119" s="18">
        <f t="shared" si="25"/>
        <v>2</v>
      </c>
      <c r="O119" s="85">
        <f t="shared" si="25"/>
        <v>2</v>
      </c>
      <c r="P119" s="79">
        <f t="shared" si="25"/>
        <v>10</v>
      </c>
      <c r="Q119" s="97">
        <f t="shared" si="25"/>
        <v>0.50</v>
      </c>
      <c r="R119" s="100">
        <f t="shared" si="25"/>
        <v>0.70</v>
      </c>
      <c r="S119" s="24">
        <f t="shared" si="25"/>
        <v>0.70</v>
      </c>
      <c r="T119" s="24">
        <f t="shared" si="25"/>
        <v>0.70</v>
      </c>
      <c r="U119" s="24">
        <f t="shared" si="25"/>
        <v>0.70</v>
      </c>
      <c r="V119" s="25">
        <f t="shared" si="25"/>
        <v>0.70</v>
      </c>
      <c r="W119" s="109">
        <f t="shared" si="25"/>
        <v>30</v>
      </c>
      <c r="X119" s="103">
        <f t="shared" si="25"/>
        <v>6</v>
      </c>
      <c r="Y119" s="19">
        <f t="shared" si="25"/>
        <v>13.20</v>
      </c>
      <c r="Z119" s="86">
        <f t="shared" si="25"/>
        <v>10.560000000000002</v>
      </c>
    </row>
    <row r="120" spans="1:26" ht="21" customHeight="1">
      <c r="A120" s="167" t="s">
        <v>15</v>
      </c>
      <c r="B120" s="168"/>
      <c r="C120" s="169"/>
      <c r="D120" s="9">
        <f>COUNTIF(D8:D115,"&gt;=4")</f>
        <v>78</v>
      </c>
      <c r="E120" s="10">
        <f>COUNTIF(E8:E115,"&gt;=4")</f>
        <v>92</v>
      </c>
      <c r="F120" s="10">
        <f>COUNTIF(F8:F115,"&gt;=4")</f>
        <v>88</v>
      </c>
      <c r="G120" s="10">
        <f>COUNTIF(G8:G115,"&gt;=4")</f>
        <v>80</v>
      </c>
      <c r="H120" s="91">
        <f>COUNTIF(H8:H115,"&gt;=4")</f>
        <v>80</v>
      </c>
      <c r="I120" s="11">
        <f>COUNTIF(I8:I115,"&gt;=20")</f>
        <v>81</v>
      </c>
      <c r="J120" s="92">
        <f>COUNTIF(J8:J115,"&gt;=3")</f>
        <v>81</v>
      </c>
      <c r="K120" s="84">
        <f>COUNTIF(K8:K115,"&gt;=2")</f>
        <v>70</v>
      </c>
      <c r="L120" s="18">
        <f>COUNTIF(L8:L115,"&gt;=2")</f>
        <v>85</v>
      </c>
      <c r="M120" s="18">
        <f>COUNTIF(M8:M115,"&gt;=2")</f>
        <v>72</v>
      </c>
      <c r="N120" s="18">
        <f>COUNTIF(N8:N115,"&gt;=2")</f>
        <v>66</v>
      </c>
      <c r="O120" s="85">
        <f>COUNTIF(O8:O115,"&gt;=2")</f>
        <v>69</v>
      </c>
      <c r="P120" s="79">
        <f>COUNTIF(P8:P115,"&gt;=10")</f>
        <v>42</v>
      </c>
      <c r="Q120" s="97">
        <f>COUNTIF(Q8:Q115,"&gt;=0.5")</f>
        <v>42</v>
      </c>
      <c r="R120" s="100">
        <f>COUNTIF(R8:R115,"&gt;=0.8")</f>
        <v>52</v>
      </c>
      <c r="S120" s="24">
        <f>COUNTIF(S8:S115,"&gt;=0.98")</f>
        <v>31</v>
      </c>
      <c r="T120" s="24">
        <f>COUNTIF(T8:T115,"&gt;=0.7")</f>
        <v>80</v>
      </c>
      <c r="U120" s="24">
        <f>COUNTIF(U8:U115,"&gt;=0.66")</f>
        <v>76</v>
      </c>
      <c r="V120" s="25">
        <f>COUNTIF(V8:V115,"&gt;=0.36")</f>
        <v>99</v>
      </c>
      <c r="W120" s="109">
        <f>COUNTIF(W8:W115,"&gt;=30")</f>
        <v>79</v>
      </c>
      <c r="X120" s="103">
        <f>COUNTIF(X8:X115,"&gt;=6")</f>
        <v>79</v>
      </c>
      <c r="Y120" s="19">
        <f>COUNTIF(Y8:Y115,"&gt;=13.2")</f>
        <v>76</v>
      </c>
      <c r="Z120" s="86">
        <f>COUNTIF(Z8:Z115,"&gt;=10.56")</f>
        <v>76</v>
      </c>
    </row>
    <row r="121" spans="1:26" ht="20.25">
      <c r="A121" s="167" t="s">
        <v>16</v>
      </c>
      <c r="B121" s="168"/>
      <c r="C121" s="169"/>
      <c r="D121" s="93" t="str">
        <f t="shared" si="26" ref="D121:Z121">IF(((D120/COUNT(D8:D115))*100)&gt;=60,"3",IF(AND(((D120/COUNT(D8:D115))*100)&lt;60,((D120/COUNT(D8:D115))*100)&gt;=50),"2",IF(AND(((D120/COUNT(D8:D115))*100)&lt;50,((D120/COUNT(D8:D115))*100)&gt;=40),"1","0")))</f>
        <v>3</v>
      </c>
      <c r="E121" s="10" t="str">
        <f t="shared" si="26"/>
        <v>3</v>
      </c>
      <c r="F121" s="10" t="str">
        <f t="shared" si="26"/>
        <v>3</v>
      </c>
      <c r="G121" s="10" t="str">
        <f t="shared" si="26"/>
        <v>3</v>
      </c>
      <c r="H121" s="91" t="str">
        <f t="shared" si="26"/>
        <v>3</v>
      </c>
      <c r="I121" s="11" t="str">
        <f t="shared" si="26"/>
        <v>3</v>
      </c>
      <c r="J121" s="92" t="str">
        <f t="shared" si="26"/>
        <v>3</v>
      </c>
      <c r="K121" s="84" t="str">
        <f t="shared" si="26"/>
        <v>3</v>
      </c>
      <c r="L121" s="17" t="str">
        <f t="shared" si="26"/>
        <v>3</v>
      </c>
      <c r="M121" s="17" t="str">
        <f t="shared" si="26"/>
        <v>3</v>
      </c>
      <c r="N121" s="17" t="str">
        <f t="shared" si="26"/>
        <v>3</v>
      </c>
      <c r="O121" s="86" t="str">
        <f t="shared" si="26"/>
        <v>3</v>
      </c>
      <c r="P121" s="79" t="str">
        <f t="shared" si="26"/>
        <v>0</v>
      </c>
      <c r="Q121" s="97" t="str">
        <f t="shared" si="26"/>
        <v>0</v>
      </c>
      <c r="R121" s="100" t="str">
        <f t="shared" si="26"/>
        <v>1</v>
      </c>
      <c r="S121" s="24" t="str">
        <f t="shared" si="26"/>
        <v>0</v>
      </c>
      <c r="T121" s="24" t="str">
        <f t="shared" si="26"/>
        <v>3</v>
      </c>
      <c r="U121" s="24" t="str">
        <f t="shared" si="26"/>
        <v>3</v>
      </c>
      <c r="V121" s="25" t="str">
        <f t="shared" si="26"/>
        <v>3</v>
      </c>
      <c r="W121" s="103" t="str">
        <f t="shared" si="26"/>
        <v>3</v>
      </c>
      <c r="X121" s="104" t="str">
        <f t="shared" si="26"/>
        <v>3</v>
      </c>
      <c r="Y121" s="97" t="str">
        <f t="shared" si="26"/>
        <v>3</v>
      </c>
      <c r="Z121" s="19" t="str">
        <f t="shared" si="26"/>
        <v>3</v>
      </c>
    </row>
    <row r="122" spans="1:26" ht="21" thickBot="1">
      <c r="A122" s="170" t="s">
        <v>17</v>
      </c>
      <c r="B122" s="171"/>
      <c r="C122" s="172"/>
      <c r="D122" s="12">
        <f t="shared" si="27" ref="D122:Z122">((D120/COUNT(D8:D115))*D121)</f>
        <v>2.1666666666666665</v>
      </c>
      <c r="E122" s="13">
        <f t="shared" si="27"/>
        <v>2.5555555555555554</v>
      </c>
      <c r="F122" s="13">
        <f t="shared" si="27"/>
        <v>2.4444444444444442</v>
      </c>
      <c r="G122" s="13">
        <f t="shared" si="27"/>
        <v>2.2222222222222223</v>
      </c>
      <c r="H122" s="94">
        <f t="shared" si="27"/>
        <v>2.2222222222222223</v>
      </c>
      <c r="I122" s="14">
        <f t="shared" si="27"/>
        <v>2.25</v>
      </c>
      <c r="J122" s="95">
        <f t="shared" si="27"/>
        <v>2.25</v>
      </c>
      <c r="K122" s="87">
        <f t="shared" si="27"/>
        <v>1.9444444444444444</v>
      </c>
      <c r="L122" s="20">
        <f t="shared" si="27"/>
        <v>2.3611111111111112</v>
      </c>
      <c r="M122" s="20">
        <f t="shared" si="27"/>
        <v>2</v>
      </c>
      <c r="N122" s="20">
        <f t="shared" si="27"/>
        <v>1.8333333333333335</v>
      </c>
      <c r="O122" s="88">
        <f t="shared" si="27"/>
        <v>1.9166666666666665</v>
      </c>
      <c r="P122" s="80">
        <f t="shared" si="27"/>
        <v>0</v>
      </c>
      <c r="Q122" s="98">
        <f t="shared" si="27"/>
        <v>0</v>
      </c>
      <c r="R122" s="101">
        <f t="shared" si="27"/>
        <v>0.48148148148148145</v>
      </c>
      <c r="S122" s="26">
        <f t="shared" si="27"/>
        <v>0</v>
      </c>
      <c r="T122" s="26">
        <f t="shared" si="27"/>
        <v>2.2222222222222223</v>
      </c>
      <c r="U122" s="26">
        <f t="shared" si="27"/>
        <v>2.1111111111111112</v>
      </c>
      <c r="V122" s="27">
        <f t="shared" si="27"/>
        <v>2.75</v>
      </c>
      <c r="W122" s="110">
        <f t="shared" si="27"/>
        <v>2.1944444444444446</v>
      </c>
      <c r="X122" s="105">
        <f t="shared" si="27"/>
        <v>2.1944444444444446</v>
      </c>
      <c r="Y122" s="98">
        <f t="shared" si="27"/>
        <v>2.1308411214953269</v>
      </c>
      <c r="Z122" s="21">
        <f t="shared" si="27"/>
        <v>2.1308411214953269</v>
      </c>
    </row>
    <row r="123" spans="1:4" ht="21" thickBot="1">
      <c r="A123" s="2"/>
      <c r="B123" s="2"/>
      <c r="C123" s="2"/>
      <c r="D123" s="2"/>
    </row>
    <row r="124" spans="1:19" ht="20.25">
      <c r="A124" s="173" t="s">
        <v>18</v>
      </c>
      <c r="B124" s="174"/>
      <c r="C124" s="175"/>
      <c r="D124" s="2"/>
      <c r="E124" s="161" t="s">
        <v>19</v>
      </c>
      <c r="F124" s="162"/>
      <c r="G124" s="162"/>
      <c r="H124" s="162"/>
      <c r="I124" s="162"/>
      <c r="J124" s="162"/>
      <c r="K124" s="162"/>
      <c r="L124" s="162"/>
      <c r="M124" s="162"/>
      <c r="N124" s="163"/>
      <c r="O124" s="81" t="s">
        <v>9</v>
      </c>
      <c r="P124" s="28" t="s">
        <v>3</v>
      </c>
      <c r="Q124" s="28" t="s">
        <v>4</v>
      </c>
      <c r="R124" s="28" t="s">
        <v>5</v>
      </c>
      <c r="S124" s="29" t="s">
        <v>6</v>
      </c>
    </row>
    <row r="125" spans="1:19" ht="21" thickBot="1">
      <c r="A125" s="30" t="s">
        <v>76</v>
      </c>
      <c r="B125" s="3"/>
      <c r="C125" s="31"/>
      <c r="D125" s="2"/>
      <c r="E125" s="164"/>
      <c r="F125" s="165"/>
      <c r="G125" s="165"/>
      <c r="H125" s="165"/>
      <c r="I125" s="165"/>
      <c r="J125" s="165"/>
      <c r="K125" s="165"/>
      <c r="L125" s="165"/>
      <c r="M125" s="165"/>
      <c r="N125" s="166"/>
      <c r="O125" s="4">
        <f>(R122*0.2+Z122*0.8)</f>
        <v>1.800969193492558</v>
      </c>
      <c r="P125" s="4">
        <f>(S122*0.2+Z122*0.8)</f>
        <v>1.7046728971962617</v>
      </c>
      <c r="Q125" s="4">
        <f>(T122*0.2+Z122*0.8)</f>
        <v>2.1491173416407063</v>
      </c>
      <c r="R125" s="4">
        <f>(U122*0.2+Z122*0.8)</f>
        <v>2.1268951194184842</v>
      </c>
      <c r="S125" s="5">
        <f>(V122*0.2+Z122*0.8)</f>
        <v>2.2546728971962615</v>
      </c>
    </row>
    <row r="126" spans="1:4" ht="20.25">
      <c r="A126" s="30" t="s">
        <v>77</v>
      </c>
      <c r="B126" s="3"/>
      <c r="C126" s="31"/>
      <c r="D126" s="2"/>
    </row>
    <row r="127" spans="1:4" ht="21" thickBot="1">
      <c r="A127" s="32" t="s">
        <v>78</v>
      </c>
      <c r="B127" s="33"/>
      <c r="C127" s="34"/>
      <c r="D127" s="2"/>
    </row>
  </sheetData>
  <mergeCells count="23">
    <mergeCell ref="E124:N125"/>
    <mergeCell ref="A118:C118"/>
    <mergeCell ref="A119:C119"/>
    <mergeCell ref="A120:C120"/>
    <mergeCell ref="A121:C121"/>
    <mergeCell ref="A122:C122"/>
    <mergeCell ref="A124:C124"/>
    <mergeCell ref="A117:C117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orientation="landscape" paperSize="9" scale="45" r:id="rId3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917bde6-6d21-47af-9f3a-7749f070c6b7}">
  <sheetPr codeName="Sheet29">
    <pageSetUpPr fitToPage="1"/>
  </sheetPr>
  <dimension ref="A1:Z127"/>
  <sheetViews>
    <sheetView zoomScale="70" zoomScaleNormal="70" workbookViewId="0" topLeftCell="A1">
      <selection pane="topLeft" activeCell="C4" sqref="C4"/>
    </sheetView>
  </sheetViews>
  <sheetFormatPr defaultColWidth="8.854285714285714" defaultRowHeight="20.25"/>
  <cols>
    <col min="1" max="2" width="11.571428571428571" style="1" customWidth="1"/>
    <col min="3" max="3" width="63.714285714285715" style="1" bestFit="1" customWidth="1"/>
    <col min="4" max="10" width="11.571428571428571" style="1" customWidth="1"/>
    <col min="11" max="15" width="8.571428571428571" style="1" customWidth="1"/>
    <col min="16" max="16" width="17.857142857142858" style="1" customWidth="1"/>
    <col min="17" max="17" width="8.571428571428571" style="1" customWidth="1"/>
    <col min="18" max="22" width="12.142857142857142" style="1" customWidth="1"/>
    <col min="23" max="25" width="11.428571428571429" style="1" customWidth="1"/>
    <col min="26" max="26" width="11.714285714285714" style="1" hidden="1" customWidth="1"/>
    <col min="27" max="28" width="8.857142857142858" style="1" customWidth="1"/>
    <col min="29" max="16384" width="8.857142857142858" style="1"/>
  </cols>
  <sheetData>
    <row r="1" spans="1:26" ht="20.25">
      <c r="A1" s="142" t="str">
        <f>'1 (6)'!A1:Z1</f>
        <v xml:space="preserve">ST. WILFRED'S PG COLLEGE 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20.25">
      <c r="A2" s="142" t="s">
        <v>91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21" thickBot="1">
      <c r="A3" s="142"/>
      <c r="B3" s="142"/>
      <c r="C3" s="142"/>
      <c r="D3" s="142"/>
      <c r="E3" s="142"/>
      <c r="F3" s="142" t="s">
        <v>154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thickBot="1">
      <c r="A4" s="143" t="s">
        <v>80</v>
      </c>
      <c r="B4" s="144"/>
      <c r="C4" s="271" t="s">
        <v>284</v>
      </c>
      <c r="D4" s="115" t="s">
        <v>85</v>
      </c>
      <c r="E4" s="116"/>
      <c r="F4" s="145" t="s">
        <v>7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21" customHeight="1">
      <c r="A5" s="147" t="s">
        <v>0</v>
      </c>
      <c r="B5" s="149" t="s">
        <v>1</v>
      </c>
      <c r="C5" s="151" t="s">
        <v>2</v>
      </c>
      <c r="D5" s="153" t="s">
        <v>96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 t="s">
        <v>81</v>
      </c>
      <c r="S5" s="154"/>
      <c r="T5" s="154"/>
      <c r="U5" s="154"/>
      <c r="V5" s="154"/>
      <c r="W5" s="37" t="s">
        <v>12</v>
      </c>
      <c r="X5" s="155" t="s">
        <v>11</v>
      </c>
      <c r="Y5" s="157" t="s">
        <v>202</v>
      </c>
      <c r="Z5" s="157" t="s">
        <v>79</v>
      </c>
    </row>
    <row r="6" spans="1:26" ht="20.25">
      <c r="A6" s="148"/>
      <c r="B6" s="150"/>
      <c r="C6" s="152"/>
      <c r="D6" s="159" t="s">
        <v>92</v>
      </c>
      <c r="E6" s="159"/>
      <c r="F6" s="159"/>
      <c r="G6" s="159"/>
      <c r="H6" s="159"/>
      <c r="I6" s="159"/>
      <c r="J6" s="159"/>
      <c r="K6" s="160" t="s">
        <v>93</v>
      </c>
      <c r="L6" s="160"/>
      <c r="M6" s="160"/>
      <c r="N6" s="160"/>
      <c r="O6" s="160"/>
      <c r="P6" s="160"/>
      <c r="Q6" s="160"/>
      <c r="R6" s="154"/>
      <c r="S6" s="154"/>
      <c r="T6" s="154"/>
      <c r="U6" s="154"/>
      <c r="V6" s="154"/>
      <c r="W6" s="37" t="s">
        <v>10</v>
      </c>
      <c r="X6" s="155"/>
      <c r="Y6" s="157"/>
      <c r="Z6" s="157"/>
    </row>
    <row r="7" spans="1:26" ht="21" thickBot="1">
      <c r="A7" s="148"/>
      <c r="B7" s="204"/>
      <c r="C7" s="205"/>
      <c r="D7" s="159" t="s">
        <v>86</v>
      </c>
      <c r="E7" s="159" t="s">
        <v>87</v>
      </c>
      <c r="F7" s="159" t="s">
        <v>88</v>
      </c>
      <c r="G7" s="159" t="s">
        <v>89</v>
      </c>
      <c r="H7" s="159" t="s">
        <v>90</v>
      </c>
      <c r="I7" s="159" t="s">
        <v>94</v>
      </c>
      <c r="J7" s="159" t="s">
        <v>82</v>
      </c>
      <c r="K7" s="160" t="s">
        <v>9</v>
      </c>
      <c r="L7" s="160" t="s">
        <v>87</v>
      </c>
      <c r="M7" s="160" t="s">
        <v>4</v>
      </c>
      <c r="N7" s="160" t="s">
        <v>89</v>
      </c>
      <c r="O7" s="160" t="s">
        <v>90</v>
      </c>
      <c r="P7" s="160" t="s">
        <v>95</v>
      </c>
      <c r="Q7" s="160" t="s">
        <v>83</v>
      </c>
      <c r="R7" s="206" t="s">
        <v>9</v>
      </c>
      <c r="S7" s="154" t="s">
        <v>3</v>
      </c>
      <c r="T7" s="154" t="s">
        <v>4</v>
      </c>
      <c r="U7" s="154" t="s">
        <v>5</v>
      </c>
      <c r="V7" s="154" t="s">
        <v>6</v>
      </c>
      <c r="W7" s="37" t="s">
        <v>97</v>
      </c>
      <c r="X7" s="155"/>
      <c r="Y7" s="157"/>
      <c r="Z7" s="157"/>
    </row>
    <row r="8" spans="1:26" ht="19.9" customHeight="1">
      <c r="A8" s="207">
        <v>1</v>
      </c>
      <c r="B8" s="137">
        <v>283057</v>
      </c>
      <c r="C8" s="138" t="s">
        <v>210</v>
      </c>
      <c r="D8" s="10">
        <v>4</v>
      </c>
      <c r="E8" s="10">
        <v>3</v>
      </c>
      <c r="F8" s="10">
        <v>3</v>
      </c>
      <c r="G8" s="10">
        <v>1</v>
      </c>
      <c r="H8" s="10">
        <v>5</v>
      </c>
      <c r="I8" s="10">
        <f>SUM(D8:H8)</f>
        <v>16</v>
      </c>
      <c r="J8" s="10">
        <f t="shared" si="0" ref="J8:J39">I8*0.15</f>
        <v>2.40</v>
      </c>
      <c r="K8" s="18">
        <v>3</v>
      </c>
      <c r="L8" s="18">
        <v>4</v>
      </c>
      <c r="M8" s="18">
        <v>1</v>
      </c>
      <c r="N8" s="18">
        <v>2</v>
      </c>
      <c r="O8" s="18">
        <v>3</v>
      </c>
      <c r="P8" s="18">
        <f>SUM(K8:O8)</f>
        <v>13</v>
      </c>
      <c r="Q8" s="117">
        <f>P8*0.05</f>
        <v>0.65</v>
      </c>
      <c r="R8" s="107">
        <f t="shared" si="1" ref="R8:R39">(D8*0.15+K8*0.05)</f>
        <v>0.75</v>
      </c>
      <c r="S8" s="107">
        <f t="shared" si="2" ref="S8:S39">(E8*0.15+L8*0.05)</f>
        <v>0.64999999999999991</v>
      </c>
      <c r="T8" s="107">
        <f t="shared" si="3" ref="T8:T39">(F8*0.15+M8*0.05)</f>
        <v>0.49999999999999994</v>
      </c>
      <c r="U8" s="107">
        <f t="shared" si="4" ref="U8:U39">(G8*0.15+N8*0.05)</f>
        <v>0.25</v>
      </c>
      <c r="V8" s="107">
        <f t="shared" si="5" ref="V8:V39">(H8*0.15+O8*0.05)</f>
        <v>0.90</v>
      </c>
      <c r="W8" s="118">
        <f t="shared" si="6" ref="W8:W39">I8+P8</f>
        <v>29</v>
      </c>
      <c r="X8" s="118">
        <f>(W8*0.2)</f>
        <v>5.8000000000000007</v>
      </c>
      <c r="Y8" s="267">
        <v>8</v>
      </c>
      <c r="Z8" s="117">
        <f>Y8*0.8</f>
        <v>6.40</v>
      </c>
    </row>
    <row r="9" spans="1:26" ht="19.9" customHeight="1" thickBot="1">
      <c r="A9" s="208">
        <v>2</v>
      </c>
      <c r="B9" s="137">
        <v>283058</v>
      </c>
      <c r="C9" s="138" t="s">
        <v>156</v>
      </c>
      <c r="D9" s="10">
        <v>5</v>
      </c>
      <c r="E9" s="10">
        <v>2</v>
      </c>
      <c r="F9" s="10">
        <v>2</v>
      </c>
      <c r="G9" s="10">
        <v>8</v>
      </c>
      <c r="H9" s="10">
        <v>4</v>
      </c>
      <c r="I9" s="10">
        <f t="shared" si="7" ref="I9:I72">SUM(D9:H9)</f>
        <v>21</v>
      </c>
      <c r="J9" s="10">
        <f t="shared" si="0"/>
        <v>3.15</v>
      </c>
      <c r="K9" s="18">
        <v>3</v>
      </c>
      <c r="L9" s="18">
        <v>5</v>
      </c>
      <c r="M9" s="18">
        <v>4</v>
      </c>
      <c r="N9" s="18">
        <v>5</v>
      </c>
      <c r="O9" s="18">
        <v>3</v>
      </c>
      <c r="P9" s="18">
        <f t="shared" si="8" ref="P9:P72">SUM(K9:O9)</f>
        <v>20</v>
      </c>
      <c r="Q9" s="117">
        <f t="shared" si="9" ref="Q9:Q72">P9*0.05</f>
        <v>1</v>
      </c>
      <c r="R9" s="107">
        <f t="shared" si="1"/>
        <v>0.90</v>
      </c>
      <c r="S9" s="107">
        <f t="shared" si="2"/>
        <v>0.55000000000000004</v>
      </c>
      <c r="T9" s="107">
        <f t="shared" si="3"/>
        <v>0.50</v>
      </c>
      <c r="U9" s="107">
        <f t="shared" si="4"/>
        <v>1.45</v>
      </c>
      <c r="V9" s="107">
        <f t="shared" si="5"/>
        <v>0.75</v>
      </c>
      <c r="W9" s="118">
        <f t="shared" si="6"/>
        <v>41</v>
      </c>
      <c r="X9" s="118">
        <f t="shared" si="10" ref="X9:X72">(W9*0.2)</f>
        <v>8.2000000000000011</v>
      </c>
      <c r="Y9" s="267">
        <v>23</v>
      </c>
      <c r="Z9" s="117">
        <f t="shared" si="11" ref="Z9:Z72">Y9*0.8</f>
        <v>18.400000000000002</v>
      </c>
    </row>
    <row r="10" spans="1:26" ht="19.9" customHeight="1">
      <c r="A10" s="207">
        <v>3</v>
      </c>
      <c r="B10" s="137">
        <v>283062</v>
      </c>
      <c r="C10" s="138" t="s">
        <v>112</v>
      </c>
      <c r="D10" s="10">
        <v>4</v>
      </c>
      <c r="E10" s="10">
        <v>1</v>
      </c>
      <c r="F10" s="10">
        <v>1</v>
      </c>
      <c r="G10" s="10">
        <v>1</v>
      </c>
      <c r="H10" s="10">
        <v>1</v>
      </c>
      <c r="I10" s="10">
        <f t="shared" si="7"/>
        <v>8</v>
      </c>
      <c r="J10" s="10">
        <f t="shared" si="0"/>
        <v>1.20</v>
      </c>
      <c r="K10" s="18">
        <v>3</v>
      </c>
      <c r="L10" s="18">
        <v>4</v>
      </c>
      <c r="M10" s="18">
        <v>2</v>
      </c>
      <c r="N10" s="18">
        <v>3</v>
      </c>
      <c r="O10" s="18">
        <v>2</v>
      </c>
      <c r="P10" s="18">
        <f t="shared" si="8"/>
        <v>14</v>
      </c>
      <c r="Q10" s="117">
        <f t="shared" si="9"/>
        <v>0.70</v>
      </c>
      <c r="R10" s="107">
        <f t="shared" si="1"/>
        <v>0.75</v>
      </c>
      <c r="S10" s="107">
        <f t="shared" si="2"/>
        <v>0.35</v>
      </c>
      <c r="T10" s="107">
        <f t="shared" si="3"/>
        <v>0.25</v>
      </c>
      <c r="U10" s="107">
        <f t="shared" si="4"/>
        <v>0.30000000000000004</v>
      </c>
      <c r="V10" s="107">
        <f t="shared" si="5"/>
        <v>0.25</v>
      </c>
      <c r="W10" s="118">
        <f t="shared" si="6"/>
        <v>22</v>
      </c>
      <c r="X10" s="118">
        <f t="shared" si="10"/>
        <v>4.4000000000000004</v>
      </c>
      <c r="Y10" s="267">
        <v>2</v>
      </c>
      <c r="Z10" s="117">
        <f t="shared" si="11"/>
        <v>1.60</v>
      </c>
    </row>
    <row r="11" spans="1:26" ht="18" customHeight="1" thickBot="1">
      <c r="A11" s="208">
        <v>4</v>
      </c>
      <c r="B11" s="137">
        <v>283065</v>
      </c>
      <c r="C11" s="138" t="s">
        <v>211</v>
      </c>
      <c r="D11" s="10">
        <v>5</v>
      </c>
      <c r="E11" s="10">
        <v>5</v>
      </c>
      <c r="F11" s="10">
        <v>3</v>
      </c>
      <c r="G11" s="10">
        <v>2</v>
      </c>
      <c r="H11" s="10">
        <v>5</v>
      </c>
      <c r="I11" s="10">
        <f t="shared" si="7"/>
        <v>20</v>
      </c>
      <c r="J11" s="10">
        <f t="shared" si="0"/>
        <v>3</v>
      </c>
      <c r="K11" s="18">
        <v>4</v>
      </c>
      <c r="L11" s="18">
        <v>5</v>
      </c>
      <c r="M11" s="18">
        <v>2</v>
      </c>
      <c r="N11" s="18">
        <v>2</v>
      </c>
      <c r="O11" s="18">
        <v>2</v>
      </c>
      <c r="P11" s="18">
        <f t="shared" si="8"/>
        <v>15</v>
      </c>
      <c r="Q11" s="117">
        <f t="shared" si="9"/>
        <v>0.75</v>
      </c>
      <c r="R11" s="107">
        <f t="shared" si="1"/>
        <v>0.95</v>
      </c>
      <c r="S11" s="107">
        <f t="shared" si="2"/>
        <v>1</v>
      </c>
      <c r="T11" s="107">
        <f t="shared" si="3"/>
        <v>0.54999999999999993</v>
      </c>
      <c r="U11" s="107">
        <f t="shared" si="4"/>
        <v>0.40</v>
      </c>
      <c r="V11" s="107">
        <f t="shared" si="5"/>
        <v>0.85</v>
      </c>
      <c r="W11" s="118">
        <f t="shared" si="6"/>
        <v>35</v>
      </c>
      <c r="X11" s="118">
        <f t="shared" si="10"/>
        <v>7</v>
      </c>
      <c r="Y11" s="267">
        <v>10</v>
      </c>
      <c r="Z11" s="117">
        <f t="shared" si="11"/>
        <v>8</v>
      </c>
    </row>
    <row r="12" spans="1:26" ht="19.9" customHeight="1">
      <c r="A12" s="207">
        <v>5</v>
      </c>
      <c r="B12" s="137">
        <v>287046</v>
      </c>
      <c r="C12" s="138" t="s">
        <v>212</v>
      </c>
      <c r="D12" s="10">
        <v>3</v>
      </c>
      <c r="E12" s="10">
        <v>5</v>
      </c>
      <c r="F12" s="10">
        <v>6</v>
      </c>
      <c r="G12" s="10">
        <v>5</v>
      </c>
      <c r="H12" s="10">
        <v>3</v>
      </c>
      <c r="I12" s="10">
        <f t="shared" si="7"/>
        <v>22</v>
      </c>
      <c r="J12" s="10">
        <f t="shared" si="0"/>
        <v>3.30</v>
      </c>
      <c r="K12" s="18">
        <v>3</v>
      </c>
      <c r="L12" s="18">
        <v>4</v>
      </c>
      <c r="M12" s="18">
        <v>1</v>
      </c>
      <c r="N12" s="18">
        <v>2</v>
      </c>
      <c r="O12" s="18">
        <v>1</v>
      </c>
      <c r="P12" s="18">
        <f t="shared" si="8"/>
        <v>11</v>
      </c>
      <c r="Q12" s="117">
        <f t="shared" si="9"/>
        <v>0.55000000000000004</v>
      </c>
      <c r="R12" s="107">
        <f t="shared" si="1"/>
        <v>0.60</v>
      </c>
      <c r="S12" s="107">
        <f t="shared" si="2"/>
        <v>0.95</v>
      </c>
      <c r="T12" s="107">
        <f t="shared" si="3"/>
        <v>0.95</v>
      </c>
      <c r="U12" s="107">
        <f t="shared" si="4"/>
        <v>0.85</v>
      </c>
      <c r="V12" s="107">
        <f t="shared" si="5"/>
        <v>0.49999999999999994</v>
      </c>
      <c r="W12" s="118">
        <f t="shared" si="6"/>
        <v>33</v>
      </c>
      <c r="X12" s="118">
        <f t="shared" si="10"/>
        <v>6.60</v>
      </c>
      <c r="Y12" s="267">
        <v>9</v>
      </c>
      <c r="Z12" s="117">
        <f t="shared" si="11"/>
        <v>7.20</v>
      </c>
    </row>
    <row r="13" spans="1:26" ht="19.9" customHeight="1" thickBot="1">
      <c r="A13" s="208">
        <v>6</v>
      </c>
      <c r="B13" s="137">
        <v>283066</v>
      </c>
      <c r="C13" s="138" t="s">
        <v>113</v>
      </c>
      <c r="D13" s="10">
        <v>5</v>
      </c>
      <c r="E13" s="10">
        <v>3</v>
      </c>
      <c r="F13" s="10">
        <v>5</v>
      </c>
      <c r="G13" s="10">
        <v>8</v>
      </c>
      <c r="H13" s="10">
        <v>6</v>
      </c>
      <c r="I13" s="10">
        <f t="shared" si="7"/>
        <v>27</v>
      </c>
      <c r="J13" s="10">
        <f t="shared" si="0"/>
        <v>4.05</v>
      </c>
      <c r="K13" s="18">
        <v>3</v>
      </c>
      <c r="L13" s="18">
        <v>5</v>
      </c>
      <c r="M13" s="18">
        <v>3</v>
      </c>
      <c r="N13" s="18">
        <v>2</v>
      </c>
      <c r="O13" s="18">
        <v>1</v>
      </c>
      <c r="P13" s="18">
        <f t="shared" si="8"/>
        <v>14</v>
      </c>
      <c r="Q13" s="117">
        <f t="shared" si="9"/>
        <v>0.70</v>
      </c>
      <c r="R13" s="107">
        <f t="shared" si="1"/>
        <v>0.90</v>
      </c>
      <c r="S13" s="107">
        <f t="shared" si="2"/>
        <v>0.70</v>
      </c>
      <c r="T13" s="107">
        <f t="shared" si="3"/>
        <v>0.90</v>
      </c>
      <c r="U13" s="107">
        <f t="shared" si="4"/>
        <v>1.30</v>
      </c>
      <c r="V13" s="107">
        <f t="shared" si="5"/>
        <v>0.95</v>
      </c>
      <c r="W13" s="118">
        <f t="shared" si="6"/>
        <v>41</v>
      </c>
      <c r="X13" s="118">
        <f t="shared" si="10"/>
        <v>8.2000000000000011</v>
      </c>
      <c r="Y13" s="267">
        <v>14</v>
      </c>
      <c r="Z13" s="117">
        <f t="shared" si="11"/>
        <v>11.20</v>
      </c>
    </row>
    <row r="14" spans="1:26" ht="19.9" customHeight="1">
      <c r="A14" s="207">
        <v>7</v>
      </c>
      <c r="B14" s="137">
        <v>283068</v>
      </c>
      <c r="C14" s="138" t="s">
        <v>114</v>
      </c>
      <c r="D14" s="10">
        <v>5</v>
      </c>
      <c r="E14" s="10">
        <v>6</v>
      </c>
      <c r="F14" s="10">
        <v>8</v>
      </c>
      <c r="G14" s="10">
        <v>7</v>
      </c>
      <c r="H14" s="10">
        <v>5</v>
      </c>
      <c r="I14" s="10">
        <f t="shared" si="7"/>
        <v>31</v>
      </c>
      <c r="J14" s="10">
        <f t="shared" si="0"/>
        <v>4.6499999999999995</v>
      </c>
      <c r="K14" s="18">
        <v>3</v>
      </c>
      <c r="L14" s="18">
        <v>2</v>
      </c>
      <c r="M14" s="18">
        <v>3</v>
      </c>
      <c r="N14" s="18">
        <v>1</v>
      </c>
      <c r="O14" s="18">
        <v>2</v>
      </c>
      <c r="P14" s="18">
        <f t="shared" si="8"/>
        <v>11</v>
      </c>
      <c r="Q14" s="117">
        <f t="shared" si="9"/>
        <v>0.55000000000000004</v>
      </c>
      <c r="R14" s="107">
        <f t="shared" si="1"/>
        <v>0.90</v>
      </c>
      <c r="S14" s="107">
        <f t="shared" si="2"/>
        <v>0.99999999999999989</v>
      </c>
      <c r="T14" s="107">
        <f t="shared" si="3"/>
        <v>1.35</v>
      </c>
      <c r="U14" s="107">
        <f t="shared" si="4"/>
        <v>1.1000000000000001</v>
      </c>
      <c r="V14" s="107">
        <f t="shared" si="5"/>
        <v>0.85</v>
      </c>
      <c r="W14" s="118">
        <f t="shared" si="6"/>
        <v>42</v>
      </c>
      <c r="X14" s="118">
        <f t="shared" si="10"/>
        <v>8.40</v>
      </c>
      <c r="Y14" s="267">
        <v>3</v>
      </c>
      <c r="Z14" s="117">
        <f t="shared" si="11"/>
        <v>2.4000000000000004</v>
      </c>
    </row>
    <row r="15" spans="1:26" ht="19.9" customHeight="1" thickBot="1">
      <c r="A15" s="208">
        <v>8</v>
      </c>
      <c r="B15" s="137">
        <v>283072</v>
      </c>
      <c r="C15" s="138" t="s">
        <v>213</v>
      </c>
      <c r="D15" s="10">
        <v>2</v>
      </c>
      <c r="E15" s="10">
        <v>3</v>
      </c>
      <c r="F15" s="10">
        <v>4</v>
      </c>
      <c r="G15" s="10">
        <v>6</v>
      </c>
      <c r="H15" s="10">
        <v>7</v>
      </c>
      <c r="I15" s="10">
        <f t="shared" si="7"/>
        <v>22</v>
      </c>
      <c r="J15" s="10">
        <f t="shared" si="0"/>
        <v>3.30</v>
      </c>
      <c r="K15" s="18">
        <v>4</v>
      </c>
      <c r="L15" s="18">
        <v>4</v>
      </c>
      <c r="M15" s="18">
        <v>2</v>
      </c>
      <c r="N15" s="18">
        <v>4</v>
      </c>
      <c r="O15" s="18">
        <v>3</v>
      </c>
      <c r="P15" s="18">
        <f t="shared" si="8"/>
        <v>17</v>
      </c>
      <c r="Q15" s="117">
        <f t="shared" si="9"/>
        <v>0.85000000000000009</v>
      </c>
      <c r="R15" s="107">
        <f t="shared" si="1"/>
        <v>0.50</v>
      </c>
      <c r="S15" s="107">
        <f t="shared" si="2"/>
        <v>0.64999999999999991</v>
      </c>
      <c r="T15" s="107">
        <f t="shared" si="3"/>
        <v>0.70</v>
      </c>
      <c r="U15" s="107">
        <f t="shared" si="4"/>
        <v>1.0999999999999999</v>
      </c>
      <c r="V15" s="107">
        <f t="shared" si="5"/>
        <v>1.2000000000000002</v>
      </c>
      <c r="W15" s="118">
        <f t="shared" si="6"/>
        <v>39</v>
      </c>
      <c r="X15" s="118">
        <f t="shared" si="10"/>
        <v>7.8000000000000007</v>
      </c>
      <c r="Y15" s="267">
        <v>12</v>
      </c>
      <c r="Z15" s="117">
        <f t="shared" si="11"/>
        <v>9.6000000000000014</v>
      </c>
    </row>
    <row r="16" spans="1:26" ht="19.9" customHeight="1">
      <c r="A16" s="207">
        <v>9</v>
      </c>
      <c r="B16" s="137">
        <v>287047</v>
      </c>
      <c r="C16" s="138" t="s">
        <v>213</v>
      </c>
      <c r="D16" s="10">
        <v>2</v>
      </c>
      <c r="E16" s="10">
        <v>2</v>
      </c>
      <c r="F16" s="10">
        <v>5</v>
      </c>
      <c r="G16" s="10">
        <v>6</v>
      </c>
      <c r="H16" s="10">
        <v>4</v>
      </c>
      <c r="I16" s="10">
        <f t="shared" si="7"/>
        <v>19</v>
      </c>
      <c r="J16" s="10">
        <f t="shared" si="0"/>
        <v>2.85</v>
      </c>
      <c r="K16" s="18">
        <v>3</v>
      </c>
      <c r="L16" s="18">
        <v>4</v>
      </c>
      <c r="M16" s="18">
        <v>3</v>
      </c>
      <c r="N16" s="18">
        <v>5</v>
      </c>
      <c r="O16" s="18">
        <v>4</v>
      </c>
      <c r="P16" s="18">
        <f t="shared" si="8"/>
        <v>19</v>
      </c>
      <c r="Q16" s="117">
        <f t="shared" si="9"/>
        <v>0.95</v>
      </c>
      <c r="R16" s="107">
        <f t="shared" si="1"/>
        <v>0.45</v>
      </c>
      <c r="S16" s="107">
        <f t="shared" si="2"/>
        <v>0.50</v>
      </c>
      <c r="T16" s="107">
        <f t="shared" si="3"/>
        <v>0.90</v>
      </c>
      <c r="U16" s="107">
        <f t="shared" si="4"/>
        <v>1.1499999999999999</v>
      </c>
      <c r="V16" s="107">
        <f t="shared" si="5"/>
        <v>0.80</v>
      </c>
      <c r="W16" s="118">
        <f t="shared" si="6"/>
        <v>38</v>
      </c>
      <c r="X16" s="118">
        <f t="shared" si="10"/>
        <v>7.60</v>
      </c>
      <c r="Y16" s="267">
        <v>12</v>
      </c>
      <c r="Z16" s="117">
        <f t="shared" si="11"/>
        <v>9.6000000000000014</v>
      </c>
    </row>
    <row r="17" spans="1:26" ht="19.9" customHeight="1" thickBot="1">
      <c r="A17" s="208">
        <v>10</v>
      </c>
      <c r="B17" s="137">
        <v>283073</v>
      </c>
      <c r="C17" s="138" t="s">
        <v>214</v>
      </c>
      <c r="D17" s="10">
        <v>2</v>
      </c>
      <c r="E17" s="10">
        <v>5</v>
      </c>
      <c r="F17" s="10">
        <v>4</v>
      </c>
      <c r="G17" s="10">
        <v>6</v>
      </c>
      <c r="H17" s="10">
        <v>3</v>
      </c>
      <c r="I17" s="10">
        <f t="shared" si="7"/>
        <v>20</v>
      </c>
      <c r="J17" s="10">
        <f t="shared" si="0"/>
        <v>3</v>
      </c>
      <c r="K17" s="18">
        <v>4</v>
      </c>
      <c r="L17" s="18">
        <v>4</v>
      </c>
      <c r="M17" s="18">
        <v>3</v>
      </c>
      <c r="N17" s="18">
        <v>2</v>
      </c>
      <c r="O17" s="18">
        <v>3</v>
      </c>
      <c r="P17" s="18">
        <f t="shared" si="8"/>
        <v>16</v>
      </c>
      <c r="Q17" s="117">
        <f t="shared" si="9"/>
        <v>0.80</v>
      </c>
      <c r="R17" s="107">
        <f t="shared" si="1"/>
        <v>0.50</v>
      </c>
      <c r="S17" s="107">
        <f t="shared" si="2"/>
        <v>0.95</v>
      </c>
      <c r="T17" s="107">
        <f t="shared" si="3"/>
        <v>0.75</v>
      </c>
      <c r="U17" s="107">
        <f t="shared" si="4"/>
        <v>0.99999999999999989</v>
      </c>
      <c r="V17" s="107">
        <f t="shared" si="5"/>
        <v>0.60</v>
      </c>
      <c r="W17" s="118">
        <f t="shared" si="6"/>
        <v>36</v>
      </c>
      <c r="X17" s="118">
        <f t="shared" si="10"/>
        <v>7.20</v>
      </c>
      <c r="Y17" s="267">
        <v>4</v>
      </c>
      <c r="Z17" s="117">
        <f t="shared" si="11"/>
        <v>3.20</v>
      </c>
    </row>
    <row r="18" spans="1:26" ht="19.9" customHeight="1">
      <c r="A18" s="207">
        <v>11</v>
      </c>
      <c r="B18" s="137">
        <v>283075</v>
      </c>
      <c r="C18" s="138" t="s">
        <v>117</v>
      </c>
      <c r="D18" s="10">
        <v>4</v>
      </c>
      <c r="E18" s="10">
        <v>5</v>
      </c>
      <c r="F18" s="10">
        <v>4</v>
      </c>
      <c r="G18" s="10">
        <v>5</v>
      </c>
      <c r="H18" s="10">
        <v>3</v>
      </c>
      <c r="I18" s="10">
        <f t="shared" si="7"/>
        <v>21</v>
      </c>
      <c r="J18" s="10">
        <f t="shared" si="0"/>
        <v>3.15</v>
      </c>
      <c r="K18" s="18">
        <v>5</v>
      </c>
      <c r="L18" s="18">
        <v>5</v>
      </c>
      <c r="M18" s="18">
        <v>3</v>
      </c>
      <c r="N18" s="18">
        <v>2</v>
      </c>
      <c r="O18" s="18">
        <v>2</v>
      </c>
      <c r="P18" s="18">
        <f t="shared" si="8"/>
        <v>17</v>
      </c>
      <c r="Q18" s="117">
        <f t="shared" si="9"/>
        <v>0.85000000000000009</v>
      </c>
      <c r="R18" s="107">
        <f t="shared" si="1"/>
        <v>0.85</v>
      </c>
      <c r="S18" s="107">
        <f t="shared" si="2"/>
        <v>1</v>
      </c>
      <c r="T18" s="107">
        <f t="shared" si="3"/>
        <v>0.75</v>
      </c>
      <c r="U18" s="107">
        <f t="shared" si="4"/>
        <v>0.85</v>
      </c>
      <c r="V18" s="107">
        <f t="shared" si="5"/>
        <v>0.54999999999999993</v>
      </c>
      <c r="W18" s="118">
        <f t="shared" si="6"/>
        <v>38</v>
      </c>
      <c r="X18" s="118">
        <f t="shared" si="10"/>
        <v>7.60</v>
      </c>
      <c r="Y18" s="267">
        <v>19</v>
      </c>
      <c r="Z18" s="117">
        <f t="shared" si="11"/>
        <v>15.20</v>
      </c>
    </row>
    <row r="19" spans="1:26" ht="19.9" customHeight="1" thickBot="1">
      <c r="A19" s="208">
        <v>12</v>
      </c>
      <c r="B19" s="137">
        <v>283076</v>
      </c>
      <c r="C19" s="138" t="s">
        <v>140</v>
      </c>
      <c r="D19" s="10">
        <v>4</v>
      </c>
      <c r="E19" s="10">
        <v>3</v>
      </c>
      <c r="F19" s="10">
        <v>4</v>
      </c>
      <c r="G19" s="10">
        <v>6</v>
      </c>
      <c r="H19" s="10">
        <v>4</v>
      </c>
      <c r="I19" s="10">
        <f t="shared" si="7"/>
        <v>21</v>
      </c>
      <c r="J19" s="10">
        <f t="shared" si="0"/>
        <v>3.15</v>
      </c>
      <c r="K19" s="18">
        <v>4</v>
      </c>
      <c r="L19" s="18">
        <v>5</v>
      </c>
      <c r="M19" s="18">
        <v>3</v>
      </c>
      <c r="N19" s="18">
        <v>2</v>
      </c>
      <c r="O19" s="18">
        <v>3</v>
      </c>
      <c r="P19" s="18">
        <f t="shared" si="8"/>
        <v>17</v>
      </c>
      <c r="Q19" s="117">
        <f t="shared" si="9"/>
        <v>0.85000000000000009</v>
      </c>
      <c r="R19" s="107">
        <f t="shared" si="1"/>
        <v>0.80</v>
      </c>
      <c r="S19" s="107">
        <f t="shared" si="2"/>
        <v>0.70</v>
      </c>
      <c r="T19" s="107">
        <f t="shared" si="3"/>
        <v>0.75</v>
      </c>
      <c r="U19" s="107">
        <f t="shared" si="4"/>
        <v>0.99999999999999989</v>
      </c>
      <c r="V19" s="107">
        <f t="shared" si="5"/>
        <v>0.75</v>
      </c>
      <c r="W19" s="118">
        <f t="shared" si="6"/>
        <v>38</v>
      </c>
      <c r="X19" s="118">
        <f t="shared" si="10"/>
        <v>7.60</v>
      </c>
      <c r="Y19" s="267">
        <v>2</v>
      </c>
      <c r="Z19" s="117">
        <f t="shared" si="11"/>
        <v>1.60</v>
      </c>
    </row>
    <row r="20" spans="1:26" ht="19.9" customHeight="1">
      <c r="A20" s="207">
        <v>13</v>
      </c>
      <c r="B20" s="268">
        <v>287048</v>
      </c>
      <c r="C20" s="269" t="s">
        <v>215</v>
      </c>
      <c r="D20" s="10">
        <v>4</v>
      </c>
      <c r="E20" s="10">
        <v>3</v>
      </c>
      <c r="F20" s="10">
        <v>3</v>
      </c>
      <c r="G20" s="10">
        <v>2</v>
      </c>
      <c r="H20" s="10">
        <v>4</v>
      </c>
      <c r="I20" s="10">
        <f t="shared" si="7"/>
        <v>16</v>
      </c>
      <c r="J20" s="10">
        <f t="shared" si="0"/>
        <v>2.40</v>
      </c>
      <c r="K20" s="18">
        <v>5</v>
      </c>
      <c r="L20" s="18">
        <v>4</v>
      </c>
      <c r="M20" s="18">
        <v>2</v>
      </c>
      <c r="N20" s="18">
        <v>4</v>
      </c>
      <c r="O20" s="18">
        <v>3</v>
      </c>
      <c r="P20" s="18">
        <f t="shared" si="8"/>
        <v>18</v>
      </c>
      <c r="Q20" s="117">
        <f t="shared" si="9"/>
        <v>0.90</v>
      </c>
      <c r="R20" s="107">
        <f t="shared" si="1"/>
        <v>0.85</v>
      </c>
      <c r="S20" s="107">
        <f t="shared" si="2"/>
        <v>0.64999999999999991</v>
      </c>
      <c r="T20" s="107">
        <f t="shared" si="3"/>
        <v>0.54999999999999993</v>
      </c>
      <c r="U20" s="107">
        <f t="shared" si="4"/>
        <v>0.50</v>
      </c>
      <c r="V20" s="107">
        <f t="shared" si="5"/>
        <v>0.75</v>
      </c>
      <c r="W20" s="118">
        <f t="shared" si="6"/>
        <v>34</v>
      </c>
      <c r="X20" s="118">
        <f t="shared" si="10"/>
        <v>6.8000000000000007</v>
      </c>
      <c r="Y20" s="270">
        <v>9</v>
      </c>
      <c r="Z20" s="117">
        <f t="shared" si="11"/>
        <v>7.20</v>
      </c>
    </row>
    <row r="21" spans="1:26" ht="19.9" customHeight="1" thickBot="1">
      <c r="A21" s="208">
        <v>14</v>
      </c>
      <c r="B21" s="137">
        <v>283079</v>
      </c>
      <c r="C21" s="138" t="s">
        <v>216</v>
      </c>
      <c r="D21" s="10">
        <v>4</v>
      </c>
      <c r="E21" s="10">
        <v>4</v>
      </c>
      <c r="F21" s="10">
        <v>5</v>
      </c>
      <c r="G21" s="10">
        <v>4</v>
      </c>
      <c r="H21" s="10">
        <v>3</v>
      </c>
      <c r="I21" s="10">
        <f t="shared" si="7"/>
        <v>20</v>
      </c>
      <c r="J21" s="10">
        <f t="shared" si="0"/>
        <v>3</v>
      </c>
      <c r="K21" s="18">
        <v>4</v>
      </c>
      <c r="L21" s="18">
        <v>5</v>
      </c>
      <c r="M21" s="18">
        <v>2</v>
      </c>
      <c r="N21" s="18">
        <v>4</v>
      </c>
      <c r="O21" s="18">
        <v>3</v>
      </c>
      <c r="P21" s="18">
        <f t="shared" si="8"/>
        <v>18</v>
      </c>
      <c r="Q21" s="117">
        <f t="shared" si="9"/>
        <v>0.90</v>
      </c>
      <c r="R21" s="107">
        <f t="shared" si="1"/>
        <v>0.80</v>
      </c>
      <c r="S21" s="107">
        <f t="shared" si="2"/>
        <v>0.85</v>
      </c>
      <c r="T21" s="107">
        <f t="shared" si="3"/>
        <v>0.85</v>
      </c>
      <c r="U21" s="107">
        <f t="shared" si="4"/>
        <v>0.80</v>
      </c>
      <c r="V21" s="107">
        <f t="shared" si="5"/>
        <v>0.60</v>
      </c>
      <c r="W21" s="118">
        <f t="shared" si="6"/>
        <v>38</v>
      </c>
      <c r="X21" s="118">
        <f t="shared" si="10"/>
        <v>7.60</v>
      </c>
      <c r="Y21" s="267">
        <v>8</v>
      </c>
      <c r="Z21" s="117">
        <f t="shared" si="11"/>
        <v>6.40</v>
      </c>
    </row>
    <row r="22" spans="1:26" ht="19.9" customHeight="1">
      <c r="A22" s="207">
        <v>15</v>
      </c>
      <c r="B22" s="137">
        <v>283081</v>
      </c>
      <c r="C22" s="138" t="s">
        <v>217</v>
      </c>
      <c r="D22" s="10">
        <v>4</v>
      </c>
      <c r="E22" s="10">
        <v>5</v>
      </c>
      <c r="F22" s="10">
        <v>4</v>
      </c>
      <c r="G22" s="10">
        <v>3</v>
      </c>
      <c r="H22" s="10">
        <v>4</v>
      </c>
      <c r="I22" s="10">
        <f t="shared" si="7"/>
        <v>20</v>
      </c>
      <c r="J22" s="10">
        <f t="shared" si="0"/>
        <v>3</v>
      </c>
      <c r="K22" s="18">
        <v>4</v>
      </c>
      <c r="L22" s="18">
        <v>3</v>
      </c>
      <c r="M22" s="18">
        <v>2</v>
      </c>
      <c r="N22" s="18">
        <v>4</v>
      </c>
      <c r="O22" s="18">
        <v>3</v>
      </c>
      <c r="P22" s="18">
        <f t="shared" si="8"/>
        <v>16</v>
      </c>
      <c r="Q22" s="117">
        <f t="shared" si="9"/>
        <v>0.80</v>
      </c>
      <c r="R22" s="107">
        <f t="shared" si="1"/>
        <v>0.80</v>
      </c>
      <c r="S22" s="107">
        <f t="shared" si="2"/>
        <v>0.90</v>
      </c>
      <c r="T22" s="107">
        <f t="shared" si="3"/>
        <v>0.70</v>
      </c>
      <c r="U22" s="107">
        <f t="shared" si="4"/>
        <v>0.64999999999999991</v>
      </c>
      <c r="V22" s="107">
        <f t="shared" si="5"/>
        <v>0.75</v>
      </c>
      <c r="W22" s="118">
        <f t="shared" si="6"/>
        <v>36</v>
      </c>
      <c r="X22" s="118">
        <f t="shared" si="10"/>
        <v>7.20</v>
      </c>
      <c r="Y22" s="267">
        <v>20</v>
      </c>
      <c r="Z22" s="117">
        <f t="shared" si="11"/>
        <v>16</v>
      </c>
    </row>
    <row r="23" spans="1:26" ht="19.9" customHeight="1" thickBot="1">
      <c r="A23" s="208">
        <v>16</v>
      </c>
      <c r="B23" s="137">
        <v>283082</v>
      </c>
      <c r="C23" s="138" t="s">
        <v>218</v>
      </c>
      <c r="D23" s="10">
        <v>5</v>
      </c>
      <c r="E23" s="10">
        <v>5</v>
      </c>
      <c r="F23" s="10">
        <v>3</v>
      </c>
      <c r="G23" s="10">
        <v>3</v>
      </c>
      <c r="H23" s="10">
        <v>3</v>
      </c>
      <c r="I23" s="10">
        <f t="shared" si="7"/>
        <v>19</v>
      </c>
      <c r="J23" s="10">
        <f t="shared" si="0"/>
        <v>2.85</v>
      </c>
      <c r="K23" s="18">
        <v>4</v>
      </c>
      <c r="L23" s="18">
        <v>3</v>
      </c>
      <c r="M23" s="18">
        <v>4</v>
      </c>
      <c r="N23" s="18">
        <v>5</v>
      </c>
      <c r="O23" s="18">
        <v>5</v>
      </c>
      <c r="P23" s="18">
        <f t="shared" si="8"/>
        <v>21</v>
      </c>
      <c r="Q23" s="117">
        <f t="shared" si="9"/>
        <v>1.05</v>
      </c>
      <c r="R23" s="107">
        <f t="shared" si="1"/>
        <v>0.95</v>
      </c>
      <c r="S23" s="107">
        <f t="shared" si="2"/>
        <v>0.90</v>
      </c>
      <c r="T23" s="107">
        <f t="shared" si="3"/>
        <v>0.64999999999999991</v>
      </c>
      <c r="U23" s="107">
        <f t="shared" si="4"/>
        <v>0.70</v>
      </c>
      <c r="V23" s="107">
        <f t="shared" si="5"/>
        <v>0.70</v>
      </c>
      <c r="W23" s="118">
        <f t="shared" si="6"/>
        <v>40</v>
      </c>
      <c r="X23" s="118">
        <f t="shared" si="10"/>
        <v>8</v>
      </c>
      <c r="Y23" s="267">
        <v>19</v>
      </c>
      <c r="Z23" s="117">
        <f t="shared" si="11"/>
        <v>15.20</v>
      </c>
    </row>
    <row r="24" spans="1:26" ht="19.9" customHeight="1">
      <c r="A24" s="207">
        <v>17</v>
      </c>
      <c r="B24" s="137">
        <v>283084</v>
      </c>
      <c r="C24" s="138" t="s">
        <v>219</v>
      </c>
      <c r="D24" s="10">
        <v>4</v>
      </c>
      <c r="E24" s="10">
        <v>5</v>
      </c>
      <c r="F24" s="10">
        <v>3</v>
      </c>
      <c r="G24" s="10">
        <v>2</v>
      </c>
      <c r="H24" s="10">
        <v>4</v>
      </c>
      <c r="I24" s="10">
        <f t="shared" si="7"/>
        <v>18</v>
      </c>
      <c r="J24" s="10">
        <f t="shared" si="0"/>
        <v>2.6999999999999997</v>
      </c>
      <c r="K24" s="18">
        <v>2</v>
      </c>
      <c r="L24" s="18">
        <v>1</v>
      </c>
      <c r="M24" s="18">
        <v>4</v>
      </c>
      <c r="N24" s="18">
        <v>3</v>
      </c>
      <c r="O24" s="18">
        <v>2</v>
      </c>
      <c r="P24" s="18">
        <f t="shared" si="8"/>
        <v>12</v>
      </c>
      <c r="Q24" s="117">
        <f t="shared" si="9"/>
        <v>0.60000000000000009</v>
      </c>
      <c r="R24" s="107">
        <f t="shared" si="1"/>
        <v>0.70</v>
      </c>
      <c r="S24" s="107">
        <f t="shared" si="2"/>
        <v>0.80</v>
      </c>
      <c r="T24" s="107">
        <f t="shared" si="3"/>
        <v>0.64999999999999991</v>
      </c>
      <c r="U24" s="107">
        <f t="shared" si="4"/>
        <v>0.45</v>
      </c>
      <c r="V24" s="107">
        <f t="shared" si="5"/>
        <v>0.70</v>
      </c>
      <c r="W24" s="118">
        <f t="shared" si="6"/>
        <v>30</v>
      </c>
      <c r="X24" s="118">
        <f t="shared" si="10"/>
        <v>6</v>
      </c>
      <c r="Y24" s="267">
        <v>3</v>
      </c>
      <c r="Z24" s="117">
        <f t="shared" si="11"/>
        <v>2.4000000000000004</v>
      </c>
    </row>
    <row r="25" spans="1:26" ht="19.9" customHeight="1" thickBot="1">
      <c r="A25" s="208">
        <v>18</v>
      </c>
      <c r="B25" s="137">
        <v>283085</v>
      </c>
      <c r="C25" s="138" t="s">
        <v>142</v>
      </c>
      <c r="D25" s="10">
        <v>3</v>
      </c>
      <c r="E25" s="10">
        <v>4</v>
      </c>
      <c r="F25" s="10">
        <v>5</v>
      </c>
      <c r="G25" s="10">
        <v>4</v>
      </c>
      <c r="H25" s="10">
        <v>3</v>
      </c>
      <c r="I25" s="10">
        <f t="shared" si="7"/>
        <v>19</v>
      </c>
      <c r="J25" s="10">
        <f t="shared" si="0"/>
        <v>2.85</v>
      </c>
      <c r="K25" s="18">
        <v>3</v>
      </c>
      <c r="L25" s="18">
        <v>3</v>
      </c>
      <c r="M25" s="18">
        <v>5</v>
      </c>
      <c r="N25" s="18">
        <v>3</v>
      </c>
      <c r="O25" s="18">
        <v>3</v>
      </c>
      <c r="P25" s="18">
        <f t="shared" si="8"/>
        <v>17</v>
      </c>
      <c r="Q25" s="117">
        <f t="shared" si="9"/>
        <v>0.85000000000000009</v>
      </c>
      <c r="R25" s="107">
        <f t="shared" si="1"/>
        <v>0.60</v>
      </c>
      <c r="S25" s="107">
        <f t="shared" si="2"/>
        <v>0.75</v>
      </c>
      <c r="T25" s="107">
        <f t="shared" si="3"/>
        <v>1</v>
      </c>
      <c r="U25" s="107">
        <f t="shared" si="4"/>
        <v>0.75</v>
      </c>
      <c r="V25" s="107">
        <f t="shared" si="5"/>
        <v>0.60</v>
      </c>
      <c r="W25" s="118">
        <f t="shared" si="6"/>
        <v>36</v>
      </c>
      <c r="X25" s="118">
        <f t="shared" si="10"/>
        <v>7.20</v>
      </c>
      <c r="Y25" s="267">
        <v>3</v>
      </c>
      <c r="Z25" s="117">
        <f t="shared" si="11"/>
        <v>2.4000000000000004</v>
      </c>
    </row>
    <row r="26" spans="1:26" ht="19.9" customHeight="1">
      <c r="A26" s="207">
        <v>19</v>
      </c>
      <c r="B26" s="137">
        <v>283086</v>
      </c>
      <c r="C26" s="138" t="s">
        <v>100</v>
      </c>
      <c r="D26" s="10">
        <v>4</v>
      </c>
      <c r="E26" s="10">
        <v>3</v>
      </c>
      <c r="F26" s="10">
        <v>3</v>
      </c>
      <c r="G26" s="10">
        <v>4</v>
      </c>
      <c r="H26" s="10">
        <v>3</v>
      </c>
      <c r="I26" s="10">
        <f t="shared" si="7"/>
        <v>17</v>
      </c>
      <c r="J26" s="10">
        <f t="shared" si="0"/>
        <v>2.5499999999999998</v>
      </c>
      <c r="K26" s="18">
        <v>3</v>
      </c>
      <c r="L26" s="18">
        <v>2</v>
      </c>
      <c r="M26" s="18">
        <v>3</v>
      </c>
      <c r="N26" s="18">
        <v>2</v>
      </c>
      <c r="O26" s="18">
        <v>1</v>
      </c>
      <c r="P26" s="18">
        <f t="shared" si="8"/>
        <v>11</v>
      </c>
      <c r="Q26" s="117">
        <f t="shared" si="9"/>
        <v>0.55000000000000004</v>
      </c>
      <c r="R26" s="107">
        <f t="shared" si="1"/>
        <v>0.75</v>
      </c>
      <c r="S26" s="107">
        <f t="shared" si="2"/>
        <v>0.54999999999999993</v>
      </c>
      <c r="T26" s="107">
        <f t="shared" si="3"/>
        <v>0.60</v>
      </c>
      <c r="U26" s="107">
        <f t="shared" si="4"/>
        <v>0.70</v>
      </c>
      <c r="V26" s="107">
        <f t="shared" si="5"/>
        <v>0.49999999999999994</v>
      </c>
      <c r="W26" s="118">
        <f t="shared" si="6"/>
        <v>28</v>
      </c>
      <c r="X26" s="118">
        <f t="shared" si="10"/>
        <v>5.60</v>
      </c>
      <c r="Y26" s="267">
        <v>12</v>
      </c>
      <c r="Z26" s="117">
        <f t="shared" si="11"/>
        <v>9.6000000000000014</v>
      </c>
    </row>
    <row r="27" spans="1:26" ht="19.9" customHeight="1" thickBot="1">
      <c r="A27" s="208">
        <v>20</v>
      </c>
      <c r="B27" s="137">
        <v>283087</v>
      </c>
      <c r="C27" s="138" t="s">
        <v>220</v>
      </c>
      <c r="D27" s="10">
        <v>4</v>
      </c>
      <c r="E27" s="10">
        <v>5</v>
      </c>
      <c r="F27" s="10">
        <v>5</v>
      </c>
      <c r="G27" s="10">
        <v>3</v>
      </c>
      <c r="H27" s="10">
        <v>3</v>
      </c>
      <c r="I27" s="10">
        <f t="shared" si="7"/>
        <v>20</v>
      </c>
      <c r="J27" s="10">
        <f t="shared" si="0"/>
        <v>3</v>
      </c>
      <c r="K27" s="18">
        <v>1</v>
      </c>
      <c r="L27" s="18">
        <v>0</v>
      </c>
      <c r="M27" s="18">
        <v>3</v>
      </c>
      <c r="N27" s="18">
        <v>2</v>
      </c>
      <c r="O27" s="18">
        <v>2</v>
      </c>
      <c r="P27" s="18">
        <f t="shared" si="8"/>
        <v>8</v>
      </c>
      <c r="Q27" s="117">
        <f t="shared" si="9"/>
        <v>0.40</v>
      </c>
      <c r="R27" s="107">
        <f t="shared" si="1"/>
        <v>0.65</v>
      </c>
      <c r="S27" s="107">
        <f t="shared" si="2"/>
        <v>0.75</v>
      </c>
      <c r="T27" s="107">
        <f t="shared" si="3"/>
        <v>0.90</v>
      </c>
      <c r="U27" s="107">
        <f t="shared" si="4"/>
        <v>0.54999999999999993</v>
      </c>
      <c r="V27" s="107">
        <f t="shared" si="5"/>
        <v>0.54999999999999993</v>
      </c>
      <c r="W27" s="118">
        <f t="shared" si="6"/>
        <v>28</v>
      </c>
      <c r="X27" s="118">
        <f t="shared" si="10"/>
        <v>5.60</v>
      </c>
      <c r="Y27" s="267">
        <v>12</v>
      </c>
      <c r="Z27" s="117">
        <f t="shared" si="11"/>
        <v>9.6000000000000014</v>
      </c>
    </row>
    <row r="28" spans="1:26" ht="19.9" customHeight="1">
      <c r="A28" s="207">
        <v>21</v>
      </c>
      <c r="B28" s="137">
        <v>283088</v>
      </c>
      <c r="C28" s="138" t="s">
        <v>118</v>
      </c>
      <c r="D28" s="10">
        <v>4</v>
      </c>
      <c r="E28" s="10">
        <v>3</v>
      </c>
      <c r="F28" s="10">
        <v>5</v>
      </c>
      <c r="G28" s="10">
        <v>4</v>
      </c>
      <c r="H28" s="10">
        <v>3</v>
      </c>
      <c r="I28" s="10">
        <f t="shared" si="7"/>
        <v>19</v>
      </c>
      <c r="J28" s="10">
        <f t="shared" si="0"/>
        <v>2.85</v>
      </c>
      <c r="K28" s="18">
        <v>4</v>
      </c>
      <c r="L28" s="18">
        <v>2</v>
      </c>
      <c r="M28" s="18">
        <v>2</v>
      </c>
      <c r="N28" s="18">
        <v>4</v>
      </c>
      <c r="O28" s="18">
        <v>2</v>
      </c>
      <c r="P28" s="18">
        <f t="shared" si="8"/>
        <v>14</v>
      </c>
      <c r="Q28" s="117">
        <f t="shared" si="9"/>
        <v>0.70</v>
      </c>
      <c r="R28" s="107">
        <f t="shared" si="1"/>
        <v>0.80</v>
      </c>
      <c r="S28" s="107">
        <f t="shared" si="2"/>
        <v>0.54999999999999993</v>
      </c>
      <c r="T28" s="107">
        <f t="shared" si="3"/>
        <v>0.85</v>
      </c>
      <c r="U28" s="107">
        <f t="shared" si="4"/>
        <v>0.80</v>
      </c>
      <c r="V28" s="107">
        <f t="shared" si="5"/>
        <v>0.54999999999999993</v>
      </c>
      <c r="W28" s="118">
        <f t="shared" si="6"/>
        <v>33</v>
      </c>
      <c r="X28" s="118">
        <f t="shared" si="10"/>
        <v>6.60</v>
      </c>
      <c r="Y28" s="267">
        <v>17</v>
      </c>
      <c r="Z28" s="117">
        <f t="shared" si="11"/>
        <v>13.60</v>
      </c>
    </row>
    <row r="29" spans="1:26" ht="19.9" customHeight="1" thickBot="1">
      <c r="A29" s="208">
        <v>22</v>
      </c>
      <c r="B29" s="137">
        <v>283092</v>
      </c>
      <c r="C29" s="138" t="s">
        <v>120</v>
      </c>
      <c r="D29" s="10">
        <v>4</v>
      </c>
      <c r="E29" s="10">
        <v>3</v>
      </c>
      <c r="F29" s="10">
        <v>4</v>
      </c>
      <c r="G29" s="10">
        <v>3</v>
      </c>
      <c r="H29" s="10">
        <v>4</v>
      </c>
      <c r="I29" s="10">
        <f t="shared" si="7"/>
        <v>18</v>
      </c>
      <c r="J29" s="10">
        <f t="shared" si="0"/>
        <v>2.6999999999999997</v>
      </c>
      <c r="K29" s="18">
        <v>3</v>
      </c>
      <c r="L29" s="18">
        <v>1</v>
      </c>
      <c r="M29" s="18">
        <v>4</v>
      </c>
      <c r="N29" s="18">
        <v>3</v>
      </c>
      <c r="O29" s="18">
        <v>4</v>
      </c>
      <c r="P29" s="18">
        <f t="shared" si="8"/>
        <v>15</v>
      </c>
      <c r="Q29" s="117">
        <f t="shared" si="9"/>
        <v>0.75</v>
      </c>
      <c r="R29" s="107">
        <f t="shared" si="1"/>
        <v>0.75</v>
      </c>
      <c r="S29" s="107">
        <f t="shared" si="2"/>
        <v>0.49999999999999994</v>
      </c>
      <c r="T29" s="107">
        <f t="shared" si="3"/>
        <v>0.80</v>
      </c>
      <c r="U29" s="107">
        <f t="shared" si="4"/>
        <v>0.60</v>
      </c>
      <c r="V29" s="107">
        <f t="shared" si="5"/>
        <v>0.80</v>
      </c>
      <c r="W29" s="118">
        <f t="shared" si="6"/>
        <v>33</v>
      </c>
      <c r="X29" s="118">
        <f t="shared" si="10"/>
        <v>6.60</v>
      </c>
      <c r="Y29" s="267">
        <v>9</v>
      </c>
      <c r="Z29" s="117">
        <f t="shared" si="11"/>
        <v>7.20</v>
      </c>
    </row>
    <row r="30" spans="1:26" ht="19.9" customHeight="1">
      <c r="A30" s="207">
        <v>23</v>
      </c>
      <c r="B30" s="137">
        <v>283094</v>
      </c>
      <c r="C30" s="138" t="s">
        <v>221</v>
      </c>
      <c r="D30" s="10">
        <v>6</v>
      </c>
      <c r="E30" s="10">
        <v>7</v>
      </c>
      <c r="F30" s="10">
        <v>7</v>
      </c>
      <c r="G30" s="10">
        <v>8</v>
      </c>
      <c r="H30" s="10">
        <v>8</v>
      </c>
      <c r="I30" s="10">
        <f t="shared" si="7"/>
        <v>36</v>
      </c>
      <c r="J30" s="10">
        <f t="shared" si="0"/>
        <v>5.40</v>
      </c>
      <c r="K30" s="18">
        <v>1</v>
      </c>
      <c r="L30" s="18">
        <v>2</v>
      </c>
      <c r="M30" s="18">
        <v>4</v>
      </c>
      <c r="N30" s="18">
        <v>3</v>
      </c>
      <c r="O30" s="18">
        <v>2</v>
      </c>
      <c r="P30" s="18">
        <f t="shared" si="8"/>
        <v>12</v>
      </c>
      <c r="Q30" s="117">
        <f t="shared" si="9"/>
        <v>0.60000000000000009</v>
      </c>
      <c r="R30" s="107">
        <f t="shared" si="1"/>
        <v>0.95</v>
      </c>
      <c r="S30" s="107">
        <f t="shared" si="2"/>
        <v>1.1500000000000001</v>
      </c>
      <c r="T30" s="107">
        <f t="shared" si="3"/>
        <v>1.25</v>
      </c>
      <c r="U30" s="107">
        <f t="shared" si="4"/>
        <v>1.35</v>
      </c>
      <c r="V30" s="107">
        <f t="shared" si="5"/>
        <v>1.30</v>
      </c>
      <c r="W30" s="118">
        <f t="shared" si="6"/>
        <v>48</v>
      </c>
      <c r="X30" s="118">
        <f t="shared" si="10"/>
        <v>9.6000000000000014</v>
      </c>
      <c r="Y30" s="267">
        <v>35</v>
      </c>
      <c r="Z30" s="117">
        <f t="shared" si="11"/>
        <v>28</v>
      </c>
    </row>
    <row r="31" spans="1:26" ht="19.9" customHeight="1" thickBot="1">
      <c r="A31" s="208">
        <v>24</v>
      </c>
      <c r="B31" s="137">
        <v>283095</v>
      </c>
      <c r="C31" s="138" t="s">
        <v>144</v>
      </c>
      <c r="D31" s="10">
        <v>1</v>
      </c>
      <c r="E31" s="10">
        <v>2</v>
      </c>
      <c r="F31" s="10">
        <v>1</v>
      </c>
      <c r="G31" s="10">
        <v>1</v>
      </c>
      <c r="H31" s="10">
        <v>1</v>
      </c>
      <c r="I31" s="10">
        <f t="shared" si="7"/>
        <v>6</v>
      </c>
      <c r="J31" s="10">
        <f t="shared" si="0"/>
        <v>0.89999999999999991</v>
      </c>
      <c r="K31" s="18">
        <v>2</v>
      </c>
      <c r="L31" s="18">
        <v>1</v>
      </c>
      <c r="M31" s="18">
        <v>4</v>
      </c>
      <c r="N31" s="18">
        <v>3</v>
      </c>
      <c r="O31" s="18">
        <v>2</v>
      </c>
      <c r="P31" s="18">
        <f t="shared" si="8"/>
        <v>12</v>
      </c>
      <c r="Q31" s="117">
        <f t="shared" si="9"/>
        <v>0.60000000000000009</v>
      </c>
      <c r="R31" s="107">
        <f t="shared" si="1"/>
        <v>0.25</v>
      </c>
      <c r="S31" s="107">
        <f t="shared" si="2"/>
        <v>0.35</v>
      </c>
      <c r="T31" s="107">
        <f t="shared" si="3"/>
        <v>0.35</v>
      </c>
      <c r="U31" s="107">
        <f t="shared" si="4"/>
        <v>0.30000000000000004</v>
      </c>
      <c r="V31" s="107">
        <f t="shared" si="5"/>
        <v>0.25</v>
      </c>
      <c r="W31" s="118">
        <f t="shared" si="6"/>
        <v>18</v>
      </c>
      <c r="X31" s="118">
        <f t="shared" si="10"/>
        <v>3.60</v>
      </c>
      <c r="Y31" s="267">
        <v>0</v>
      </c>
      <c r="Z31" s="117">
        <f t="shared" si="11"/>
        <v>0</v>
      </c>
    </row>
    <row r="32" spans="1:26" ht="19.9" customHeight="1">
      <c r="A32" s="207">
        <v>25</v>
      </c>
      <c r="B32" s="137">
        <v>283096</v>
      </c>
      <c r="C32" s="138" t="s">
        <v>101</v>
      </c>
      <c r="D32" s="10">
        <v>2</v>
      </c>
      <c r="E32" s="10">
        <v>3</v>
      </c>
      <c r="F32" s="10">
        <v>1</v>
      </c>
      <c r="G32" s="10">
        <v>1</v>
      </c>
      <c r="H32" s="10">
        <v>1</v>
      </c>
      <c r="I32" s="10">
        <f t="shared" si="7"/>
        <v>8</v>
      </c>
      <c r="J32" s="10">
        <f t="shared" si="0"/>
        <v>1.20</v>
      </c>
      <c r="K32" s="18">
        <v>1</v>
      </c>
      <c r="L32" s="18">
        <v>2</v>
      </c>
      <c r="M32" s="18">
        <v>2</v>
      </c>
      <c r="N32" s="18">
        <v>1</v>
      </c>
      <c r="O32" s="18">
        <v>2</v>
      </c>
      <c r="P32" s="18">
        <f t="shared" si="8"/>
        <v>8</v>
      </c>
      <c r="Q32" s="117">
        <f t="shared" si="9"/>
        <v>0.40</v>
      </c>
      <c r="R32" s="107">
        <f t="shared" si="1"/>
        <v>0.35</v>
      </c>
      <c r="S32" s="107">
        <f t="shared" si="2"/>
        <v>0.54999999999999993</v>
      </c>
      <c r="T32" s="107">
        <f t="shared" si="3"/>
        <v>0.25</v>
      </c>
      <c r="U32" s="107">
        <f t="shared" si="4"/>
        <v>0.20</v>
      </c>
      <c r="V32" s="107">
        <f t="shared" si="5"/>
        <v>0.25</v>
      </c>
      <c r="W32" s="118">
        <f t="shared" si="6"/>
        <v>16</v>
      </c>
      <c r="X32" s="118">
        <f t="shared" si="10"/>
        <v>3.20</v>
      </c>
      <c r="Y32" s="267">
        <v>1</v>
      </c>
      <c r="Z32" s="117">
        <f t="shared" si="11"/>
        <v>0.80</v>
      </c>
    </row>
    <row r="33" spans="1:26" ht="19.9" customHeight="1" thickBot="1">
      <c r="A33" s="208">
        <v>26</v>
      </c>
      <c r="B33" s="137">
        <v>283099</v>
      </c>
      <c r="C33" s="138" t="s">
        <v>222</v>
      </c>
      <c r="D33" s="10">
        <v>2</v>
      </c>
      <c r="E33" s="10">
        <v>3</v>
      </c>
      <c r="F33" s="10">
        <v>4</v>
      </c>
      <c r="G33" s="10">
        <v>5</v>
      </c>
      <c r="H33" s="10">
        <v>4</v>
      </c>
      <c r="I33" s="10">
        <f t="shared" si="7"/>
        <v>18</v>
      </c>
      <c r="J33" s="10">
        <f t="shared" si="0"/>
        <v>2.6999999999999997</v>
      </c>
      <c r="K33" s="18">
        <v>2</v>
      </c>
      <c r="L33" s="18">
        <v>3</v>
      </c>
      <c r="M33" s="18">
        <v>3</v>
      </c>
      <c r="N33" s="18">
        <v>2</v>
      </c>
      <c r="O33" s="18">
        <v>3</v>
      </c>
      <c r="P33" s="18">
        <f t="shared" si="8"/>
        <v>13</v>
      </c>
      <c r="Q33" s="117">
        <f t="shared" si="9"/>
        <v>0.65</v>
      </c>
      <c r="R33" s="107">
        <f t="shared" si="1"/>
        <v>0.40</v>
      </c>
      <c r="S33" s="107">
        <f t="shared" si="2"/>
        <v>0.60</v>
      </c>
      <c r="T33" s="107">
        <f t="shared" si="3"/>
        <v>0.75</v>
      </c>
      <c r="U33" s="107">
        <f t="shared" si="4"/>
        <v>0.85</v>
      </c>
      <c r="V33" s="107">
        <f t="shared" si="5"/>
        <v>0.75</v>
      </c>
      <c r="W33" s="118">
        <f t="shared" si="6"/>
        <v>31</v>
      </c>
      <c r="X33" s="118">
        <f t="shared" si="10"/>
        <v>6.20</v>
      </c>
      <c r="Y33" s="267">
        <v>17</v>
      </c>
      <c r="Z33" s="117">
        <f t="shared" si="11"/>
        <v>13.60</v>
      </c>
    </row>
    <row r="34" spans="1:26" ht="19.9" customHeight="1">
      <c r="A34" s="207">
        <v>27</v>
      </c>
      <c r="B34" s="137">
        <v>283100</v>
      </c>
      <c r="C34" s="138" t="s">
        <v>121</v>
      </c>
      <c r="D34" s="10">
        <v>5</v>
      </c>
      <c r="E34" s="10">
        <v>2</v>
      </c>
      <c r="F34" s="10">
        <v>3</v>
      </c>
      <c r="G34" s="10">
        <v>2</v>
      </c>
      <c r="H34" s="10">
        <v>3</v>
      </c>
      <c r="I34" s="10">
        <f t="shared" si="7"/>
        <v>15</v>
      </c>
      <c r="J34" s="10">
        <f t="shared" si="0"/>
        <v>2.25</v>
      </c>
      <c r="K34" s="18">
        <v>1</v>
      </c>
      <c r="L34" s="18">
        <v>3</v>
      </c>
      <c r="M34" s="18">
        <v>3</v>
      </c>
      <c r="N34" s="18">
        <v>2</v>
      </c>
      <c r="O34" s="18">
        <v>4</v>
      </c>
      <c r="P34" s="18">
        <f t="shared" si="8"/>
        <v>13</v>
      </c>
      <c r="Q34" s="117">
        <f t="shared" si="9"/>
        <v>0.65</v>
      </c>
      <c r="R34" s="107">
        <f t="shared" si="1"/>
        <v>0.80</v>
      </c>
      <c r="S34" s="107">
        <f t="shared" si="2"/>
        <v>0.45</v>
      </c>
      <c r="T34" s="107">
        <f t="shared" si="3"/>
        <v>0.60</v>
      </c>
      <c r="U34" s="107">
        <f t="shared" si="4"/>
        <v>0.40</v>
      </c>
      <c r="V34" s="107">
        <f t="shared" si="5"/>
        <v>0.64999999999999991</v>
      </c>
      <c r="W34" s="118">
        <f t="shared" si="6"/>
        <v>28</v>
      </c>
      <c r="X34" s="118">
        <f t="shared" si="10"/>
        <v>5.60</v>
      </c>
      <c r="Y34" s="267">
        <v>12</v>
      </c>
      <c r="Z34" s="117">
        <f t="shared" si="11"/>
        <v>9.6000000000000014</v>
      </c>
    </row>
    <row r="35" spans="1:26" ht="19.9" customHeight="1" thickBot="1">
      <c r="A35" s="208">
        <v>28</v>
      </c>
      <c r="B35" s="137">
        <v>283101</v>
      </c>
      <c r="C35" s="138" t="s">
        <v>121</v>
      </c>
      <c r="D35" s="10">
        <v>3</v>
      </c>
      <c r="E35" s="10">
        <v>4</v>
      </c>
      <c r="F35" s="10">
        <v>5</v>
      </c>
      <c r="G35" s="10">
        <v>4</v>
      </c>
      <c r="H35" s="10">
        <v>5</v>
      </c>
      <c r="I35" s="10">
        <f t="shared" si="7"/>
        <v>21</v>
      </c>
      <c r="J35" s="10">
        <f t="shared" si="0"/>
        <v>3.15</v>
      </c>
      <c r="K35" s="18">
        <v>1</v>
      </c>
      <c r="L35" s="18">
        <v>2</v>
      </c>
      <c r="M35" s="18">
        <v>4</v>
      </c>
      <c r="N35" s="18">
        <v>3</v>
      </c>
      <c r="O35" s="18">
        <v>4</v>
      </c>
      <c r="P35" s="18">
        <f t="shared" si="8"/>
        <v>14</v>
      </c>
      <c r="Q35" s="117">
        <f t="shared" si="9"/>
        <v>0.70</v>
      </c>
      <c r="R35" s="107">
        <f t="shared" si="1"/>
        <v>0.49999999999999994</v>
      </c>
      <c r="S35" s="107">
        <f t="shared" si="2"/>
        <v>0.70</v>
      </c>
      <c r="T35" s="107">
        <f t="shared" si="3"/>
        <v>0.95</v>
      </c>
      <c r="U35" s="107">
        <f t="shared" si="4"/>
        <v>0.75</v>
      </c>
      <c r="V35" s="107">
        <f t="shared" si="5"/>
        <v>0.95</v>
      </c>
      <c r="W35" s="118">
        <f t="shared" si="6"/>
        <v>35</v>
      </c>
      <c r="X35" s="118">
        <f t="shared" si="10"/>
        <v>7</v>
      </c>
      <c r="Y35" s="267">
        <v>22</v>
      </c>
      <c r="Z35" s="117">
        <f t="shared" si="11"/>
        <v>17.60</v>
      </c>
    </row>
    <row r="36" spans="1:26" ht="19.9" customHeight="1">
      <c r="A36" s="207">
        <v>29</v>
      </c>
      <c r="B36" s="137">
        <v>287049</v>
      </c>
      <c r="C36" s="138" t="s">
        <v>223</v>
      </c>
      <c r="D36" s="10">
        <v>3</v>
      </c>
      <c r="E36" s="10">
        <v>3</v>
      </c>
      <c r="F36" s="10">
        <v>3</v>
      </c>
      <c r="G36" s="10">
        <v>2</v>
      </c>
      <c r="H36" s="10">
        <v>5</v>
      </c>
      <c r="I36" s="10">
        <f t="shared" si="7"/>
        <v>16</v>
      </c>
      <c r="J36" s="10">
        <f t="shared" si="0"/>
        <v>2.40</v>
      </c>
      <c r="K36" s="18">
        <v>1</v>
      </c>
      <c r="L36" s="18">
        <v>2</v>
      </c>
      <c r="M36" s="18">
        <v>2</v>
      </c>
      <c r="N36" s="18">
        <v>3</v>
      </c>
      <c r="O36" s="18">
        <v>2</v>
      </c>
      <c r="P36" s="18">
        <f t="shared" si="8"/>
        <v>10</v>
      </c>
      <c r="Q36" s="117">
        <f t="shared" si="9"/>
        <v>0.50</v>
      </c>
      <c r="R36" s="107">
        <f t="shared" si="1"/>
        <v>0.49999999999999994</v>
      </c>
      <c r="S36" s="107">
        <f t="shared" si="2"/>
        <v>0.54999999999999993</v>
      </c>
      <c r="T36" s="107">
        <f t="shared" si="3"/>
        <v>0.54999999999999993</v>
      </c>
      <c r="U36" s="107">
        <f t="shared" si="4"/>
        <v>0.45</v>
      </c>
      <c r="V36" s="107">
        <f t="shared" si="5"/>
        <v>0.85</v>
      </c>
      <c r="W36" s="118">
        <f t="shared" si="6"/>
        <v>26</v>
      </c>
      <c r="X36" s="118">
        <f t="shared" si="10"/>
        <v>5.20</v>
      </c>
      <c r="Y36" s="267">
        <v>10</v>
      </c>
      <c r="Z36" s="117">
        <f t="shared" si="11"/>
        <v>8</v>
      </c>
    </row>
    <row r="37" spans="1:26" ht="19.9" customHeight="1" thickBot="1">
      <c r="A37" s="208">
        <v>30</v>
      </c>
      <c r="B37" s="137">
        <v>283102</v>
      </c>
      <c r="C37" s="138" t="s">
        <v>224</v>
      </c>
      <c r="D37" s="10">
        <v>3</v>
      </c>
      <c r="E37" s="10">
        <v>3</v>
      </c>
      <c r="F37" s="10">
        <v>3</v>
      </c>
      <c r="G37" s="10">
        <v>2</v>
      </c>
      <c r="H37" s="10">
        <v>2</v>
      </c>
      <c r="I37" s="10">
        <f t="shared" si="7"/>
        <v>13</v>
      </c>
      <c r="J37" s="10">
        <f t="shared" si="0"/>
        <v>1.95</v>
      </c>
      <c r="K37" s="18">
        <v>2</v>
      </c>
      <c r="L37" s="18">
        <v>3</v>
      </c>
      <c r="M37" s="18">
        <v>2</v>
      </c>
      <c r="N37" s="18">
        <v>3</v>
      </c>
      <c r="O37" s="18">
        <v>4</v>
      </c>
      <c r="P37" s="18">
        <f t="shared" si="8"/>
        <v>14</v>
      </c>
      <c r="Q37" s="117">
        <f t="shared" si="9"/>
        <v>0.70</v>
      </c>
      <c r="R37" s="107">
        <f t="shared" si="1"/>
        <v>0.54999999999999993</v>
      </c>
      <c r="S37" s="107">
        <f t="shared" si="2"/>
        <v>0.60</v>
      </c>
      <c r="T37" s="107">
        <f t="shared" si="3"/>
        <v>0.54999999999999993</v>
      </c>
      <c r="U37" s="107">
        <f t="shared" si="4"/>
        <v>0.45</v>
      </c>
      <c r="V37" s="107">
        <f t="shared" si="5"/>
        <v>0.50</v>
      </c>
      <c r="W37" s="118">
        <f t="shared" si="6"/>
        <v>27</v>
      </c>
      <c r="X37" s="118">
        <f t="shared" si="10"/>
        <v>5.40</v>
      </c>
      <c r="Y37" s="267">
        <v>3</v>
      </c>
      <c r="Z37" s="117">
        <f t="shared" si="11"/>
        <v>2.4000000000000004</v>
      </c>
    </row>
    <row r="38" spans="1:26" ht="19.9" customHeight="1">
      <c r="A38" s="207">
        <v>31</v>
      </c>
      <c r="B38" s="137">
        <v>283103</v>
      </c>
      <c r="C38" s="138" t="s">
        <v>225</v>
      </c>
      <c r="D38" s="10">
        <v>3</v>
      </c>
      <c r="E38" s="10">
        <v>4</v>
      </c>
      <c r="F38" s="10">
        <v>5</v>
      </c>
      <c r="G38" s="10">
        <v>6</v>
      </c>
      <c r="H38" s="10">
        <v>6</v>
      </c>
      <c r="I38" s="10">
        <f t="shared" si="7"/>
        <v>24</v>
      </c>
      <c r="J38" s="10">
        <f t="shared" si="0"/>
        <v>3.5999999999999996</v>
      </c>
      <c r="K38" s="18">
        <v>2</v>
      </c>
      <c r="L38" s="18">
        <v>3</v>
      </c>
      <c r="M38" s="18">
        <v>2</v>
      </c>
      <c r="N38" s="18">
        <v>3</v>
      </c>
      <c r="O38" s="18">
        <v>4</v>
      </c>
      <c r="P38" s="18">
        <f t="shared" si="8"/>
        <v>14</v>
      </c>
      <c r="Q38" s="117">
        <f t="shared" si="9"/>
        <v>0.70</v>
      </c>
      <c r="R38" s="107">
        <f t="shared" si="1"/>
        <v>0.54999999999999993</v>
      </c>
      <c r="S38" s="107">
        <f t="shared" si="2"/>
        <v>0.75</v>
      </c>
      <c r="T38" s="107">
        <f t="shared" si="3"/>
        <v>0.85</v>
      </c>
      <c r="U38" s="107">
        <f t="shared" si="4"/>
        <v>1.0499999999999998</v>
      </c>
      <c r="V38" s="107">
        <f t="shared" si="5"/>
        <v>1.0999999999999999</v>
      </c>
      <c r="W38" s="118">
        <f t="shared" si="6"/>
        <v>38</v>
      </c>
      <c r="X38" s="118">
        <f t="shared" si="10"/>
        <v>7.60</v>
      </c>
      <c r="Y38" s="267">
        <v>19</v>
      </c>
      <c r="Z38" s="117">
        <f t="shared" si="11"/>
        <v>15.20</v>
      </c>
    </row>
    <row r="39" spans="1:26" ht="19.9" customHeight="1" thickBot="1">
      <c r="A39" s="208">
        <v>32</v>
      </c>
      <c r="B39" s="137">
        <v>183105</v>
      </c>
      <c r="C39" s="138" t="s">
        <v>226</v>
      </c>
      <c r="D39" s="10">
        <v>3</v>
      </c>
      <c r="E39" s="10">
        <v>4</v>
      </c>
      <c r="F39" s="10">
        <v>6</v>
      </c>
      <c r="G39" s="10">
        <v>5</v>
      </c>
      <c r="H39" s="10">
        <v>7</v>
      </c>
      <c r="I39" s="10">
        <f t="shared" si="7"/>
        <v>25</v>
      </c>
      <c r="J39" s="10">
        <f t="shared" si="0"/>
        <v>3.75</v>
      </c>
      <c r="K39" s="18">
        <v>2</v>
      </c>
      <c r="L39" s="18">
        <v>1</v>
      </c>
      <c r="M39" s="18">
        <v>5</v>
      </c>
      <c r="N39" s="18">
        <v>4</v>
      </c>
      <c r="O39" s="18">
        <v>2</v>
      </c>
      <c r="P39" s="18">
        <f t="shared" si="8"/>
        <v>14</v>
      </c>
      <c r="Q39" s="117">
        <f t="shared" si="9"/>
        <v>0.70</v>
      </c>
      <c r="R39" s="107">
        <f t="shared" si="1"/>
        <v>0.54999999999999993</v>
      </c>
      <c r="S39" s="107">
        <f t="shared" si="2"/>
        <v>0.65</v>
      </c>
      <c r="T39" s="107">
        <f t="shared" si="3"/>
        <v>1.1499999999999999</v>
      </c>
      <c r="U39" s="107">
        <f t="shared" si="4"/>
        <v>0.95</v>
      </c>
      <c r="V39" s="107">
        <f t="shared" si="5"/>
        <v>1.1500000000000001</v>
      </c>
      <c r="W39" s="118">
        <f t="shared" si="6"/>
        <v>39</v>
      </c>
      <c r="X39" s="118">
        <f t="shared" si="10"/>
        <v>7.8000000000000007</v>
      </c>
      <c r="Y39" s="267">
        <v>19</v>
      </c>
      <c r="Z39" s="117">
        <f t="shared" si="11"/>
        <v>15.20</v>
      </c>
    </row>
    <row r="40" spans="1:26" ht="19.9" customHeight="1">
      <c r="A40" s="207">
        <v>33</v>
      </c>
      <c r="B40" s="137">
        <v>283106</v>
      </c>
      <c r="C40" s="138" t="s">
        <v>145</v>
      </c>
      <c r="D40" s="10">
        <v>5</v>
      </c>
      <c r="E40" s="10">
        <v>5</v>
      </c>
      <c r="F40" s="10">
        <v>4</v>
      </c>
      <c r="G40" s="10">
        <v>5</v>
      </c>
      <c r="H40" s="10">
        <v>6</v>
      </c>
      <c r="I40" s="10">
        <f t="shared" si="7"/>
        <v>25</v>
      </c>
      <c r="J40" s="10">
        <f t="shared" si="12" ref="J40:J71">I40*0.15</f>
        <v>3.75</v>
      </c>
      <c r="K40" s="18">
        <v>2</v>
      </c>
      <c r="L40" s="18">
        <v>1</v>
      </c>
      <c r="M40" s="18">
        <v>3</v>
      </c>
      <c r="N40" s="18">
        <v>4</v>
      </c>
      <c r="O40" s="18">
        <v>5</v>
      </c>
      <c r="P40" s="18">
        <f t="shared" si="8"/>
        <v>15</v>
      </c>
      <c r="Q40" s="117">
        <f t="shared" si="9"/>
        <v>0.75</v>
      </c>
      <c r="R40" s="107">
        <f t="shared" si="13" ref="R40:R71">(D40*0.15+K40*0.05)</f>
        <v>0.85</v>
      </c>
      <c r="S40" s="107">
        <f t="shared" si="14" ref="S40:S71">(E40*0.15+L40*0.05)</f>
        <v>0.80</v>
      </c>
      <c r="T40" s="107">
        <f t="shared" si="15" ref="T40:T71">(F40*0.15+M40*0.05)</f>
        <v>0.75</v>
      </c>
      <c r="U40" s="107">
        <f t="shared" si="16" ref="U40:U71">(G40*0.15+N40*0.05)</f>
        <v>0.95</v>
      </c>
      <c r="V40" s="107">
        <f t="shared" si="17" ref="V40:V71">(H40*0.15+O40*0.05)</f>
        <v>1.1499999999999999</v>
      </c>
      <c r="W40" s="118">
        <f t="shared" si="18" ref="W40:W71">I40+P40</f>
        <v>40</v>
      </c>
      <c r="X40" s="118">
        <f t="shared" si="10"/>
        <v>8</v>
      </c>
      <c r="Y40" s="267">
        <v>24</v>
      </c>
      <c r="Z40" s="117">
        <f t="shared" si="11"/>
        <v>19.200000000000003</v>
      </c>
    </row>
    <row r="41" spans="1:26" ht="19.9" customHeight="1" thickBot="1">
      <c r="A41" s="208">
        <v>34</v>
      </c>
      <c r="B41" s="137">
        <v>283107</v>
      </c>
      <c r="C41" s="138" t="s">
        <v>227</v>
      </c>
      <c r="D41" s="10">
        <v>4</v>
      </c>
      <c r="E41" s="10">
        <v>5</v>
      </c>
      <c r="F41" s="10">
        <v>8</v>
      </c>
      <c r="G41" s="10">
        <v>7</v>
      </c>
      <c r="H41" s="10">
        <v>4</v>
      </c>
      <c r="I41" s="10">
        <f t="shared" si="7"/>
        <v>28</v>
      </c>
      <c r="J41" s="10">
        <f t="shared" si="12"/>
        <v>4.20</v>
      </c>
      <c r="K41" s="18">
        <v>2</v>
      </c>
      <c r="L41" s="18">
        <v>2</v>
      </c>
      <c r="M41" s="18">
        <v>5</v>
      </c>
      <c r="N41" s="18">
        <v>4</v>
      </c>
      <c r="O41" s="18">
        <v>3</v>
      </c>
      <c r="P41" s="18">
        <f t="shared" si="8"/>
        <v>16</v>
      </c>
      <c r="Q41" s="117">
        <f t="shared" si="9"/>
        <v>0.80</v>
      </c>
      <c r="R41" s="107">
        <f t="shared" si="13"/>
        <v>0.70</v>
      </c>
      <c r="S41" s="107">
        <f t="shared" si="14"/>
        <v>0.85</v>
      </c>
      <c r="T41" s="107">
        <f t="shared" si="15"/>
        <v>1.45</v>
      </c>
      <c r="U41" s="107">
        <f t="shared" si="16"/>
        <v>1.25</v>
      </c>
      <c r="V41" s="107">
        <f t="shared" si="17"/>
        <v>0.75</v>
      </c>
      <c r="W41" s="118">
        <f t="shared" si="18"/>
        <v>44</v>
      </c>
      <c r="X41" s="118">
        <f t="shared" si="10"/>
        <v>8.8000000000000007</v>
      </c>
      <c r="Y41" s="267">
        <v>27</v>
      </c>
      <c r="Z41" s="117">
        <f t="shared" si="11"/>
        <v>21.60</v>
      </c>
    </row>
    <row r="42" spans="1:26" ht="19.9" customHeight="1">
      <c r="A42" s="207">
        <v>35</v>
      </c>
      <c r="B42" s="137">
        <v>283108</v>
      </c>
      <c r="C42" s="138" t="s">
        <v>157</v>
      </c>
      <c r="D42" s="10">
        <v>3</v>
      </c>
      <c r="E42" s="10">
        <v>4</v>
      </c>
      <c r="F42" s="10">
        <v>5</v>
      </c>
      <c r="G42" s="10">
        <v>3</v>
      </c>
      <c r="H42" s="10">
        <v>5</v>
      </c>
      <c r="I42" s="10">
        <f t="shared" si="7"/>
        <v>20</v>
      </c>
      <c r="J42" s="10">
        <f t="shared" si="12"/>
        <v>3</v>
      </c>
      <c r="K42" s="18">
        <v>1</v>
      </c>
      <c r="L42" s="18">
        <v>2</v>
      </c>
      <c r="M42" s="18">
        <v>3</v>
      </c>
      <c r="N42" s="18">
        <v>4</v>
      </c>
      <c r="O42" s="18">
        <v>4</v>
      </c>
      <c r="P42" s="18">
        <f t="shared" si="8"/>
        <v>14</v>
      </c>
      <c r="Q42" s="117">
        <f t="shared" si="9"/>
        <v>0.70</v>
      </c>
      <c r="R42" s="107">
        <f t="shared" si="13"/>
        <v>0.49999999999999994</v>
      </c>
      <c r="S42" s="107">
        <f t="shared" si="14"/>
        <v>0.70</v>
      </c>
      <c r="T42" s="107">
        <f t="shared" si="15"/>
        <v>0.90</v>
      </c>
      <c r="U42" s="107">
        <f t="shared" si="16"/>
        <v>0.64999999999999991</v>
      </c>
      <c r="V42" s="107">
        <f t="shared" si="17"/>
        <v>0.95</v>
      </c>
      <c r="W42" s="118">
        <f t="shared" si="18"/>
        <v>34</v>
      </c>
      <c r="X42" s="118">
        <f t="shared" si="10"/>
        <v>6.8000000000000007</v>
      </c>
      <c r="Y42" s="267">
        <v>12</v>
      </c>
      <c r="Z42" s="117">
        <f t="shared" si="11"/>
        <v>9.6000000000000014</v>
      </c>
    </row>
    <row r="43" spans="1:26" ht="19.9" customHeight="1" thickBot="1">
      <c r="A43" s="208">
        <v>36</v>
      </c>
      <c r="B43" s="137">
        <v>283110</v>
      </c>
      <c r="C43" s="138" t="s">
        <v>228</v>
      </c>
      <c r="D43" s="10">
        <v>3</v>
      </c>
      <c r="E43" s="10">
        <v>4</v>
      </c>
      <c r="F43" s="10">
        <v>4</v>
      </c>
      <c r="G43" s="10">
        <v>5</v>
      </c>
      <c r="H43" s="10">
        <v>6</v>
      </c>
      <c r="I43" s="10">
        <f t="shared" si="7"/>
        <v>22</v>
      </c>
      <c r="J43" s="10">
        <f t="shared" si="12"/>
        <v>3.30</v>
      </c>
      <c r="K43" s="18">
        <v>2</v>
      </c>
      <c r="L43" s="18">
        <v>2</v>
      </c>
      <c r="M43" s="18">
        <v>3</v>
      </c>
      <c r="N43" s="18">
        <v>4</v>
      </c>
      <c r="O43" s="18">
        <v>5</v>
      </c>
      <c r="P43" s="18">
        <f t="shared" si="8"/>
        <v>16</v>
      </c>
      <c r="Q43" s="117">
        <f t="shared" si="9"/>
        <v>0.80</v>
      </c>
      <c r="R43" s="107">
        <f t="shared" si="13"/>
        <v>0.54999999999999993</v>
      </c>
      <c r="S43" s="107">
        <f t="shared" si="14"/>
        <v>0.70</v>
      </c>
      <c r="T43" s="107">
        <f t="shared" si="15"/>
        <v>0.75</v>
      </c>
      <c r="U43" s="107">
        <f t="shared" si="16"/>
        <v>0.95</v>
      </c>
      <c r="V43" s="107">
        <f t="shared" si="17"/>
        <v>1.1499999999999999</v>
      </c>
      <c r="W43" s="118">
        <f t="shared" si="18"/>
        <v>38</v>
      </c>
      <c r="X43" s="118">
        <f t="shared" si="10"/>
        <v>7.60</v>
      </c>
      <c r="Y43" s="267">
        <v>12</v>
      </c>
      <c r="Z43" s="117">
        <f t="shared" si="11"/>
        <v>9.6000000000000014</v>
      </c>
    </row>
    <row r="44" spans="1:26" ht="19.9" customHeight="1">
      <c r="A44" s="207">
        <v>37</v>
      </c>
      <c r="B44" s="137">
        <v>283111</v>
      </c>
      <c r="C44" s="138" t="s">
        <v>229</v>
      </c>
      <c r="D44" s="10">
        <v>3</v>
      </c>
      <c r="E44" s="10">
        <v>3</v>
      </c>
      <c r="F44" s="10">
        <v>5</v>
      </c>
      <c r="G44" s="10">
        <v>5</v>
      </c>
      <c r="H44" s="10">
        <v>5</v>
      </c>
      <c r="I44" s="10">
        <f t="shared" si="7"/>
        <v>21</v>
      </c>
      <c r="J44" s="10">
        <f t="shared" si="12"/>
        <v>3.15</v>
      </c>
      <c r="K44" s="18">
        <v>2</v>
      </c>
      <c r="L44" s="18">
        <v>1</v>
      </c>
      <c r="M44" s="18">
        <v>4</v>
      </c>
      <c r="N44" s="18">
        <v>4</v>
      </c>
      <c r="O44" s="18">
        <v>5</v>
      </c>
      <c r="P44" s="18">
        <f t="shared" si="8"/>
        <v>16</v>
      </c>
      <c r="Q44" s="117">
        <f t="shared" si="9"/>
        <v>0.80</v>
      </c>
      <c r="R44" s="107">
        <f t="shared" si="13"/>
        <v>0.54999999999999993</v>
      </c>
      <c r="S44" s="107">
        <f t="shared" si="14"/>
        <v>0.49999999999999994</v>
      </c>
      <c r="T44" s="107">
        <f t="shared" si="15"/>
        <v>0.95</v>
      </c>
      <c r="U44" s="107">
        <f t="shared" si="16"/>
        <v>0.95</v>
      </c>
      <c r="V44" s="107">
        <f t="shared" si="17"/>
        <v>1</v>
      </c>
      <c r="W44" s="118">
        <f t="shared" si="18"/>
        <v>37</v>
      </c>
      <c r="X44" s="118">
        <f t="shared" si="10"/>
        <v>7.40</v>
      </c>
      <c r="Y44" s="267">
        <v>13</v>
      </c>
      <c r="Z44" s="117">
        <f t="shared" si="11"/>
        <v>10.40</v>
      </c>
    </row>
    <row r="45" spans="1:26" ht="19.9" customHeight="1" thickBot="1">
      <c r="A45" s="208">
        <v>38</v>
      </c>
      <c r="B45" s="137">
        <v>283112</v>
      </c>
      <c r="C45" s="138" t="s">
        <v>230</v>
      </c>
      <c r="D45" s="10">
        <v>3</v>
      </c>
      <c r="E45" s="10">
        <v>4</v>
      </c>
      <c r="F45" s="10">
        <v>5</v>
      </c>
      <c r="G45" s="10">
        <v>8</v>
      </c>
      <c r="H45" s="10">
        <v>7</v>
      </c>
      <c r="I45" s="10">
        <f t="shared" si="7"/>
        <v>27</v>
      </c>
      <c r="J45" s="10">
        <f t="shared" si="12"/>
        <v>4.05</v>
      </c>
      <c r="K45" s="18">
        <v>1</v>
      </c>
      <c r="L45" s="18">
        <v>2</v>
      </c>
      <c r="M45" s="18">
        <v>4</v>
      </c>
      <c r="N45" s="18">
        <v>4</v>
      </c>
      <c r="O45" s="18">
        <v>4</v>
      </c>
      <c r="P45" s="18">
        <f t="shared" si="8"/>
        <v>15</v>
      </c>
      <c r="Q45" s="117">
        <f t="shared" si="9"/>
        <v>0.75</v>
      </c>
      <c r="R45" s="107">
        <f t="shared" si="13"/>
        <v>0.49999999999999994</v>
      </c>
      <c r="S45" s="107">
        <f t="shared" si="14"/>
        <v>0.70</v>
      </c>
      <c r="T45" s="107">
        <f t="shared" si="15"/>
        <v>0.95</v>
      </c>
      <c r="U45" s="107">
        <f t="shared" si="16"/>
        <v>1.40</v>
      </c>
      <c r="V45" s="107">
        <f t="shared" si="17"/>
        <v>1.25</v>
      </c>
      <c r="W45" s="118">
        <f t="shared" si="18"/>
        <v>42</v>
      </c>
      <c r="X45" s="118">
        <f t="shared" si="10"/>
        <v>8.40</v>
      </c>
      <c r="Y45" s="267">
        <v>26</v>
      </c>
      <c r="Z45" s="117">
        <f t="shared" si="11"/>
        <v>20.80</v>
      </c>
    </row>
    <row r="46" spans="1:26" ht="19.9" customHeight="1">
      <c r="A46" s="207">
        <v>39</v>
      </c>
      <c r="B46" s="137">
        <v>283113</v>
      </c>
      <c r="C46" s="138" t="s">
        <v>231</v>
      </c>
      <c r="D46" s="10">
        <v>5</v>
      </c>
      <c r="E46" s="10">
        <v>6</v>
      </c>
      <c r="F46" s="10">
        <v>5</v>
      </c>
      <c r="G46" s="10">
        <v>7</v>
      </c>
      <c r="H46" s="10">
        <v>6</v>
      </c>
      <c r="I46" s="10">
        <f t="shared" si="7"/>
        <v>29</v>
      </c>
      <c r="J46" s="10">
        <f t="shared" si="12"/>
        <v>4.3499999999999996</v>
      </c>
      <c r="K46" s="18">
        <v>2</v>
      </c>
      <c r="L46" s="18">
        <v>2</v>
      </c>
      <c r="M46" s="18">
        <v>5</v>
      </c>
      <c r="N46" s="18">
        <v>4</v>
      </c>
      <c r="O46" s="18">
        <v>2</v>
      </c>
      <c r="P46" s="18">
        <f t="shared" si="8"/>
        <v>15</v>
      </c>
      <c r="Q46" s="117">
        <f t="shared" si="9"/>
        <v>0.75</v>
      </c>
      <c r="R46" s="107">
        <f t="shared" si="13"/>
        <v>0.85</v>
      </c>
      <c r="S46" s="107">
        <f t="shared" si="14"/>
        <v>0.99999999999999989</v>
      </c>
      <c r="T46" s="107">
        <f t="shared" si="15"/>
        <v>1</v>
      </c>
      <c r="U46" s="107">
        <f t="shared" si="16"/>
        <v>1.25</v>
      </c>
      <c r="V46" s="107">
        <f t="shared" si="17"/>
        <v>0.99999999999999989</v>
      </c>
      <c r="W46" s="118">
        <f t="shared" si="18"/>
        <v>44</v>
      </c>
      <c r="X46" s="118">
        <f t="shared" si="10"/>
        <v>8.8000000000000007</v>
      </c>
      <c r="Y46" s="267">
        <v>19</v>
      </c>
      <c r="Z46" s="117">
        <f t="shared" si="11"/>
        <v>15.20</v>
      </c>
    </row>
    <row r="47" spans="1:26" ht="19.9" customHeight="1" thickBot="1">
      <c r="A47" s="208">
        <v>40</v>
      </c>
      <c r="B47" s="137">
        <v>283114</v>
      </c>
      <c r="C47" s="138" t="s">
        <v>232</v>
      </c>
      <c r="D47" s="10">
        <v>4</v>
      </c>
      <c r="E47" s="10">
        <v>5</v>
      </c>
      <c r="F47" s="10">
        <v>4</v>
      </c>
      <c r="G47" s="10">
        <v>5</v>
      </c>
      <c r="H47" s="10">
        <v>3</v>
      </c>
      <c r="I47" s="10">
        <f t="shared" si="7"/>
        <v>21</v>
      </c>
      <c r="J47" s="10">
        <f t="shared" si="12"/>
        <v>3.15</v>
      </c>
      <c r="K47" s="18">
        <v>2</v>
      </c>
      <c r="L47" s="18">
        <v>1</v>
      </c>
      <c r="M47" s="18">
        <v>3</v>
      </c>
      <c r="N47" s="18">
        <v>2</v>
      </c>
      <c r="O47" s="18">
        <v>1</v>
      </c>
      <c r="P47" s="18">
        <f t="shared" si="8"/>
        <v>9</v>
      </c>
      <c r="Q47" s="117">
        <f t="shared" si="9"/>
        <v>0.45</v>
      </c>
      <c r="R47" s="107">
        <f t="shared" si="13"/>
        <v>0.70</v>
      </c>
      <c r="S47" s="107">
        <f t="shared" si="14"/>
        <v>0.80</v>
      </c>
      <c r="T47" s="107">
        <f t="shared" si="15"/>
        <v>0.75</v>
      </c>
      <c r="U47" s="107">
        <f t="shared" si="16"/>
        <v>0.85</v>
      </c>
      <c r="V47" s="107">
        <f t="shared" si="17"/>
        <v>0.49999999999999994</v>
      </c>
      <c r="W47" s="118">
        <f t="shared" si="18"/>
        <v>30</v>
      </c>
      <c r="X47" s="118">
        <f t="shared" si="10"/>
        <v>6</v>
      </c>
      <c r="Y47" s="267">
        <v>12</v>
      </c>
      <c r="Z47" s="117">
        <f t="shared" si="11"/>
        <v>9.6000000000000014</v>
      </c>
    </row>
    <row r="48" spans="1:26" ht="19.9" customHeight="1">
      <c r="A48" s="207">
        <v>41</v>
      </c>
      <c r="B48" s="137">
        <v>283116</v>
      </c>
      <c r="C48" s="138" t="s">
        <v>233</v>
      </c>
      <c r="D48" s="10">
        <v>8</v>
      </c>
      <c r="E48" s="10">
        <v>6</v>
      </c>
      <c r="F48" s="10">
        <v>4</v>
      </c>
      <c r="G48" s="10">
        <v>3</v>
      </c>
      <c r="H48" s="10">
        <v>5</v>
      </c>
      <c r="I48" s="10">
        <f t="shared" si="7"/>
        <v>26</v>
      </c>
      <c r="J48" s="10">
        <f t="shared" si="12"/>
        <v>3.90</v>
      </c>
      <c r="K48" s="18">
        <v>2</v>
      </c>
      <c r="L48" s="18">
        <v>3</v>
      </c>
      <c r="M48" s="18">
        <v>1</v>
      </c>
      <c r="N48" s="18">
        <v>2</v>
      </c>
      <c r="O48" s="18">
        <v>1</v>
      </c>
      <c r="P48" s="18">
        <f t="shared" si="8"/>
        <v>9</v>
      </c>
      <c r="Q48" s="117">
        <f t="shared" si="9"/>
        <v>0.45</v>
      </c>
      <c r="R48" s="107">
        <f t="shared" si="13"/>
        <v>1.30</v>
      </c>
      <c r="S48" s="107">
        <f t="shared" si="14"/>
        <v>1.0499999999999998</v>
      </c>
      <c r="T48" s="107">
        <f t="shared" si="15"/>
        <v>0.65</v>
      </c>
      <c r="U48" s="107">
        <f t="shared" si="16"/>
        <v>0.54999999999999993</v>
      </c>
      <c r="V48" s="107">
        <f t="shared" si="17"/>
        <v>0.80</v>
      </c>
      <c r="W48" s="118">
        <f t="shared" si="18"/>
        <v>35</v>
      </c>
      <c r="X48" s="118">
        <f t="shared" si="10"/>
        <v>7</v>
      </c>
      <c r="Y48" s="267">
        <v>23</v>
      </c>
      <c r="Z48" s="117">
        <f t="shared" si="11"/>
        <v>18.400000000000002</v>
      </c>
    </row>
    <row r="49" spans="1:26" ht="19.9" customHeight="1" thickBot="1">
      <c r="A49" s="208">
        <v>42</v>
      </c>
      <c r="B49" s="137">
        <v>283117</v>
      </c>
      <c r="C49" s="138" t="s">
        <v>234</v>
      </c>
      <c r="D49" s="10">
        <v>5</v>
      </c>
      <c r="E49" s="10">
        <v>6</v>
      </c>
      <c r="F49" s="10">
        <v>7</v>
      </c>
      <c r="G49" s="10">
        <v>7</v>
      </c>
      <c r="H49" s="10">
        <v>8</v>
      </c>
      <c r="I49" s="10">
        <f t="shared" si="7"/>
        <v>33</v>
      </c>
      <c r="J49" s="10">
        <f t="shared" si="12"/>
        <v>4.95</v>
      </c>
      <c r="K49" s="18">
        <v>2</v>
      </c>
      <c r="L49" s="18">
        <v>1</v>
      </c>
      <c r="M49" s="18">
        <v>3</v>
      </c>
      <c r="N49" s="18">
        <v>2</v>
      </c>
      <c r="O49" s="18">
        <v>4</v>
      </c>
      <c r="P49" s="18">
        <f t="shared" si="8"/>
        <v>12</v>
      </c>
      <c r="Q49" s="117">
        <f t="shared" si="9"/>
        <v>0.60000000000000009</v>
      </c>
      <c r="R49" s="107">
        <f t="shared" si="13"/>
        <v>0.85</v>
      </c>
      <c r="S49" s="107">
        <f t="shared" si="14"/>
        <v>0.95</v>
      </c>
      <c r="T49" s="107">
        <f t="shared" si="15"/>
        <v>1.2000000000000002</v>
      </c>
      <c r="U49" s="107">
        <f t="shared" si="16"/>
        <v>1.1500000000000001</v>
      </c>
      <c r="V49" s="107">
        <f t="shared" si="17"/>
        <v>1.40</v>
      </c>
      <c r="W49" s="118">
        <f t="shared" si="18"/>
        <v>45</v>
      </c>
      <c r="X49" s="118">
        <f t="shared" si="10"/>
        <v>9</v>
      </c>
      <c r="Y49" s="267">
        <v>29</v>
      </c>
      <c r="Z49" s="117">
        <f t="shared" si="11"/>
        <v>23.200000000000003</v>
      </c>
    </row>
    <row r="50" spans="1:26" ht="19.9" customHeight="1">
      <c r="A50" s="207">
        <v>43</v>
      </c>
      <c r="B50" s="137">
        <v>287050</v>
      </c>
      <c r="C50" s="138" t="s">
        <v>235</v>
      </c>
      <c r="D50" s="10">
        <v>2</v>
      </c>
      <c r="E50" s="10">
        <v>3</v>
      </c>
      <c r="F50" s="10">
        <v>2</v>
      </c>
      <c r="G50" s="10">
        <v>3</v>
      </c>
      <c r="H50" s="10">
        <v>2</v>
      </c>
      <c r="I50" s="10">
        <f t="shared" si="7"/>
        <v>12</v>
      </c>
      <c r="J50" s="10">
        <f t="shared" si="12"/>
        <v>1.7999999999999998</v>
      </c>
      <c r="K50" s="18">
        <v>2</v>
      </c>
      <c r="L50" s="18">
        <v>2</v>
      </c>
      <c r="M50" s="18">
        <v>4</v>
      </c>
      <c r="N50" s="18">
        <v>3</v>
      </c>
      <c r="O50" s="18">
        <v>5</v>
      </c>
      <c r="P50" s="18">
        <f t="shared" si="8"/>
        <v>16</v>
      </c>
      <c r="Q50" s="117">
        <f t="shared" si="9"/>
        <v>0.80</v>
      </c>
      <c r="R50" s="107">
        <f t="shared" si="13"/>
        <v>0.40</v>
      </c>
      <c r="S50" s="107">
        <f t="shared" si="14"/>
        <v>0.54999999999999993</v>
      </c>
      <c r="T50" s="107">
        <f t="shared" si="15"/>
        <v>0.50</v>
      </c>
      <c r="U50" s="107">
        <f t="shared" si="16"/>
        <v>0.60</v>
      </c>
      <c r="V50" s="107">
        <f t="shared" si="17"/>
        <v>0.55000000000000004</v>
      </c>
      <c r="W50" s="118">
        <f t="shared" si="18"/>
        <v>28</v>
      </c>
      <c r="X50" s="118">
        <f t="shared" si="10"/>
        <v>5.60</v>
      </c>
      <c r="Y50" s="267">
        <v>5</v>
      </c>
      <c r="Z50" s="117">
        <f t="shared" si="11"/>
        <v>4</v>
      </c>
    </row>
    <row r="51" spans="1:26" ht="19.9" customHeight="1" thickBot="1">
      <c r="A51" s="208">
        <v>44</v>
      </c>
      <c r="B51" s="137">
        <v>283118</v>
      </c>
      <c r="C51" s="138" t="s">
        <v>122</v>
      </c>
      <c r="D51" s="10">
        <v>4</v>
      </c>
      <c r="E51" s="10">
        <v>5</v>
      </c>
      <c r="F51" s="10">
        <v>7</v>
      </c>
      <c r="G51" s="10">
        <v>6</v>
      </c>
      <c r="H51" s="10">
        <v>7</v>
      </c>
      <c r="I51" s="10">
        <f t="shared" si="7"/>
        <v>29</v>
      </c>
      <c r="J51" s="10">
        <f t="shared" si="12"/>
        <v>4.3499999999999996</v>
      </c>
      <c r="K51" s="18">
        <v>2</v>
      </c>
      <c r="L51" s="18">
        <v>1</v>
      </c>
      <c r="M51" s="18">
        <v>4</v>
      </c>
      <c r="N51" s="18">
        <v>3</v>
      </c>
      <c r="O51" s="18">
        <v>4</v>
      </c>
      <c r="P51" s="18">
        <f t="shared" si="8"/>
        <v>14</v>
      </c>
      <c r="Q51" s="117">
        <f t="shared" si="9"/>
        <v>0.70</v>
      </c>
      <c r="R51" s="107">
        <f t="shared" si="13"/>
        <v>0.70</v>
      </c>
      <c r="S51" s="107">
        <f t="shared" si="14"/>
        <v>0.80</v>
      </c>
      <c r="T51" s="107">
        <f t="shared" si="15"/>
        <v>1.25</v>
      </c>
      <c r="U51" s="107">
        <f t="shared" si="16"/>
        <v>1.0499999999999998</v>
      </c>
      <c r="V51" s="107">
        <f t="shared" si="17"/>
        <v>1.25</v>
      </c>
      <c r="W51" s="118">
        <f t="shared" si="18"/>
        <v>43</v>
      </c>
      <c r="X51" s="118">
        <f t="shared" si="10"/>
        <v>8.60</v>
      </c>
      <c r="Y51" s="267">
        <v>22</v>
      </c>
      <c r="Z51" s="117">
        <f t="shared" si="11"/>
        <v>17.60</v>
      </c>
    </row>
    <row r="52" spans="1:26" ht="19.9" customHeight="1">
      <c r="A52" s="207">
        <v>45</v>
      </c>
      <c r="B52" s="137">
        <v>283120</v>
      </c>
      <c r="C52" s="138" t="s">
        <v>158</v>
      </c>
      <c r="D52" s="10">
        <v>5</v>
      </c>
      <c r="E52" s="10">
        <v>6</v>
      </c>
      <c r="F52" s="10">
        <v>7</v>
      </c>
      <c r="G52" s="10">
        <v>5</v>
      </c>
      <c r="H52" s="10">
        <v>6</v>
      </c>
      <c r="I52" s="10">
        <f t="shared" si="7"/>
        <v>29</v>
      </c>
      <c r="J52" s="10">
        <f t="shared" si="12"/>
        <v>4.3499999999999996</v>
      </c>
      <c r="K52" s="18">
        <v>2</v>
      </c>
      <c r="L52" s="18">
        <v>1</v>
      </c>
      <c r="M52" s="18">
        <v>5</v>
      </c>
      <c r="N52" s="18">
        <v>3</v>
      </c>
      <c r="O52" s="18">
        <v>4</v>
      </c>
      <c r="P52" s="18">
        <f t="shared" si="8"/>
        <v>15</v>
      </c>
      <c r="Q52" s="117">
        <f t="shared" si="9"/>
        <v>0.75</v>
      </c>
      <c r="R52" s="107">
        <f t="shared" si="13"/>
        <v>0.85</v>
      </c>
      <c r="S52" s="107">
        <f t="shared" si="14"/>
        <v>0.95</v>
      </c>
      <c r="T52" s="107">
        <f t="shared" si="15"/>
        <v>1.30</v>
      </c>
      <c r="U52" s="107">
        <f t="shared" si="16"/>
        <v>0.90</v>
      </c>
      <c r="V52" s="107">
        <f t="shared" si="17"/>
        <v>1.0999999999999999</v>
      </c>
      <c r="W52" s="118">
        <f t="shared" si="18"/>
        <v>44</v>
      </c>
      <c r="X52" s="118">
        <f t="shared" si="10"/>
        <v>8.8000000000000007</v>
      </c>
      <c r="Y52" s="267">
        <v>18</v>
      </c>
      <c r="Z52" s="117">
        <f t="shared" si="11"/>
        <v>14.40</v>
      </c>
    </row>
    <row r="53" spans="1:26" ht="19.9" customHeight="1" thickBot="1">
      <c r="A53" s="208">
        <v>46</v>
      </c>
      <c r="B53" s="137">
        <v>283121</v>
      </c>
      <c r="C53" s="138" t="s">
        <v>236</v>
      </c>
      <c r="D53" s="10">
        <v>4</v>
      </c>
      <c r="E53" s="10">
        <v>6</v>
      </c>
      <c r="F53" s="10">
        <v>6</v>
      </c>
      <c r="G53" s="10">
        <v>5</v>
      </c>
      <c r="H53" s="10">
        <v>5</v>
      </c>
      <c r="I53" s="10">
        <f t="shared" si="7"/>
        <v>26</v>
      </c>
      <c r="J53" s="10">
        <f t="shared" si="12"/>
        <v>3.90</v>
      </c>
      <c r="K53" s="18">
        <v>2</v>
      </c>
      <c r="L53" s="18">
        <v>2</v>
      </c>
      <c r="M53" s="18">
        <v>2</v>
      </c>
      <c r="N53" s="18">
        <v>3</v>
      </c>
      <c r="O53" s="18">
        <v>2</v>
      </c>
      <c r="P53" s="18">
        <f t="shared" si="8"/>
        <v>11</v>
      </c>
      <c r="Q53" s="117">
        <f t="shared" si="9"/>
        <v>0.55000000000000004</v>
      </c>
      <c r="R53" s="107">
        <f t="shared" si="13"/>
        <v>0.70</v>
      </c>
      <c r="S53" s="107">
        <f t="shared" si="14"/>
        <v>0.99999999999999989</v>
      </c>
      <c r="T53" s="107">
        <f t="shared" si="15"/>
        <v>0.99999999999999989</v>
      </c>
      <c r="U53" s="107">
        <f t="shared" si="16"/>
        <v>0.90</v>
      </c>
      <c r="V53" s="107">
        <f t="shared" si="17"/>
        <v>0.85</v>
      </c>
      <c r="W53" s="118">
        <f t="shared" si="18"/>
        <v>37</v>
      </c>
      <c r="X53" s="118">
        <f t="shared" si="10"/>
        <v>7.40</v>
      </c>
      <c r="Y53" s="267">
        <v>25</v>
      </c>
      <c r="Z53" s="117">
        <f t="shared" si="11"/>
        <v>20</v>
      </c>
    </row>
    <row r="54" spans="1:26" ht="19.9" customHeight="1">
      <c r="A54" s="207">
        <v>47</v>
      </c>
      <c r="B54" s="137">
        <v>283123</v>
      </c>
      <c r="C54" s="138" t="s">
        <v>237</v>
      </c>
      <c r="D54" s="10">
        <v>8</v>
      </c>
      <c r="E54" s="10">
        <v>6</v>
      </c>
      <c r="F54" s="10">
        <v>5</v>
      </c>
      <c r="G54" s="10">
        <v>5</v>
      </c>
      <c r="H54" s="10">
        <v>4</v>
      </c>
      <c r="I54" s="10">
        <f t="shared" si="7"/>
        <v>28</v>
      </c>
      <c r="J54" s="10">
        <f t="shared" si="12"/>
        <v>4.20</v>
      </c>
      <c r="K54" s="18">
        <v>2</v>
      </c>
      <c r="L54" s="18">
        <v>2</v>
      </c>
      <c r="M54" s="18">
        <v>3</v>
      </c>
      <c r="N54" s="18">
        <v>4</v>
      </c>
      <c r="O54" s="18">
        <v>3</v>
      </c>
      <c r="P54" s="18">
        <f t="shared" si="8"/>
        <v>14</v>
      </c>
      <c r="Q54" s="117">
        <f t="shared" si="9"/>
        <v>0.70</v>
      </c>
      <c r="R54" s="107">
        <f t="shared" si="13"/>
        <v>1.30</v>
      </c>
      <c r="S54" s="107">
        <f t="shared" si="14"/>
        <v>0.99999999999999989</v>
      </c>
      <c r="T54" s="107">
        <f t="shared" si="15"/>
        <v>0.90</v>
      </c>
      <c r="U54" s="107">
        <f t="shared" si="16"/>
        <v>0.95</v>
      </c>
      <c r="V54" s="107">
        <f t="shared" si="17"/>
        <v>0.75</v>
      </c>
      <c r="W54" s="118">
        <f t="shared" si="18"/>
        <v>42</v>
      </c>
      <c r="X54" s="118">
        <f t="shared" si="10"/>
        <v>8.40</v>
      </c>
      <c r="Y54" s="267">
        <v>25</v>
      </c>
      <c r="Z54" s="117">
        <f t="shared" si="11"/>
        <v>20</v>
      </c>
    </row>
    <row r="55" spans="1:26" ht="19.9" customHeight="1" thickBot="1">
      <c r="A55" s="208">
        <v>48</v>
      </c>
      <c r="B55" s="137">
        <v>283124</v>
      </c>
      <c r="C55" s="138" t="s">
        <v>123</v>
      </c>
      <c r="D55" s="10">
        <v>3</v>
      </c>
      <c r="E55" s="10">
        <v>4</v>
      </c>
      <c r="F55" s="10">
        <v>3</v>
      </c>
      <c r="G55" s="10">
        <v>4</v>
      </c>
      <c r="H55" s="10">
        <v>3</v>
      </c>
      <c r="I55" s="10">
        <f t="shared" si="7"/>
        <v>17</v>
      </c>
      <c r="J55" s="10">
        <f t="shared" si="12"/>
        <v>2.5499999999999998</v>
      </c>
      <c r="K55" s="18">
        <v>2</v>
      </c>
      <c r="L55" s="18">
        <v>2</v>
      </c>
      <c r="M55" s="18">
        <v>3</v>
      </c>
      <c r="N55" s="18">
        <v>3</v>
      </c>
      <c r="O55" s="18">
        <v>2</v>
      </c>
      <c r="P55" s="18">
        <f t="shared" si="8"/>
        <v>12</v>
      </c>
      <c r="Q55" s="117">
        <f t="shared" si="9"/>
        <v>0.60000000000000009</v>
      </c>
      <c r="R55" s="107">
        <f t="shared" si="13"/>
        <v>0.54999999999999993</v>
      </c>
      <c r="S55" s="107">
        <f t="shared" si="14"/>
        <v>0.70</v>
      </c>
      <c r="T55" s="107">
        <f t="shared" si="15"/>
        <v>0.60</v>
      </c>
      <c r="U55" s="107">
        <f t="shared" si="16"/>
        <v>0.75</v>
      </c>
      <c r="V55" s="107">
        <f t="shared" si="17"/>
        <v>0.54999999999999993</v>
      </c>
      <c r="W55" s="118">
        <f t="shared" si="18"/>
        <v>29</v>
      </c>
      <c r="X55" s="118">
        <f t="shared" si="10"/>
        <v>5.8000000000000007</v>
      </c>
      <c r="Y55" s="267">
        <v>14</v>
      </c>
      <c r="Z55" s="117">
        <f t="shared" si="11"/>
        <v>11.20</v>
      </c>
    </row>
    <row r="56" spans="1:26" ht="19.9" customHeight="1">
      <c r="A56" s="207">
        <v>49</v>
      </c>
      <c r="B56" s="137">
        <v>283125</v>
      </c>
      <c r="C56" s="138" t="s">
        <v>123</v>
      </c>
      <c r="D56" s="10">
        <v>5</v>
      </c>
      <c r="E56" s="10">
        <v>4</v>
      </c>
      <c r="F56" s="10">
        <v>6</v>
      </c>
      <c r="G56" s="10">
        <v>6</v>
      </c>
      <c r="H56" s="10">
        <v>7</v>
      </c>
      <c r="I56" s="10">
        <f t="shared" si="7"/>
        <v>28</v>
      </c>
      <c r="J56" s="10">
        <f t="shared" si="12"/>
        <v>4.20</v>
      </c>
      <c r="K56" s="18">
        <v>3</v>
      </c>
      <c r="L56" s="18">
        <v>2</v>
      </c>
      <c r="M56" s="18">
        <v>3</v>
      </c>
      <c r="N56" s="18">
        <v>4</v>
      </c>
      <c r="O56" s="18">
        <v>2</v>
      </c>
      <c r="P56" s="18">
        <f t="shared" si="8"/>
        <v>14</v>
      </c>
      <c r="Q56" s="117">
        <f t="shared" si="9"/>
        <v>0.70</v>
      </c>
      <c r="R56" s="107">
        <f t="shared" si="13"/>
        <v>0.90</v>
      </c>
      <c r="S56" s="107">
        <f t="shared" si="14"/>
        <v>0.70</v>
      </c>
      <c r="T56" s="107">
        <f t="shared" si="15"/>
        <v>1.0499999999999998</v>
      </c>
      <c r="U56" s="107">
        <f t="shared" si="16"/>
        <v>1.0999999999999999</v>
      </c>
      <c r="V56" s="107">
        <f t="shared" si="17"/>
        <v>1.1500000000000001</v>
      </c>
      <c r="W56" s="118">
        <f t="shared" si="18"/>
        <v>42</v>
      </c>
      <c r="X56" s="118">
        <f t="shared" si="10"/>
        <v>8.40</v>
      </c>
      <c r="Y56" s="267">
        <v>27</v>
      </c>
      <c r="Z56" s="117">
        <f t="shared" si="11"/>
        <v>21.60</v>
      </c>
    </row>
    <row r="57" spans="1:26" ht="19.9" customHeight="1" thickBot="1">
      <c r="A57" s="208">
        <v>50</v>
      </c>
      <c r="B57" s="137">
        <v>283126</v>
      </c>
      <c r="C57" s="138" t="s">
        <v>238</v>
      </c>
      <c r="D57" s="10">
        <v>5</v>
      </c>
      <c r="E57" s="10">
        <v>6</v>
      </c>
      <c r="F57" s="10">
        <v>7</v>
      </c>
      <c r="G57" s="10">
        <v>6</v>
      </c>
      <c r="H57" s="10">
        <v>5</v>
      </c>
      <c r="I57" s="10">
        <f t="shared" si="7"/>
        <v>29</v>
      </c>
      <c r="J57" s="10">
        <f t="shared" si="12"/>
        <v>4.3499999999999996</v>
      </c>
      <c r="K57" s="18">
        <v>2</v>
      </c>
      <c r="L57" s="18">
        <v>3</v>
      </c>
      <c r="M57" s="18">
        <v>2</v>
      </c>
      <c r="N57" s="18">
        <v>3</v>
      </c>
      <c r="O57" s="18">
        <v>4</v>
      </c>
      <c r="P57" s="18">
        <f t="shared" si="8"/>
        <v>14</v>
      </c>
      <c r="Q57" s="117">
        <f t="shared" si="9"/>
        <v>0.70</v>
      </c>
      <c r="R57" s="107">
        <f t="shared" si="13"/>
        <v>0.85</v>
      </c>
      <c r="S57" s="107">
        <f t="shared" si="14"/>
        <v>1.0499999999999998</v>
      </c>
      <c r="T57" s="107">
        <f t="shared" si="15"/>
        <v>1.1500000000000001</v>
      </c>
      <c r="U57" s="107">
        <f t="shared" si="16"/>
        <v>1.0499999999999998</v>
      </c>
      <c r="V57" s="107">
        <f t="shared" si="17"/>
        <v>0.95</v>
      </c>
      <c r="W57" s="118">
        <f t="shared" si="18"/>
        <v>43</v>
      </c>
      <c r="X57" s="118">
        <f t="shared" si="10"/>
        <v>8.60</v>
      </c>
      <c r="Y57" s="267">
        <v>18</v>
      </c>
      <c r="Z57" s="117">
        <f t="shared" si="11"/>
        <v>14.40</v>
      </c>
    </row>
    <row r="58" spans="1:26" ht="19.9" customHeight="1">
      <c r="A58" s="207">
        <v>51</v>
      </c>
      <c r="B58" s="137">
        <v>283128</v>
      </c>
      <c r="C58" s="138" t="s">
        <v>239</v>
      </c>
      <c r="D58" s="10">
        <v>5</v>
      </c>
      <c r="E58" s="10">
        <v>6</v>
      </c>
      <c r="F58" s="10">
        <v>7</v>
      </c>
      <c r="G58" s="10">
        <v>6</v>
      </c>
      <c r="H58" s="10">
        <v>5</v>
      </c>
      <c r="I58" s="10">
        <f t="shared" si="7"/>
        <v>29</v>
      </c>
      <c r="J58" s="10">
        <f t="shared" si="12"/>
        <v>4.3499999999999996</v>
      </c>
      <c r="K58" s="18">
        <v>2</v>
      </c>
      <c r="L58" s="18">
        <v>3</v>
      </c>
      <c r="M58" s="18">
        <v>2</v>
      </c>
      <c r="N58" s="18">
        <v>3</v>
      </c>
      <c r="O58" s="18">
        <v>4</v>
      </c>
      <c r="P58" s="18">
        <f t="shared" si="8"/>
        <v>14</v>
      </c>
      <c r="Q58" s="117">
        <f t="shared" si="9"/>
        <v>0.70</v>
      </c>
      <c r="R58" s="107">
        <f t="shared" si="13"/>
        <v>0.85</v>
      </c>
      <c r="S58" s="107">
        <f t="shared" si="14"/>
        <v>1.0499999999999998</v>
      </c>
      <c r="T58" s="107">
        <f t="shared" si="15"/>
        <v>1.1500000000000001</v>
      </c>
      <c r="U58" s="107">
        <f t="shared" si="16"/>
        <v>1.0499999999999998</v>
      </c>
      <c r="V58" s="107">
        <f t="shared" si="17"/>
        <v>0.95</v>
      </c>
      <c r="W58" s="118">
        <f t="shared" si="18"/>
        <v>43</v>
      </c>
      <c r="X58" s="118">
        <f t="shared" si="10"/>
        <v>8.60</v>
      </c>
      <c r="Y58" s="267">
        <v>22</v>
      </c>
      <c r="Z58" s="117">
        <f t="shared" si="11"/>
        <v>17.60</v>
      </c>
    </row>
    <row r="59" spans="1:26" ht="19.9" customHeight="1" thickBot="1">
      <c r="A59" s="208">
        <v>52</v>
      </c>
      <c r="B59" s="137">
        <v>283129</v>
      </c>
      <c r="C59" s="138" t="s">
        <v>125</v>
      </c>
      <c r="D59" s="10">
        <v>5</v>
      </c>
      <c r="E59" s="10">
        <v>6</v>
      </c>
      <c r="F59" s="10">
        <v>5</v>
      </c>
      <c r="G59" s="10">
        <v>4</v>
      </c>
      <c r="H59" s="10">
        <v>6</v>
      </c>
      <c r="I59" s="10">
        <f t="shared" si="7"/>
        <v>26</v>
      </c>
      <c r="J59" s="10">
        <f t="shared" si="12"/>
        <v>3.90</v>
      </c>
      <c r="K59" s="18">
        <v>2</v>
      </c>
      <c r="L59" s="18">
        <v>1</v>
      </c>
      <c r="M59" s="18">
        <v>5</v>
      </c>
      <c r="N59" s="18">
        <v>3</v>
      </c>
      <c r="O59" s="18">
        <v>2</v>
      </c>
      <c r="P59" s="18">
        <f t="shared" si="8"/>
        <v>13</v>
      </c>
      <c r="Q59" s="117">
        <f t="shared" si="9"/>
        <v>0.65</v>
      </c>
      <c r="R59" s="107">
        <f t="shared" si="13"/>
        <v>0.85</v>
      </c>
      <c r="S59" s="107">
        <f t="shared" si="14"/>
        <v>0.95</v>
      </c>
      <c r="T59" s="107">
        <f t="shared" si="15"/>
        <v>1</v>
      </c>
      <c r="U59" s="107">
        <f t="shared" si="16"/>
        <v>0.75</v>
      </c>
      <c r="V59" s="107">
        <f t="shared" si="17"/>
        <v>0.99999999999999989</v>
      </c>
      <c r="W59" s="118">
        <f t="shared" si="18"/>
        <v>39</v>
      </c>
      <c r="X59" s="118">
        <f t="shared" si="10"/>
        <v>7.8000000000000007</v>
      </c>
      <c r="Y59" s="267">
        <v>23</v>
      </c>
      <c r="Z59" s="117">
        <f t="shared" si="11"/>
        <v>18.400000000000002</v>
      </c>
    </row>
    <row r="60" spans="1:26" ht="19.9" customHeight="1">
      <c r="A60" s="207">
        <v>53</v>
      </c>
      <c r="B60" s="137">
        <v>283131</v>
      </c>
      <c r="C60" s="138" t="s">
        <v>240</v>
      </c>
      <c r="D60" s="10">
        <v>4</v>
      </c>
      <c r="E60" s="10">
        <v>5</v>
      </c>
      <c r="F60" s="10">
        <v>6</v>
      </c>
      <c r="G60" s="10">
        <v>4</v>
      </c>
      <c r="H60" s="10">
        <v>6</v>
      </c>
      <c r="I60" s="10">
        <f t="shared" si="7"/>
        <v>25</v>
      </c>
      <c r="J60" s="10">
        <f t="shared" si="12"/>
        <v>3.75</v>
      </c>
      <c r="K60" s="18">
        <v>2</v>
      </c>
      <c r="L60" s="18">
        <v>1</v>
      </c>
      <c r="M60" s="18">
        <v>4</v>
      </c>
      <c r="N60" s="18">
        <v>5</v>
      </c>
      <c r="O60" s="18">
        <v>4</v>
      </c>
      <c r="P60" s="18">
        <f t="shared" si="8"/>
        <v>16</v>
      </c>
      <c r="Q60" s="117">
        <f t="shared" si="9"/>
        <v>0.80</v>
      </c>
      <c r="R60" s="107">
        <f t="shared" si="13"/>
        <v>0.70</v>
      </c>
      <c r="S60" s="107">
        <f t="shared" si="14"/>
        <v>0.80</v>
      </c>
      <c r="T60" s="107">
        <f t="shared" si="15"/>
        <v>1.0999999999999999</v>
      </c>
      <c r="U60" s="107">
        <f t="shared" si="16"/>
        <v>0.85</v>
      </c>
      <c r="V60" s="107">
        <f t="shared" si="17"/>
        <v>1.0999999999999999</v>
      </c>
      <c r="W60" s="118">
        <f t="shared" si="18"/>
        <v>41</v>
      </c>
      <c r="X60" s="118">
        <f t="shared" si="10"/>
        <v>8.2000000000000011</v>
      </c>
      <c r="Y60" s="267">
        <v>18</v>
      </c>
      <c r="Z60" s="117">
        <f t="shared" si="11"/>
        <v>14.40</v>
      </c>
    </row>
    <row r="61" spans="1:26" ht="19.9" customHeight="1" thickBot="1">
      <c r="A61" s="208">
        <v>54</v>
      </c>
      <c r="B61" s="137">
        <v>283132</v>
      </c>
      <c r="C61" s="138" t="s">
        <v>127</v>
      </c>
      <c r="D61" s="10">
        <v>5</v>
      </c>
      <c r="E61" s="10">
        <v>5</v>
      </c>
      <c r="F61" s="10">
        <v>6</v>
      </c>
      <c r="G61" s="10">
        <v>4</v>
      </c>
      <c r="H61" s="10">
        <v>6</v>
      </c>
      <c r="I61" s="10">
        <f t="shared" si="7"/>
        <v>26</v>
      </c>
      <c r="J61" s="10">
        <f t="shared" si="12"/>
        <v>3.90</v>
      </c>
      <c r="K61" s="18">
        <v>2</v>
      </c>
      <c r="L61" s="18">
        <v>1</v>
      </c>
      <c r="M61" s="18">
        <v>2</v>
      </c>
      <c r="N61" s="18">
        <v>2</v>
      </c>
      <c r="O61" s="18">
        <v>3</v>
      </c>
      <c r="P61" s="18">
        <f t="shared" si="8"/>
        <v>10</v>
      </c>
      <c r="Q61" s="117">
        <f t="shared" si="9"/>
        <v>0.50</v>
      </c>
      <c r="R61" s="107">
        <f t="shared" si="13"/>
        <v>0.85</v>
      </c>
      <c r="S61" s="107">
        <f t="shared" si="14"/>
        <v>0.80</v>
      </c>
      <c r="T61" s="107">
        <f t="shared" si="15"/>
        <v>0.99999999999999989</v>
      </c>
      <c r="U61" s="107">
        <f t="shared" si="16"/>
        <v>0.70</v>
      </c>
      <c r="V61" s="107">
        <f t="shared" si="17"/>
        <v>1.0499999999999998</v>
      </c>
      <c r="W61" s="118">
        <f t="shared" si="18"/>
        <v>36</v>
      </c>
      <c r="X61" s="118">
        <f t="shared" si="10"/>
        <v>7.20</v>
      </c>
      <c r="Y61" s="267">
        <v>25</v>
      </c>
      <c r="Z61" s="117">
        <f t="shared" si="11"/>
        <v>20</v>
      </c>
    </row>
    <row r="62" spans="1:26" ht="19.9" customHeight="1">
      <c r="A62" s="207">
        <v>55</v>
      </c>
      <c r="B62" s="137">
        <v>283136</v>
      </c>
      <c r="C62" s="138" t="s">
        <v>241</v>
      </c>
      <c r="D62" s="10">
        <v>3</v>
      </c>
      <c r="E62" s="10">
        <v>4</v>
      </c>
      <c r="F62" s="10">
        <v>4</v>
      </c>
      <c r="G62" s="10">
        <v>5</v>
      </c>
      <c r="H62" s="10">
        <v>4</v>
      </c>
      <c r="I62" s="10">
        <f t="shared" si="7"/>
        <v>20</v>
      </c>
      <c r="J62" s="10">
        <f t="shared" si="12"/>
        <v>3</v>
      </c>
      <c r="K62" s="18">
        <v>2</v>
      </c>
      <c r="L62" s="18">
        <v>3</v>
      </c>
      <c r="M62" s="18">
        <v>4</v>
      </c>
      <c r="N62" s="18">
        <v>4</v>
      </c>
      <c r="O62" s="18">
        <v>3</v>
      </c>
      <c r="P62" s="18">
        <f t="shared" si="8"/>
        <v>16</v>
      </c>
      <c r="Q62" s="117">
        <f t="shared" si="9"/>
        <v>0.80</v>
      </c>
      <c r="R62" s="107">
        <f t="shared" si="13"/>
        <v>0.54999999999999993</v>
      </c>
      <c r="S62" s="107">
        <f t="shared" si="14"/>
        <v>0.75</v>
      </c>
      <c r="T62" s="107">
        <f t="shared" si="15"/>
        <v>0.80</v>
      </c>
      <c r="U62" s="107">
        <f t="shared" si="16"/>
        <v>0.95</v>
      </c>
      <c r="V62" s="107">
        <f t="shared" si="17"/>
        <v>0.75</v>
      </c>
      <c r="W62" s="118">
        <f t="shared" si="18"/>
        <v>36</v>
      </c>
      <c r="X62" s="118">
        <f t="shared" si="10"/>
        <v>7.20</v>
      </c>
      <c r="Y62" s="267">
        <v>17</v>
      </c>
      <c r="Z62" s="117">
        <f t="shared" si="11"/>
        <v>13.60</v>
      </c>
    </row>
    <row r="63" spans="1:26" ht="19.9" customHeight="1" thickBot="1">
      <c r="A63" s="208">
        <v>56</v>
      </c>
      <c r="B63" s="137">
        <v>283137</v>
      </c>
      <c r="C63" s="138" t="s">
        <v>242</v>
      </c>
      <c r="D63" s="10">
        <v>4</v>
      </c>
      <c r="E63" s="10">
        <v>5</v>
      </c>
      <c r="F63" s="10">
        <v>4</v>
      </c>
      <c r="G63" s="10">
        <v>5</v>
      </c>
      <c r="H63" s="10">
        <v>4</v>
      </c>
      <c r="I63" s="10">
        <f t="shared" si="7"/>
        <v>22</v>
      </c>
      <c r="J63" s="10">
        <f t="shared" si="12"/>
        <v>3.30</v>
      </c>
      <c r="K63" s="18">
        <v>3</v>
      </c>
      <c r="L63" s="18">
        <v>1</v>
      </c>
      <c r="M63" s="18">
        <v>3</v>
      </c>
      <c r="N63" s="18">
        <v>4</v>
      </c>
      <c r="O63" s="18">
        <v>3</v>
      </c>
      <c r="P63" s="18">
        <f t="shared" si="8"/>
        <v>14</v>
      </c>
      <c r="Q63" s="117">
        <f t="shared" si="9"/>
        <v>0.70</v>
      </c>
      <c r="R63" s="107">
        <f t="shared" si="13"/>
        <v>0.75</v>
      </c>
      <c r="S63" s="107">
        <f t="shared" si="14"/>
        <v>0.80</v>
      </c>
      <c r="T63" s="107">
        <f t="shared" si="15"/>
        <v>0.75</v>
      </c>
      <c r="U63" s="107">
        <f t="shared" si="16"/>
        <v>0.95</v>
      </c>
      <c r="V63" s="107">
        <f t="shared" si="17"/>
        <v>0.75</v>
      </c>
      <c r="W63" s="118">
        <f t="shared" si="18"/>
        <v>36</v>
      </c>
      <c r="X63" s="118">
        <f t="shared" si="10"/>
        <v>7.20</v>
      </c>
      <c r="Y63" s="267">
        <v>25</v>
      </c>
      <c r="Z63" s="117">
        <f t="shared" si="11"/>
        <v>20</v>
      </c>
    </row>
    <row r="64" spans="1:26" ht="19.9" customHeight="1">
      <c r="A64" s="207">
        <v>57</v>
      </c>
      <c r="B64" s="137">
        <v>283139</v>
      </c>
      <c r="C64" s="138" t="s">
        <v>129</v>
      </c>
      <c r="D64" s="10">
        <v>5</v>
      </c>
      <c r="E64" s="10">
        <v>5</v>
      </c>
      <c r="F64" s="10">
        <v>5</v>
      </c>
      <c r="G64" s="10">
        <v>4</v>
      </c>
      <c r="H64" s="10">
        <v>4</v>
      </c>
      <c r="I64" s="10">
        <f t="shared" si="7"/>
        <v>23</v>
      </c>
      <c r="J64" s="10">
        <f t="shared" si="12"/>
        <v>3.4499999999999997</v>
      </c>
      <c r="K64" s="18">
        <v>1</v>
      </c>
      <c r="L64" s="18">
        <v>3</v>
      </c>
      <c r="M64" s="18">
        <v>3</v>
      </c>
      <c r="N64" s="18">
        <v>2</v>
      </c>
      <c r="O64" s="18">
        <v>1</v>
      </c>
      <c r="P64" s="18">
        <f t="shared" si="8"/>
        <v>10</v>
      </c>
      <c r="Q64" s="117">
        <f t="shared" si="9"/>
        <v>0.50</v>
      </c>
      <c r="R64" s="107">
        <f t="shared" si="13"/>
        <v>0.80</v>
      </c>
      <c r="S64" s="107">
        <f t="shared" si="14"/>
        <v>0.90</v>
      </c>
      <c r="T64" s="107">
        <f t="shared" si="15"/>
        <v>0.90</v>
      </c>
      <c r="U64" s="107">
        <f t="shared" si="16"/>
        <v>0.70</v>
      </c>
      <c r="V64" s="107">
        <f t="shared" si="17"/>
        <v>0.65</v>
      </c>
      <c r="W64" s="118">
        <f t="shared" si="18"/>
        <v>33</v>
      </c>
      <c r="X64" s="118">
        <f t="shared" si="10"/>
        <v>6.60</v>
      </c>
      <c r="Y64" s="267">
        <v>17</v>
      </c>
      <c r="Z64" s="117">
        <f t="shared" si="11"/>
        <v>13.60</v>
      </c>
    </row>
    <row r="65" spans="1:26" ht="19.9" customHeight="1" thickBot="1">
      <c r="A65" s="208">
        <v>58</v>
      </c>
      <c r="B65" s="137">
        <v>283140</v>
      </c>
      <c r="C65" s="138" t="s">
        <v>130</v>
      </c>
      <c r="D65" s="10">
        <v>3</v>
      </c>
      <c r="E65" s="10">
        <v>3</v>
      </c>
      <c r="F65" s="10">
        <v>3</v>
      </c>
      <c r="G65" s="10">
        <v>4</v>
      </c>
      <c r="H65" s="10">
        <v>4</v>
      </c>
      <c r="I65" s="10">
        <f t="shared" si="7"/>
        <v>17</v>
      </c>
      <c r="J65" s="10">
        <f t="shared" si="12"/>
        <v>2.5499999999999998</v>
      </c>
      <c r="K65" s="18">
        <v>2</v>
      </c>
      <c r="L65" s="18">
        <v>1</v>
      </c>
      <c r="M65" s="18">
        <v>3</v>
      </c>
      <c r="N65" s="18">
        <v>2</v>
      </c>
      <c r="O65" s="18">
        <v>3</v>
      </c>
      <c r="P65" s="18">
        <f t="shared" si="8"/>
        <v>11</v>
      </c>
      <c r="Q65" s="117">
        <f t="shared" si="9"/>
        <v>0.55000000000000004</v>
      </c>
      <c r="R65" s="107">
        <f t="shared" si="13"/>
        <v>0.54999999999999993</v>
      </c>
      <c r="S65" s="107">
        <f t="shared" si="14"/>
        <v>0.49999999999999994</v>
      </c>
      <c r="T65" s="107">
        <f t="shared" si="15"/>
        <v>0.60</v>
      </c>
      <c r="U65" s="107">
        <f t="shared" si="16"/>
        <v>0.70</v>
      </c>
      <c r="V65" s="107">
        <f t="shared" si="17"/>
        <v>0.75</v>
      </c>
      <c r="W65" s="118">
        <f t="shared" si="18"/>
        <v>28</v>
      </c>
      <c r="X65" s="118">
        <f t="shared" si="10"/>
        <v>5.60</v>
      </c>
      <c r="Y65" s="267">
        <v>13</v>
      </c>
      <c r="Z65" s="117">
        <f t="shared" si="11"/>
        <v>10.40</v>
      </c>
    </row>
    <row r="66" spans="1:26" ht="19.9" customHeight="1">
      <c r="A66" s="207">
        <v>59</v>
      </c>
      <c r="B66" s="137">
        <v>283143</v>
      </c>
      <c r="C66" s="138" t="s">
        <v>243</v>
      </c>
      <c r="D66" s="10">
        <v>4</v>
      </c>
      <c r="E66" s="10">
        <v>4</v>
      </c>
      <c r="F66" s="10">
        <v>4</v>
      </c>
      <c r="G66" s="10">
        <v>5</v>
      </c>
      <c r="H66" s="10">
        <v>6</v>
      </c>
      <c r="I66" s="10">
        <f t="shared" si="7"/>
        <v>23</v>
      </c>
      <c r="J66" s="10">
        <f t="shared" si="12"/>
        <v>3.4499999999999997</v>
      </c>
      <c r="K66" s="18">
        <v>1</v>
      </c>
      <c r="L66" s="18">
        <v>2</v>
      </c>
      <c r="M66" s="18">
        <v>2</v>
      </c>
      <c r="N66" s="18">
        <v>3</v>
      </c>
      <c r="O66" s="18">
        <v>2</v>
      </c>
      <c r="P66" s="18">
        <f t="shared" si="8"/>
        <v>10</v>
      </c>
      <c r="Q66" s="117">
        <f t="shared" si="9"/>
        <v>0.50</v>
      </c>
      <c r="R66" s="107">
        <f t="shared" si="13"/>
        <v>0.65</v>
      </c>
      <c r="S66" s="107">
        <f t="shared" si="14"/>
        <v>0.70</v>
      </c>
      <c r="T66" s="107">
        <f t="shared" si="15"/>
        <v>0.70</v>
      </c>
      <c r="U66" s="107">
        <f t="shared" si="16"/>
        <v>0.90</v>
      </c>
      <c r="V66" s="107">
        <f t="shared" si="17"/>
        <v>0.99999999999999989</v>
      </c>
      <c r="W66" s="118">
        <f t="shared" si="18"/>
        <v>33</v>
      </c>
      <c r="X66" s="118">
        <f t="shared" si="10"/>
        <v>6.60</v>
      </c>
      <c r="Y66" s="267">
        <v>13</v>
      </c>
      <c r="Z66" s="117">
        <f t="shared" si="11"/>
        <v>10.40</v>
      </c>
    </row>
    <row r="67" spans="1:26" ht="19.9" customHeight="1" thickBot="1">
      <c r="A67" s="208">
        <v>60</v>
      </c>
      <c r="B67" s="137">
        <v>283144</v>
      </c>
      <c r="C67" s="138" t="s">
        <v>244</v>
      </c>
      <c r="D67" s="10">
        <v>4</v>
      </c>
      <c r="E67" s="10">
        <v>5</v>
      </c>
      <c r="F67" s="10">
        <v>5</v>
      </c>
      <c r="G67" s="10">
        <v>4</v>
      </c>
      <c r="H67" s="10">
        <v>5</v>
      </c>
      <c r="I67" s="10">
        <f t="shared" si="7"/>
        <v>23</v>
      </c>
      <c r="J67" s="10">
        <f t="shared" si="12"/>
        <v>3.4499999999999997</v>
      </c>
      <c r="K67" s="18">
        <v>3</v>
      </c>
      <c r="L67" s="18">
        <v>3</v>
      </c>
      <c r="M67" s="18">
        <v>2</v>
      </c>
      <c r="N67" s="18">
        <v>4</v>
      </c>
      <c r="O67" s="18">
        <v>3</v>
      </c>
      <c r="P67" s="18">
        <f t="shared" si="8"/>
        <v>15</v>
      </c>
      <c r="Q67" s="117">
        <f t="shared" si="9"/>
        <v>0.75</v>
      </c>
      <c r="R67" s="107">
        <f t="shared" si="13"/>
        <v>0.75</v>
      </c>
      <c r="S67" s="107">
        <f t="shared" si="14"/>
        <v>0.90</v>
      </c>
      <c r="T67" s="107">
        <f t="shared" si="15"/>
        <v>0.85</v>
      </c>
      <c r="U67" s="107">
        <f t="shared" si="16"/>
        <v>0.80</v>
      </c>
      <c r="V67" s="107">
        <f t="shared" si="17"/>
        <v>0.90</v>
      </c>
      <c r="W67" s="118">
        <f t="shared" si="18"/>
        <v>38</v>
      </c>
      <c r="X67" s="118">
        <f t="shared" si="10"/>
        <v>7.60</v>
      </c>
      <c r="Y67" s="267">
        <v>19</v>
      </c>
      <c r="Z67" s="117">
        <f t="shared" si="11"/>
        <v>15.20</v>
      </c>
    </row>
    <row r="68" spans="1:26" ht="19.9" customHeight="1">
      <c r="A68" s="207">
        <v>61</v>
      </c>
      <c r="B68" s="137">
        <v>283145</v>
      </c>
      <c r="C68" s="138" t="s">
        <v>245</v>
      </c>
      <c r="D68" s="10">
        <v>8</v>
      </c>
      <c r="E68" s="10">
        <v>7</v>
      </c>
      <c r="F68" s="10">
        <v>4</v>
      </c>
      <c r="G68" s="10">
        <v>5</v>
      </c>
      <c r="H68" s="10">
        <v>4</v>
      </c>
      <c r="I68" s="10">
        <f t="shared" si="7"/>
        <v>28</v>
      </c>
      <c r="J68" s="10">
        <f t="shared" si="12"/>
        <v>4.20</v>
      </c>
      <c r="K68" s="18">
        <v>3</v>
      </c>
      <c r="L68" s="18">
        <v>2</v>
      </c>
      <c r="M68" s="18">
        <v>2</v>
      </c>
      <c r="N68" s="18">
        <v>3</v>
      </c>
      <c r="O68" s="18">
        <v>3</v>
      </c>
      <c r="P68" s="18">
        <f t="shared" si="8"/>
        <v>13</v>
      </c>
      <c r="Q68" s="117">
        <f t="shared" si="9"/>
        <v>0.65</v>
      </c>
      <c r="R68" s="107">
        <f t="shared" si="13"/>
        <v>1.35</v>
      </c>
      <c r="S68" s="107">
        <f t="shared" si="14"/>
        <v>1.1500000000000001</v>
      </c>
      <c r="T68" s="107">
        <f t="shared" si="15"/>
        <v>0.70</v>
      </c>
      <c r="U68" s="107">
        <f t="shared" si="16"/>
        <v>0.90</v>
      </c>
      <c r="V68" s="107">
        <f t="shared" si="17"/>
        <v>0.75</v>
      </c>
      <c r="W68" s="118">
        <f t="shared" si="18"/>
        <v>41</v>
      </c>
      <c r="X68" s="118">
        <f t="shared" si="10"/>
        <v>8.2000000000000011</v>
      </c>
      <c r="Y68" s="267">
        <v>24</v>
      </c>
      <c r="Z68" s="117">
        <f t="shared" si="11"/>
        <v>19.200000000000003</v>
      </c>
    </row>
    <row r="69" spans="1:26" ht="19.9" customHeight="1" thickBot="1">
      <c r="A69" s="208">
        <v>62</v>
      </c>
      <c r="B69" s="137">
        <v>283146</v>
      </c>
      <c r="C69" s="138" t="s">
        <v>246</v>
      </c>
      <c r="D69" s="10">
        <v>3</v>
      </c>
      <c r="E69" s="10">
        <v>5</v>
      </c>
      <c r="F69" s="10">
        <v>6</v>
      </c>
      <c r="G69" s="10">
        <v>5</v>
      </c>
      <c r="H69" s="10">
        <v>6</v>
      </c>
      <c r="I69" s="10">
        <f t="shared" si="7"/>
        <v>25</v>
      </c>
      <c r="J69" s="10">
        <f t="shared" si="12"/>
        <v>3.75</v>
      </c>
      <c r="K69" s="18">
        <v>2</v>
      </c>
      <c r="L69" s="18">
        <v>2</v>
      </c>
      <c r="M69" s="18">
        <v>2</v>
      </c>
      <c r="N69" s="18">
        <v>3</v>
      </c>
      <c r="O69" s="18">
        <v>2</v>
      </c>
      <c r="P69" s="18">
        <f t="shared" si="8"/>
        <v>11</v>
      </c>
      <c r="Q69" s="117">
        <f t="shared" si="9"/>
        <v>0.55000000000000004</v>
      </c>
      <c r="R69" s="107">
        <f t="shared" si="13"/>
        <v>0.54999999999999993</v>
      </c>
      <c r="S69" s="107">
        <f t="shared" si="14"/>
        <v>0.85</v>
      </c>
      <c r="T69" s="107">
        <f t="shared" si="15"/>
        <v>0.99999999999999989</v>
      </c>
      <c r="U69" s="107">
        <f t="shared" si="16"/>
        <v>0.90</v>
      </c>
      <c r="V69" s="107">
        <f t="shared" si="17"/>
        <v>0.99999999999999989</v>
      </c>
      <c r="W69" s="118">
        <f t="shared" si="18"/>
        <v>36</v>
      </c>
      <c r="X69" s="118">
        <f t="shared" si="10"/>
        <v>7.20</v>
      </c>
      <c r="Y69" s="267">
        <v>12</v>
      </c>
      <c r="Z69" s="117">
        <f t="shared" si="11"/>
        <v>9.6000000000000014</v>
      </c>
    </row>
    <row r="70" spans="1:26" ht="19.9" customHeight="1">
      <c r="A70" s="207">
        <v>63</v>
      </c>
      <c r="B70" s="137">
        <v>283148</v>
      </c>
      <c r="C70" s="138" t="s">
        <v>247</v>
      </c>
      <c r="D70" s="10">
        <v>4</v>
      </c>
      <c r="E70" s="10">
        <v>6</v>
      </c>
      <c r="F70" s="10">
        <v>4</v>
      </c>
      <c r="G70" s="10">
        <v>5</v>
      </c>
      <c r="H70" s="10">
        <v>4</v>
      </c>
      <c r="I70" s="10">
        <f t="shared" si="7"/>
        <v>23</v>
      </c>
      <c r="J70" s="10">
        <f t="shared" si="12"/>
        <v>3.4499999999999997</v>
      </c>
      <c r="K70" s="18">
        <v>2</v>
      </c>
      <c r="L70" s="18">
        <v>3</v>
      </c>
      <c r="M70" s="18">
        <v>2</v>
      </c>
      <c r="N70" s="18">
        <v>3</v>
      </c>
      <c r="O70" s="18">
        <v>4</v>
      </c>
      <c r="P70" s="18">
        <f t="shared" si="8"/>
        <v>14</v>
      </c>
      <c r="Q70" s="117">
        <f t="shared" si="9"/>
        <v>0.70</v>
      </c>
      <c r="R70" s="107">
        <f t="shared" si="13"/>
        <v>0.70</v>
      </c>
      <c r="S70" s="107">
        <f t="shared" si="14"/>
        <v>1.0499999999999998</v>
      </c>
      <c r="T70" s="107">
        <f t="shared" si="15"/>
        <v>0.70</v>
      </c>
      <c r="U70" s="107">
        <f t="shared" si="16"/>
        <v>0.90</v>
      </c>
      <c r="V70" s="107">
        <f t="shared" si="17"/>
        <v>0.80</v>
      </c>
      <c r="W70" s="118">
        <f t="shared" si="18"/>
        <v>37</v>
      </c>
      <c r="X70" s="118">
        <f t="shared" si="10"/>
        <v>7.40</v>
      </c>
      <c r="Y70" s="267">
        <v>21</v>
      </c>
      <c r="Z70" s="117">
        <f t="shared" si="11"/>
        <v>16.80</v>
      </c>
    </row>
    <row r="71" spans="1:26" ht="19.9" customHeight="1" thickBot="1">
      <c r="A71" s="208">
        <v>64</v>
      </c>
      <c r="B71" s="137">
        <v>283149</v>
      </c>
      <c r="C71" s="138" t="s">
        <v>248</v>
      </c>
      <c r="D71" s="10">
        <v>3</v>
      </c>
      <c r="E71" s="10">
        <v>5</v>
      </c>
      <c r="F71" s="10">
        <v>7</v>
      </c>
      <c r="G71" s="10">
        <v>5</v>
      </c>
      <c r="H71" s="10">
        <v>5</v>
      </c>
      <c r="I71" s="10">
        <f t="shared" si="7"/>
        <v>25</v>
      </c>
      <c r="J71" s="10">
        <f t="shared" si="12"/>
        <v>3.75</v>
      </c>
      <c r="K71" s="18">
        <v>2</v>
      </c>
      <c r="L71" s="18">
        <v>1</v>
      </c>
      <c r="M71" s="18">
        <v>4</v>
      </c>
      <c r="N71" s="18">
        <v>3</v>
      </c>
      <c r="O71" s="18">
        <v>3</v>
      </c>
      <c r="P71" s="18">
        <f t="shared" si="8"/>
        <v>13</v>
      </c>
      <c r="Q71" s="117">
        <f t="shared" si="9"/>
        <v>0.65</v>
      </c>
      <c r="R71" s="107">
        <f t="shared" si="13"/>
        <v>0.54999999999999993</v>
      </c>
      <c r="S71" s="107">
        <f t="shared" si="14"/>
        <v>0.80</v>
      </c>
      <c r="T71" s="107">
        <f t="shared" si="15"/>
        <v>1.25</v>
      </c>
      <c r="U71" s="107">
        <f t="shared" si="16"/>
        <v>0.90</v>
      </c>
      <c r="V71" s="107">
        <f t="shared" si="17"/>
        <v>0.90</v>
      </c>
      <c r="W71" s="118">
        <f t="shared" si="18"/>
        <v>38</v>
      </c>
      <c r="X71" s="118">
        <f t="shared" si="10"/>
        <v>7.60</v>
      </c>
      <c r="Y71" s="267">
        <v>25</v>
      </c>
      <c r="Z71" s="117">
        <f t="shared" si="11"/>
        <v>20</v>
      </c>
    </row>
    <row r="72" spans="1:26" ht="19.9" customHeight="1">
      <c r="A72" s="207">
        <v>65</v>
      </c>
      <c r="B72" s="137">
        <v>283152</v>
      </c>
      <c r="C72" s="138" t="s">
        <v>249</v>
      </c>
      <c r="D72" s="10">
        <v>3</v>
      </c>
      <c r="E72" s="10">
        <v>5</v>
      </c>
      <c r="F72" s="10">
        <v>4</v>
      </c>
      <c r="G72" s="10">
        <v>5</v>
      </c>
      <c r="H72" s="10">
        <v>3</v>
      </c>
      <c r="I72" s="10">
        <f t="shared" si="7"/>
        <v>20</v>
      </c>
      <c r="J72" s="10">
        <f t="shared" si="19" ref="J72:J103">I72*0.15</f>
        <v>3</v>
      </c>
      <c r="K72" s="18">
        <v>2</v>
      </c>
      <c r="L72" s="18">
        <v>1</v>
      </c>
      <c r="M72" s="18">
        <v>4</v>
      </c>
      <c r="N72" s="18">
        <v>3</v>
      </c>
      <c r="O72" s="18">
        <v>4</v>
      </c>
      <c r="P72" s="18">
        <f t="shared" si="8"/>
        <v>14</v>
      </c>
      <c r="Q72" s="117">
        <f t="shared" si="9"/>
        <v>0.70</v>
      </c>
      <c r="R72" s="107">
        <f t="shared" si="20" ref="R72:R103">(D72*0.15+K72*0.05)</f>
        <v>0.54999999999999993</v>
      </c>
      <c r="S72" s="107">
        <f t="shared" si="21" ref="S72:S103">(E72*0.15+L72*0.05)</f>
        <v>0.80</v>
      </c>
      <c r="T72" s="107">
        <f t="shared" si="22" ref="T72:T103">(F72*0.15+M72*0.05)</f>
        <v>0.80</v>
      </c>
      <c r="U72" s="107">
        <f t="shared" si="23" ref="U72:U103">(G72*0.15+N72*0.05)</f>
        <v>0.90</v>
      </c>
      <c r="V72" s="107">
        <f t="shared" si="24" ref="V72:V103">(H72*0.15+O72*0.05)</f>
        <v>0.64999999999999991</v>
      </c>
      <c r="W72" s="118">
        <f t="shared" si="25" ref="W72:W103">I72+P72</f>
        <v>34</v>
      </c>
      <c r="X72" s="118">
        <f t="shared" si="10"/>
        <v>6.8000000000000007</v>
      </c>
      <c r="Y72" s="267">
        <v>16</v>
      </c>
      <c r="Z72" s="117">
        <f t="shared" si="11"/>
        <v>12.80</v>
      </c>
    </row>
    <row r="73" spans="1:26" ht="19.9" customHeight="1" thickBot="1">
      <c r="A73" s="208">
        <v>66</v>
      </c>
      <c r="B73" s="137">
        <v>283153</v>
      </c>
      <c r="C73" s="138" t="s">
        <v>250</v>
      </c>
      <c r="D73" s="10">
        <v>3</v>
      </c>
      <c r="E73" s="10">
        <v>4</v>
      </c>
      <c r="F73" s="10">
        <v>5</v>
      </c>
      <c r="G73" s="10">
        <v>4</v>
      </c>
      <c r="H73" s="10">
        <v>5</v>
      </c>
      <c r="I73" s="10">
        <f t="shared" si="26" ref="I73:I115">SUM(D73:H73)</f>
        <v>21</v>
      </c>
      <c r="J73" s="10">
        <f t="shared" si="19"/>
        <v>3.15</v>
      </c>
      <c r="K73" s="18">
        <v>1</v>
      </c>
      <c r="L73" s="18">
        <v>2</v>
      </c>
      <c r="M73" s="18">
        <v>4</v>
      </c>
      <c r="N73" s="18">
        <v>3</v>
      </c>
      <c r="O73" s="18">
        <v>2</v>
      </c>
      <c r="P73" s="18">
        <f t="shared" si="27" ref="P73:P115">SUM(K73:O73)</f>
        <v>12</v>
      </c>
      <c r="Q73" s="117">
        <f t="shared" si="28" ref="Q73:Q115">P73*0.05</f>
        <v>0.60000000000000009</v>
      </c>
      <c r="R73" s="107">
        <f t="shared" si="20"/>
        <v>0.49999999999999994</v>
      </c>
      <c r="S73" s="107">
        <f t="shared" si="21"/>
        <v>0.70</v>
      </c>
      <c r="T73" s="107">
        <f t="shared" si="22"/>
        <v>0.95</v>
      </c>
      <c r="U73" s="107">
        <f t="shared" si="23"/>
        <v>0.75</v>
      </c>
      <c r="V73" s="107">
        <f t="shared" si="24"/>
        <v>0.85</v>
      </c>
      <c r="W73" s="118">
        <f t="shared" si="25"/>
        <v>33</v>
      </c>
      <c r="X73" s="118">
        <f t="shared" si="29" ref="X73:X115">(W73*0.2)</f>
        <v>6.60</v>
      </c>
      <c r="Y73" s="267">
        <v>16</v>
      </c>
      <c r="Z73" s="117">
        <f t="shared" si="30" ref="Z73:Z115">Y73*0.8</f>
        <v>12.80</v>
      </c>
    </row>
    <row r="74" spans="1:26" ht="19.9" customHeight="1">
      <c r="A74" s="207">
        <v>67</v>
      </c>
      <c r="B74" s="137">
        <v>283154</v>
      </c>
      <c r="C74" s="138" t="s">
        <v>147</v>
      </c>
      <c r="D74" s="10">
        <v>3</v>
      </c>
      <c r="E74" s="10">
        <v>4</v>
      </c>
      <c r="F74" s="10">
        <v>3</v>
      </c>
      <c r="G74" s="10">
        <v>5</v>
      </c>
      <c r="H74" s="10">
        <v>3</v>
      </c>
      <c r="I74" s="10">
        <f t="shared" si="26"/>
        <v>18</v>
      </c>
      <c r="J74" s="10">
        <f t="shared" si="19"/>
        <v>2.6999999999999997</v>
      </c>
      <c r="K74" s="18">
        <v>2</v>
      </c>
      <c r="L74" s="18">
        <v>1</v>
      </c>
      <c r="M74" s="18">
        <v>3</v>
      </c>
      <c r="N74" s="18">
        <v>5</v>
      </c>
      <c r="O74" s="18">
        <v>4</v>
      </c>
      <c r="P74" s="18">
        <f t="shared" si="27"/>
        <v>15</v>
      </c>
      <c r="Q74" s="117">
        <f t="shared" si="28"/>
        <v>0.75</v>
      </c>
      <c r="R74" s="107">
        <f t="shared" si="20"/>
        <v>0.54999999999999993</v>
      </c>
      <c r="S74" s="107">
        <f t="shared" si="21"/>
        <v>0.65</v>
      </c>
      <c r="T74" s="107">
        <f t="shared" si="22"/>
        <v>0.60</v>
      </c>
      <c r="U74" s="107">
        <f t="shared" si="23"/>
        <v>1</v>
      </c>
      <c r="V74" s="107">
        <f t="shared" si="24"/>
        <v>0.64999999999999991</v>
      </c>
      <c r="W74" s="118">
        <f t="shared" si="25"/>
        <v>33</v>
      </c>
      <c r="X74" s="118">
        <f t="shared" si="29"/>
        <v>6.60</v>
      </c>
      <c r="Y74" s="267">
        <v>13</v>
      </c>
      <c r="Z74" s="117">
        <f t="shared" si="30"/>
        <v>10.40</v>
      </c>
    </row>
    <row r="75" spans="1:26" ht="19.9" customHeight="1" thickBot="1">
      <c r="A75" s="208">
        <v>68</v>
      </c>
      <c r="B75" s="137">
        <v>283155</v>
      </c>
      <c r="C75" s="138" t="s">
        <v>251</v>
      </c>
      <c r="D75" s="10">
        <v>4</v>
      </c>
      <c r="E75" s="10">
        <v>5</v>
      </c>
      <c r="F75" s="10">
        <v>4</v>
      </c>
      <c r="G75" s="10">
        <v>3</v>
      </c>
      <c r="H75" s="10">
        <v>6</v>
      </c>
      <c r="I75" s="10">
        <f t="shared" si="26"/>
        <v>22</v>
      </c>
      <c r="J75" s="10">
        <f t="shared" si="19"/>
        <v>3.30</v>
      </c>
      <c r="K75" s="18">
        <v>2</v>
      </c>
      <c r="L75" s="18">
        <v>2</v>
      </c>
      <c r="M75" s="18">
        <v>3</v>
      </c>
      <c r="N75" s="18">
        <v>3</v>
      </c>
      <c r="O75" s="18">
        <v>4</v>
      </c>
      <c r="P75" s="18">
        <f t="shared" si="27"/>
        <v>14</v>
      </c>
      <c r="Q75" s="117">
        <f t="shared" si="28"/>
        <v>0.70</v>
      </c>
      <c r="R75" s="107">
        <f t="shared" si="20"/>
        <v>0.70</v>
      </c>
      <c r="S75" s="107">
        <f t="shared" si="21"/>
        <v>0.85</v>
      </c>
      <c r="T75" s="107">
        <f t="shared" si="22"/>
        <v>0.75</v>
      </c>
      <c r="U75" s="107">
        <f t="shared" si="23"/>
        <v>0.60</v>
      </c>
      <c r="V75" s="107">
        <f t="shared" si="24"/>
        <v>1.0999999999999999</v>
      </c>
      <c r="W75" s="118">
        <f t="shared" si="25"/>
        <v>36</v>
      </c>
      <c r="X75" s="118">
        <f t="shared" si="29"/>
        <v>7.20</v>
      </c>
      <c r="Y75" s="267">
        <v>20</v>
      </c>
      <c r="Z75" s="117">
        <f t="shared" si="30"/>
        <v>16</v>
      </c>
    </row>
    <row r="76" spans="1:26" ht="19.9" customHeight="1">
      <c r="A76" s="207">
        <v>69</v>
      </c>
      <c r="B76" s="137">
        <v>283156</v>
      </c>
      <c r="C76" s="138" t="s">
        <v>252</v>
      </c>
      <c r="D76" s="10">
        <v>3</v>
      </c>
      <c r="E76" s="10">
        <v>5</v>
      </c>
      <c r="F76" s="10">
        <v>3</v>
      </c>
      <c r="G76" s="10">
        <v>5</v>
      </c>
      <c r="H76" s="10">
        <v>3</v>
      </c>
      <c r="I76" s="10">
        <f t="shared" si="26"/>
        <v>19</v>
      </c>
      <c r="J76" s="10">
        <f t="shared" si="19"/>
        <v>2.85</v>
      </c>
      <c r="K76" s="18">
        <v>2</v>
      </c>
      <c r="L76" s="18">
        <v>2</v>
      </c>
      <c r="M76" s="18">
        <v>4</v>
      </c>
      <c r="N76" s="18">
        <v>2</v>
      </c>
      <c r="O76" s="18">
        <v>3</v>
      </c>
      <c r="P76" s="18">
        <f t="shared" si="27"/>
        <v>13</v>
      </c>
      <c r="Q76" s="117">
        <f t="shared" si="28"/>
        <v>0.65</v>
      </c>
      <c r="R76" s="107">
        <f t="shared" si="20"/>
        <v>0.54999999999999993</v>
      </c>
      <c r="S76" s="107">
        <f t="shared" si="21"/>
        <v>0.85</v>
      </c>
      <c r="T76" s="107">
        <f t="shared" si="22"/>
        <v>0.64999999999999991</v>
      </c>
      <c r="U76" s="107">
        <f t="shared" si="23"/>
        <v>0.85</v>
      </c>
      <c r="V76" s="107">
        <f t="shared" si="24"/>
        <v>0.60</v>
      </c>
      <c r="W76" s="118">
        <f t="shared" si="25"/>
        <v>32</v>
      </c>
      <c r="X76" s="118">
        <f t="shared" si="29"/>
        <v>6.40</v>
      </c>
      <c r="Y76" s="267">
        <v>16</v>
      </c>
      <c r="Z76" s="117">
        <f t="shared" si="30"/>
        <v>12.80</v>
      </c>
    </row>
    <row r="77" spans="1:26" ht="19.9" customHeight="1" thickBot="1">
      <c r="A77" s="208">
        <v>70</v>
      </c>
      <c r="B77" s="137">
        <v>283157</v>
      </c>
      <c r="C77" s="138" t="s">
        <v>253</v>
      </c>
      <c r="D77" s="10">
        <v>6</v>
      </c>
      <c r="E77" s="10">
        <v>5</v>
      </c>
      <c r="F77" s="10">
        <v>4</v>
      </c>
      <c r="G77" s="10">
        <v>4</v>
      </c>
      <c r="H77" s="10">
        <v>5</v>
      </c>
      <c r="I77" s="10">
        <f t="shared" si="26"/>
        <v>24</v>
      </c>
      <c r="J77" s="10">
        <f t="shared" si="19"/>
        <v>3.5999999999999996</v>
      </c>
      <c r="K77" s="18">
        <v>2</v>
      </c>
      <c r="L77" s="18">
        <v>1</v>
      </c>
      <c r="M77" s="18">
        <v>3</v>
      </c>
      <c r="N77" s="18">
        <v>4</v>
      </c>
      <c r="O77" s="18">
        <v>2</v>
      </c>
      <c r="P77" s="18">
        <f t="shared" si="27"/>
        <v>12</v>
      </c>
      <c r="Q77" s="117">
        <f t="shared" si="28"/>
        <v>0.60000000000000009</v>
      </c>
      <c r="R77" s="107">
        <f t="shared" si="20"/>
        <v>0.99999999999999989</v>
      </c>
      <c r="S77" s="107">
        <f t="shared" si="21"/>
        <v>0.80</v>
      </c>
      <c r="T77" s="107">
        <f t="shared" si="22"/>
        <v>0.75</v>
      </c>
      <c r="U77" s="107">
        <f t="shared" si="23"/>
        <v>0.80</v>
      </c>
      <c r="V77" s="107">
        <f t="shared" si="24"/>
        <v>0.85</v>
      </c>
      <c r="W77" s="118">
        <f t="shared" si="25"/>
        <v>36</v>
      </c>
      <c r="X77" s="118">
        <f t="shared" si="29"/>
        <v>7.20</v>
      </c>
      <c r="Y77" s="267">
        <v>12</v>
      </c>
      <c r="Z77" s="117">
        <f t="shared" si="30"/>
        <v>9.6000000000000014</v>
      </c>
    </row>
    <row r="78" spans="1:26" ht="19.9" customHeight="1">
      <c r="A78" s="207">
        <v>71</v>
      </c>
      <c r="B78" s="137">
        <v>283158</v>
      </c>
      <c r="C78" s="138" t="s">
        <v>254</v>
      </c>
      <c r="D78" s="10">
        <v>4</v>
      </c>
      <c r="E78" s="10">
        <v>5</v>
      </c>
      <c r="F78" s="10">
        <v>5</v>
      </c>
      <c r="G78" s="10">
        <v>4</v>
      </c>
      <c r="H78" s="10">
        <v>5</v>
      </c>
      <c r="I78" s="10">
        <f t="shared" si="26"/>
        <v>23</v>
      </c>
      <c r="J78" s="10">
        <f t="shared" si="19"/>
        <v>3.4499999999999997</v>
      </c>
      <c r="K78" s="18">
        <v>2</v>
      </c>
      <c r="L78" s="18">
        <v>3</v>
      </c>
      <c r="M78" s="18">
        <v>5</v>
      </c>
      <c r="N78" s="18">
        <v>4</v>
      </c>
      <c r="O78" s="18">
        <v>3</v>
      </c>
      <c r="P78" s="18">
        <f t="shared" si="27"/>
        <v>17</v>
      </c>
      <c r="Q78" s="117">
        <f t="shared" si="28"/>
        <v>0.85000000000000009</v>
      </c>
      <c r="R78" s="107">
        <f t="shared" si="20"/>
        <v>0.70</v>
      </c>
      <c r="S78" s="107">
        <f t="shared" si="21"/>
        <v>0.90</v>
      </c>
      <c r="T78" s="107">
        <f t="shared" si="22"/>
        <v>1</v>
      </c>
      <c r="U78" s="107">
        <f t="shared" si="23"/>
        <v>0.80</v>
      </c>
      <c r="V78" s="107">
        <f t="shared" si="24"/>
        <v>0.90</v>
      </c>
      <c r="W78" s="118">
        <f t="shared" si="25"/>
        <v>40</v>
      </c>
      <c r="X78" s="118">
        <f t="shared" si="29"/>
        <v>8</v>
      </c>
      <c r="Y78" s="267">
        <v>16</v>
      </c>
      <c r="Z78" s="117">
        <f t="shared" si="30"/>
        <v>12.80</v>
      </c>
    </row>
    <row r="79" spans="1:26" ht="19.9" customHeight="1" thickBot="1">
      <c r="A79" s="208">
        <v>72</v>
      </c>
      <c r="B79" s="137">
        <v>283160</v>
      </c>
      <c r="C79" s="138" t="s">
        <v>255</v>
      </c>
      <c r="D79" s="10">
        <v>3</v>
      </c>
      <c r="E79" s="10">
        <v>4</v>
      </c>
      <c r="F79" s="10">
        <v>3</v>
      </c>
      <c r="G79" s="10">
        <v>2</v>
      </c>
      <c r="H79" s="10">
        <v>2</v>
      </c>
      <c r="I79" s="10">
        <f t="shared" si="26"/>
        <v>14</v>
      </c>
      <c r="J79" s="10">
        <f t="shared" si="19"/>
        <v>2.10</v>
      </c>
      <c r="K79" s="18">
        <v>2</v>
      </c>
      <c r="L79" s="18">
        <v>3</v>
      </c>
      <c r="M79" s="18">
        <v>4</v>
      </c>
      <c r="N79" s="18">
        <v>3</v>
      </c>
      <c r="O79" s="18">
        <v>3</v>
      </c>
      <c r="P79" s="18">
        <f t="shared" si="27"/>
        <v>15</v>
      </c>
      <c r="Q79" s="117">
        <f t="shared" si="28"/>
        <v>0.75</v>
      </c>
      <c r="R79" s="107">
        <f t="shared" si="20"/>
        <v>0.54999999999999993</v>
      </c>
      <c r="S79" s="107">
        <f t="shared" si="21"/>
        <v>0.75</v>
      </c>
      <c r="T79" s="107">
        <f t="shared" si="22"/>
        <v>0.64999999999999991</v>
      </c>
      <c r="U79" s="107">
        <f t="shared" si="23"/>
        <v>0.45</v>
      </c>
      <c r="V79" s="107">
        <f t="shared" si="24"/>
        <v>0.45</v>
      </c>
      <c r="W79" s="118">
        <f t="shared" si="25"/>
        <v>29</v>
      </c>
      <c r="X79" s="118">
        <f t="shared" si="29"/>
        <v>5.8000000000000007</v>
      </c>
      <c r="Y79" s="267">
        <v>6</v>
      </c>
      <c r="Z79" s="117">
        <f t="shared" si="30"/>
        <v>4.8000000000000007</v>
      </c>
    </row>
    <row r="80" spans="1:26" ht="19.9" customHeight="1">
      <c r="A80" s="207">
        <v>73</v>
      </c>
      <c r="B80" s="137">
        <v>283161</v>
      </c>
      <c r="C80" s="138" t="s">
        <v>159</v>
      </c>
      <c r="D80" s="10">
        <v>4</v>
      </c>
      <c r="E80" s="10">
        <v>4</v>
      </c>
      <c r="F80" s="10">
        <v>3</v>
      </c>
      <c r="G80" s="10">
        <v>4</v>
      </c>
      <c r="H80" s="10">
        <v>3</v>
      </c>
      <c r="I80" s="10">
        <f t="shared" si="26"/>
        <v>18</v>
      </c>
      <c r="J80" s="10">
        <f t="shared" si="19"/>
        <v>2.6999999999999997</v>
      </c>
      <c r="K80" s="18">
        <v>3</v>
      </c>
      <c r="L80" s="18">
        <v>4</v>
      </c>
      <c r="M80" s="18">
        <v>5</v>
      </c>
      <c r="N80" s="18">
        <v>3</v>
      </c>
      <c r="O80" s="18">
        <v>4</v>
      </c>
      <c r="P80" s="18">
        <f t="shared" si="27"/>
        <v>19</v>
      </c>
      <c r="Q80" s="117">
        <f t="shared" si="28"/>
        <v>0.95</v>
      </c>
      <c r="R80" s="107">
        <f t="shared" si="20"/>
        <v>0.75</v>
      </c>
      <c r="S80" s="107">
        <f t="shared" si="21"/>
        <v>0.80</v>
      </c>
      <c r="T80" s="107">
        <f t="shared" si="22"/>
        <v>0.70</v>
      </c>
      <c r="U80" s="107">
        <f t="shared" si="23"/>
        <v>0.75</v>
      </c>
      <c r="V80" s="107">
        <f t="shared" si="24"/>
        <v>0.64999999999999991</v>
      </c>
      <c r="W80" s="118">
        <f t="shared" si="25"/>
        <v>37</v>
      </c>
      <c r="X80" s="118">
        <f t="shared" si="29"/>
        <v>7.40</v>
      </c>
      <c r="Y80" s="267">
        <v>15</v>
      </c>
      <c r="Z80" s="117">
        <f t="shared" si="30"/>
        <v>12</v>
      </c>
    </row>
    <row r="81" spans="1:26" ht="19.9" customHeight="1" thickBot="1">
      <c r="A81" s="208">
        <v>74</v>
      </c>
      <c r="B81" s="137">
        <v>283162</v>
      </c>
      <c r="C81" s="138" t="s">
        <v>256</v>
      </c>
      <c r="D81" s="10">
        <v>4</v>
      </c>
      <c r="E81" s="10">
        <v>4</v>
      </c>
      <c r="F81" s="10">
        <v>5</v>
      </c>
      <c r="G81" s="10">
        <v>5</v>
      </c>
      <c r="H81" s="10">
        <v>6</v>
      </c>
      <c r="I81" s="10">
        <f t="shared" si="26"/>
        <v>24</v>
      </c>
      <c r="J81" s="10">
        <f t="shared" si="19"/>
        <v>3.5999999999999996</v>
      </c>
      <c r="K81" s="18">
        <v>2</v>
      </c>
      <c r="L81" s="18">
        <v>3</v>
      </c>
      <c r="M81" s="18">
        <v>4</v>
      </c>
      <c r="N81" s="18">
        <v>4</v>
      </c>
      <c r="O81" s="18">
        <v>4</v>
      </c>
      <c r="P81" s="18">
        <f t="shared" si="27"/>
        <v>17</v>
      </c>
      <c r="Q81" s="117">
        <f t="shared" si="28"/>
        <v>0.85000000000000009</v>
      </c>
      <c r="R81" s="107">
        <f t="shared" si="20"/>
        <v>0.70</v>
      </c>
      <c r="S81" s="107">
        <f t="shared" si="21"/>
        <v>0.75</v>
      </c>
      <c r="T81" s="107">
        <f t="shared" si="22"/>
        <v>0.95</v>
      </c>
      <c r="U81" s="107">
        <f t="shared" si="23"/>
        <v>0.95</v>
      </c>
      <c r="V81" s="107">
        <f t="shared" si="24"/>
        <v>1.0999999999999999</v>
      </c>
      <c r="W81" s="118">
        <f t="shared" si="25"/>
        <v>41</v>
      </c>
      <c r="X81" s="118">
        <f t="shared" si="29"/>
        <v>8.2000000000000011</v>
      </c>
      <c r="Y81" s="267">
        <v>24</v>
      </c>
      <c r="Z81" s="117">
        <f t="shared" si="30"/>
        <v>19.200000000000003</v>
      </c>
    </row>
    <row r="82" spans="1:26" ht="19.9" customHeight="1">
      <c r="A82" s="207">
        <v>75</v>
      </c>
      <c r="B82" s="137">
        <v>283163</v>
      </c>
      <c r="C82" s="138" t="s">
        <v>257</v>
      </c>
      <c r="D82" s="10">
        <v>4</v>
      </c>
      <c r="E82" s="10">
        <v>5</v>
      </c>
      <c r="F82" s="10">
        <v>5</v>
      </c>
      <c r="G82" s="10">
        <v>6</v>
      </c>
      <c r="H82" s="10">
        <v>5</v>
      </c>
      <c r="I82" s="10">
        <f t="shared" si="26"/>
        <v>25</v>
      </c>
      <c r="J82" s="10">
        <f t="shared" si="19"/>
        <v>3.75</v>
      </c>
      <c r="K82" s="18">
        <v>2</v>
      </c>
      <c r="L82" s="18">
        <v>4</v>
      </c>
      <c r="M82" s="18">
        <v>5</v>
      </c>
      <c r="N82" s="18">
        <v>3</v>
      </c>
      <c r="O82" s="18">
        <v>3</v>
      </c>
      <c r="P82" s="18">
        <f t="shared" si="27"/>
        <v>17</v>
      </c>
      <c r="Q82" s="117">
        <f t="shared" si="28"/>
        <v>0.85000000000000009</v>
      </c>
      <c r="R82" s="107">
        <f t="shared" si="20"/>
        <v>0.70</v>
      </c>
      <c r="S82" s="107">
        <f t="shared" si="21"/>
        <v>0.95</v>
      </c>
      <c r="T82" s="107">
        <f t="shared" si="22"/>
        <v>1</v>
      </c>
      <c r="U82" s="107">
        <f t="shared" si="23"/>
        <v>1.0499999999999998</v>
      </c>
      <c r="V82" s="107">
        <f t="shared" si="24"/>
        <v>0.90</v>
      </c>
      <c r="W82" s="118">
        <f t="shared" si="25"/>
        <v>42</v>
      </c>
      <c r="X82" s="118">
        <f t="shared" si="29"/>
        <v>8.40</v>
      </c>
      <c r="Y82" s="267">
        <v>8</v>
      </c>
      <c r="Z82" s="117">
        <f t="shared" si="30"/>
        <v>6.40</v>
      </c>
    </row>
    <row r="83" spans="1:26" ht="19.9" customHeight="1" thickBot="1">
      <c r="A83" s="208">
        <v>76</v>
      </c>
      <c r="B83" s="137">
        <v>283164</v>
      </c>
      <c r="C83" s="138" t="s">
        <v>131</v>
      </c>
      <c r="D83" s="10">
        <v>3</v>
      </c>
      <c r="E83" s="10">
        <v>3</v>
      </c>
      <c r="F83" s="10">
        <v>4</v>
      </c>
      <c r="G83" s="10">
        <v>3</v>
      </c>
      <c r="H83" s="10">
        <v>4</v>
      </c>
      <c r="I83" s="10">
        <f t="shared" si="26"/>
        <v>17</v>
      </c>
      <c r="J83" s="10">
        <f t="shared" si="19"/>
        <v>2.5499999999999998</v>
      </c>
      <c r="K83" s="18">
        <v>2</v>
      </c>
      <c r="L83" s="18">
        <v>1</v>
      </c>
      <c r="M83" s="18">
        <v>3</v>
      </c>
      <c r="N83" s="18">
        <v>3</v>
      </c>
      <c r="O83" s="18">
        <v>4</v>
      </c>
      <c r="P83" s="18">
        <f t="shared" si="27"/>
        <v>13</v>
      </c>
      <c r="Q83" s="117">
        <f t="shared" si="28"/>
        <v>0.65</v>
      </c>
      <c r="R83" s="107">
        <f t="shared" si="20"/>
        <v>0.54999999999999993</v>
      </c>
      <c r="S83" s="107">
        <f t="shared" si="21"/>
        <v>0.49999999999999994</v>
      </c>
      <c r="T83" s="107">
        <f t="shared" si="22"/>
        <v>0.75</v>
      </c>
      <c r="U83" s="107">
        <f t="shared" si="23"/>
        <v>0.60</v>
      </c>
      <c r="V83" s="107">
        <f t="shared" si="24"/>
        <v>0.80</v>
      </c>
      <c r="W83" s="118">
        <f t="shared" si="25"/>
        <v>30</v>
      </c>
      <c r="X83" s="118">
        <f t="shared" si="29"/>
        <v>6</v>
      </c>
      <c r="Y83" s="267">
        <v>8</v>
      </c>
      <c r="Z83" s="117">
        <f t="shared" si="30"/>
        <v>6.40</v>
      </c>
    </row>
    <row r="84" spans="1:26" ht="19.9" customHeight="1">
      <c r="A84" s="207">
        <v>77</v>
      </c>
      <c r="B84" s="137">
        <v>283165</v>
      </c>
      <c r="C84" s="138" t="s">
        <v>258</v>
      </c>
      <c r="D84" s="10">
        <v>3</v>
      </c>
      <c r="E84" s="10">
        <v>4</v>
      </c>
      <c r="F84" s="10">
        <v>5</v>
      </c>
      <c r="G84" s="10">
        <v>4</v>
      </c>
      <c r="H84" s="10">
        <v>5</v>
      </c>
      <c r="I84" s="10">
        <f t="shared" si="26"/>
        <v>21</v>
      </c>
      <c r="J84" s="10">
        <f t="shared" si="19"/>
        <v>3.15</v>
      </c>
      <c r="K84" s="18">
        <v>3</v>
      </c>
      <c r="L84" s="18">
        <v>1</v>
      </c>
      <c r="M84" s="18">
        <v>4</v>
      </c>
      <c r="N84" s="18">
        <v>4</v>
      </c>
      <c r="O84" s="18">
        <v>3</v>
      </c>
      <c r="P84" s="18">
        <f t="shared" si="27"/>
        <v>15</v>
      </c>
      <c r="Q84" s="117">
        <f t="shared" si="28"/>
        <v>0.75</v>
      </c>
      <c r="R84" s="107">
        <f t="shared" si="20"/>
        <v>0.60</v>
      </c>
      <c r="S84" s="107">
        <f t="shared" si="21"/>
        <v>0.65</v>
      </c>
      <c r="T84" s="107">
        <f t="shared" si="22"/>
        <v>0.95</v>
      </c>
      <c r="U84" s="107">
        <f t="shared" si="23"/>
        <v>0.80</v>
      </c>
      <c r="V84" s="107">
        <f t="shared" si="24"/>
        <v>0.90</v>
      </c>
      <c r="W84" s="118">
        <f t="shared" si="25"/>
        <v>36</v>
      </c>
      <c r="X84" s="118">
        <f t="shared" si="29"/>
        <v>7.20</v>
      </c>
      <c r="Y84" s="267">
        <v>13</v>
      </c>
      <c r="Z84" s="117">
        <f t="shared" si="30"/>
        <v>10.40</v>
      </c>
    </row>
    <row r="85" spans="1:26" ht="19.9" customHeight="1" thickBot="1">
      <c r="A85" s="208">
        <v>78</v>
      </c>
      <c r="B85" s="137">
        <v>283166</v>
      </c>
      <c r="C85" s="138" t="s">
        <v>259</v>
      </c>
      <c r="D85" s="10">
        <v>5</v>
      </c>
      <c r="E85" s="10">
        <v>4</v>
      </c>
      <c r="F85" s="10">
        <v>5</v>
      </c>
      <c r="G85" s="10">
        <v>4</v>
      </c>
      <c r="H85" s="10">
        <v>6</v>
      </c>
      <c r="I85" s="10">
        <f t="shared" si="26"/>
        <v>24</v>
      </c>
      <c r="J85" s="10">
        <f t="shared" si="19"/>
        <v>3.5999999999999996</v>
      </c>
      <c r="K85" s="18">
        <v>3</v>
      </c>
      <c r="L85" s="18">
        <v>1</v>
      </c>
      <c r="M85" s="18">
        <v>4</v>
      </c>
      <c r="N85" s="18">
        <v>3</v>
      </c>
      <c r="O85" s="18">
        <v>4</v>
      </c>
      <c r="P85" s="18">
        <f t="shared" si="27"/>
        <v>15</v>
      </c>
      <c r="Q85" s="117">
        <f t="shared" si="28"/>
        <v>0.75</v>
      </c>
      <c r="R85" s="107">
        <f t="shared" si="20"/>
        <v>0.90</v>
      </c>
      <c r="S85" s="107">
        <f t="shared" si="21"/>
        <v>0.65</v>
      </c>
      <c r="T85" s="107">
        <f t="shared" si="22"/>
        <v>0.95</v>
      </c>
      <c r="U85" s="107">
        <f t="shared" si="23"/>
        <v>0.75</v>
      </c>
      <c r="V85" s="107">
        <f t="shared" si="24"/>
        <v>1.0999999999999999</v>
      </c>
      <c r="W85" s="118">
        <f t="shared" si="25"/>
        <v>39</v>
      </c>
      <c r="X85" s="118">
        <f t="shared" si="29"/>
        <v>7.8000000000000007</v>
      </c>
      <c r="Y85" s="267">
        <v>21</v>
      </c>
      <c r="Z85" s="117">
        <f t="shared" si="30"/>
        <v>16.80</v>
      </c>
    </row>
    <row r="86" spans="1:26" ht="19.9" customHeight="1">
      <c r="A86" s="207">
        <v>79</v>
      </c>
      <c r="B86" s="137">
        <v>283167</v>
      </c>
      <c r="C86" s="138" t="s">
        <v>260</v>
      </c>
      <c r="D86" s="10">
        <v>3</v>
      </c>
      <c r="E86" s="10">
        <v>4</v>
      </c>
      <c r="F86" s="10">
        <v>5</v>
      </c>
      <c r="G86" s="10">
        <v>6</v>
      </c>
      <c r="H86" s="10">
        <v>4</v>
      </c>
      <c r="I86" s="10">
        <f t="shared" si="26"/>
        <v>22</v>
      </c>
      <c r="J86" s="10">
        <f t="shared" si="19"/>
        <v>3.30</v>
      </c>
      <c r="K86" s="18">
        <v>3</v>
      </c>
      <c r="L86" s="18">
        <v>1</v>
      </c>
      <c r="M86" s="18">
        <v>5</v>
      </c>
      <c r="N86" s="18">
        <v>4</v>
      </c>
      <c r="O86" s="18">
        <v>3</v>
      </c>
      <c r="P86" s="18">
        <f t="shared" si="27"/>
        <v>16</v>
      </c>
      <c r="Q86" s="117">
        <f t="shared" si="28"/>
        <v>0.80</v>
      </c>
      <c r="R86" s="107">
        <f t="shared" si="20"/>
        <v>0.60</v>
      </c>
      <c r="S86" s="107">
        <f t="shared" si="21"/>
        <v>0.65</v>
      </c>
      <c r="T86" s="107">
        <f t="shared" si="22"/>
        <v>1</v>
      </c>
      <c r="U86" s="107">
        <f t="shared" si="23"/>
        <v>1.0999999999999999</v>
      </c>
      <c r="V86" s="107">
        <f t="shared" si="24"/>
        <v>0.75</v>
      </c>
      <c r="W86" s="118">
        <f t="shared" si="25"/>
        <v>38</v>
      </c>
      <c r="X86" s="118">
        <f t="shared" si="29"/>
        <v>7.60</v>
      </c>
      <c r="Y86" s="267">
        <v>17</v>
      </c>
      <c r="Z86" s="117">
        <f t="shared" si="30"/>
        <v>13.60</v>
      </c>
    </row>
    <row r="87" spans="1:26" ht="19.9" customHeight="1" thickBot="1">
      <c r="A87" s="208">
        <v>80</v>
      </c>
      <c r="B87" s="137">
        <v>283170</v>
      </c>
      <c r="C87" s="138" t="s">
        <v>261</v>
      </c>
      <c r="D87" s="10">
        <v>3</v>
      </c>
      <c r="E87" s="10">
        <v>3</v>
      </c>
      <c r="F87" s="10">
        <v>4</v>
      </c>
      <c r="G87" s="10">
        <v>3</v>
      </c>
      <c r="H87" s="10">
        <v>3</v>
      </c>
      <c r="I87" s="10">
        <f t="shared" si="26"/>
        <v>16</v>
      </c>
      <c r="J87" s="10">
        <f t="shared" si="19"/>
        <v>2.40</v>
      </c>
      <c r="K87" s="18">
        <v>2</v>
      </c>
      <c r="L87" s="18">
        <v>1</v>
      </c>
      <c r="M87" s="18">
        <v>2</v>
      </c>
      <c r="N87" s="18">
        <v>3</v>
      </c>
      <c r="O87" s="18">
        <v>3</v>
      </c>
      <c r="P87" s="18">
        <f t="shared" si="27"/>
        <v>11</v>
      </c>
      <c r="Q87" s="117">
        <f t="shared" si="28"/>
        <v>0.55000000000000004</v>
      </c>
      <c r="R87" s="107">
        <f t="shared" si="20"/>
        <v>0.54999999999999993</v>
      </c>
      <c r="S87" s="107">
        <f t="shared" si="21"/>
        <v>0.49999999999999994</v>
      </c>
      <c r="T87" s="107">
        <f t="shared" si="22"/>
        <v>0.70</v>
      </c>
      <c r="U87" s="107">
        <f t="shared" si="23"/>
        <v>0.60</v>
      </c>
      <c r="V87" s="107">
        <f t="shared" si="24"/>
        <v>0.60</v>
      </c>
      <c r="W87" s="118">
        <f t="shared" si="25"/>
        <v>27</v>
      </c>
      <c r="X87" s="118">
        <f t="shared" si="29"/>
        <v>5.40</v>
      </c>
      <c r="Y87" s="267">
        <v>7</v>
      </c>
      <c r="Z87" s="117">
        <f t="shared" si="30"/>
        <v>5.60</v>
      </c>
    </row>
    <row r="88" spans="1:26" ht="19.9" customHeight="1">
      <c r="A88" s="207">
        <v>81</v>
      </c>
      <c r="B88" s="137">
        <v>283171</v>
      </c>
      <c r="C88" s="138" t="s">
        <v>262</v>
      </c>
      <c r="D88" s="10">
        <v>3</v>
      </c>
      <c r="E88" s="10">
        <v>4</v>
      </c>
      <c r="F88" s="10">
        <v>3</v>
      </c>
      <c r="G88" s="10">
        <v>4</v>
      </c>
      <c r="H88" s="10">
        <v>4</v>
      </c>
      <c r="I88" s="10">
        <f t="shared" si="26"/>
        <v>18</v>
      </c>
      <c r="J88" s="10">
        <f t="shared" si="19"/>
        <v>2.6999999999999997</v>
      </c>
      <c r="K88" s="18">
        <v>1</v>
      </c>
      <c r="L88" s="18">
        <v>2</v>
      </c>
      <c r="M88" s="18">
        <v>3</v>
      </c>
      <c r="N88" s="18">
        <v>3</v>
      </c>
      <c r="O88" s="18">
        <v>2</v>
      </c>
      <c r="P88" s="18">
        <f t="shared" si="27"/>
        <v>11</v>
      </c>
      <c r="Q88" s="117">
        <f t="shared" si="28"/>
        <v>0.55000000000000004</v>
      </c>
      <c r="R88" s="107">
        <f t="shared" si="20"/>
        <v>0.49999999999999994</v>
      </c>
      <c r="S88" s="107">
        <f t="shared" si="21"/>
        <v>0.70</v>
      </c>
      <c r="T88" s="107">
        <f t="shared" si="22"/>
        <v>0.60</v>
      </c>
      <c r="U88" s="107">
        <f t="shared" si="23"/>
        <v>0.75</v>
      </c>
      <c r="V88" s="107">
        <f t="shared" si="24"/>
        <v>0.70</v>
      </c>
      <c r="W88" s="118">
        <f t="shared" si="25"/>
        <v>29</v>
      </c>
      <c r="X88" s="118">
        <f t="shared" si="29"/>
        <v>5.8000000000000007</v>
      </c>
      <c r="Y88" s="267">
        <v>12</v>
      </c>
      <c r="Z88" s="117">
        <f t="shared" si="30"/>
        <v>9.6000000000000014</v>
      </c>
    </row>
    <row r="89" spans="1:26" ht="19.9" customHeight="1" thickBot="1">
      <c r="A89" s="208">
        <v>82</v>
      </c>
      <c r="B89" s="137">
        <v>283172</v>
      </c>
      <c r="C89" s="138" t="s">
        <v>263</v>
      </c>
      <c r="D89" s="10">
        <v>4</v>
      </c>
      <c r="E89" s="10">
        <v>5</v>
      </c>
      <c r="F89" s="10">
        <v>6</v>
      </c>
      <c r="G89" s="10">
        <v>4</v>
      </c>
      <c r="H89" s="10">
        <v>4</v>
      </c>
      <c r="I89" s="10">
        <f t="shared" si="26"/>
        <v>23</v>
      </c>
      <c r="J89" s="10">
        <f t="shared" si="19"/>
        <v>3.4499999999999997</v>
      </c>
      <c r="K89" s="18">
        <v>4</v>
      </c>
      <c r="L89" s="18">
        <v>2</v>
      </c>
      <c r="M89" s="18">
        <v>3</v>
      </c>
      <c r="N89" s="18">
        <v>2</v>
      </c>
      <c r="O89" s="18">
        <v>2</v>
      </c>
      <c r="P89" s="18">
        <f t="shared" si="27"/>
        <v>13</v>
      </c>
      <c r="Q89" s="117">
        <f t="shared" si="28"/>
        <v>0.65</v>
      </c>
      <c r="R89" s="107">
        <f t="shared" si="20"/>
        <v>0.80</v>
      </c>
      <c r="S89" s="107">
        <f t="shared" si="21"/>
        <v>0.85</v>
      </c>
      <c r="T89" s="107">
        <f t="shared" si="22"/>
        <v>1.0499999999999998</v>
      </c>
      <c r="U89" s="107">
        <f t="shared" si="23"/>
        <v>0.70</v>
      </c>
      <c r="V89" s="107">
        <f t="shared" si="24"/>
        <v>0.70</v>
      </c>
      <c r="W89" s="118">
        <f t="shared" si="25"/>
        <v>36</v>
      </c>
      <c r="X89" s="118">
        <f t="shared" si="29"/>
        <v>7.20</v>
      </c>
      <c r="Y89" s="267">
        <v>18</v>
      </c>
      <c r="Z89" s="117">
        <f t="shared" si="30"/>
        <v>14.40</v>
      </c>
    </row>
    <row r="90" spans="1:26" ht="19.9" customHeight="1">
      <c r="A90" s="207">
        <v>83</v>
      </c>
      <c r="B90" s="137">
        <v>283175</v>
      </c>
      <c r="C90" s="138" t="s">
        <v>102</v>
      </c>
      <c r="D90" s="10">
        <v>4</v>
      </c>
      <c r="E90" s="10">
        <v>5</v>
      </c>
      <c r="F90" s="10">
        <v>4</v>
      </c>
      <c r="G90" s="10">
        <v>5</v>
      </c>
      <c r="H90" s="10">
        <v>5</v>
      </c>
      <c r="I90" s="10">
        <f t="shared" si="26"/>
        <v>23</v>
      </c>
      <c r="J90" s="10">
        <f t="shared" si="19"/>
        <v>3.4499999999999997</v>
      </c>
      <c r="K90" s="18">
        <v>2</v>
      </c>
      <c r="L90" s="18">
        <v>1</v>
      </c>
      <c r="M90" s="18">
        <v>3</v>
      </c>
      <c r="N90" s="18">
        <v>2</v>
      </c>
      <c r="O90" s="18">
        <v>3</v>
      </c>
      <c r="P90" s="18">
        <f t="shared" si="27"/>
        <v>11</v>
      </c>
      <c r="Q90" s="117">
        <f t="shared" si="28"/>
        <v>0.55000000000000004</v>
      </c>
      <c r="R90" s="107">
        <f t="shared" si="20"/>
        <v>0.70</v>
      </c>
      <c r="S90" s="107">
        <f t="shared" si="21"/>
        <v>0.80</v>
      </c>
      <c r="T90" s="107">
        <f t="shared" si="22"/>
        <v>0.75</v>
      </c>
      <c r="U90" s="107">
        <f t="shared" si="23"/>
        <v>0.85</v>
      </c>
      <c r="V90" s="107">
        <f t="shared" si="24"/>
        <v>0.90</v>
      </c>
      <c r="W90" s="118">
        <f t="shared" si="25"/>
        <v>34</v>
      </c>
      <c r="X90" s="118">
        <f t="shared" si="29"/>
        <v>6.8000000000000007</v>
      </c>
      <c r="Y90" s="267">
        <v>12</v>
      </c>
      <c r="Z90" s="117">
        <f t="shared" si="30"/>
        <v>9.6000000000000014</v>
      </c>
    </row>
    <row r="91" spans="1:26" ht="19.9" customHeight="1" thickBot="1">
      <c r="A91" s="208">
        <v>84</v>
      </c>
      <c r="B91" s="137">
        <v>283177</v>
      </c>
      <c r="C91" s="138" t="s">
        <v>264</v>
      </c>
      <c r="D91" s="10">
        <v>3</v>
      </c>
      <c r="E91" s="10">
        <v>4</v>
      </c>
      <c r="F91" s="10">
        <v>5</v>
      </c>
      <c r="G91" s="10">
        <v>3</v>
      </c>
      <c r="H91" s="10">
        <v>4</v>
      </c>
      <c r="I91" s="10">
        <f t="shared" si="26"/>
        <v>19</v>
      </c>
      <c r="J91" s="10">
        <f t="shared" si="19"/>
        <v>2.85</v>
      </c>
      <c r="K91" s="18">
        <v>2</v>
      </c>
      <c r="L91" s="18">
        <v>1</v>
      </c>
      <c r="M91" s="18">
        <v>2</v>
      </c>
      <c r="N91" s="18">
        <v>4</v>
      </c>
      <c r="O91" s="18">
        <v>2</v>
      </c>
      <c r="P91" s="18">
        <f t="shared" si="27"/>
        <v>11</v>
      </c>
      <c r="Q91" s="117">
        <f t="shared" si="28"/>
        <v>0.55000000000000004</v>
      </c>
      <c r="R91" s="107">
        <f t="shared" si="20"/>
        <v>0.54999999999999993</v>
      </c>
      <c r="S91" s="107">
        <f t="shared" si="21"/>
        <v>0.65</v>
      </c>
      <c r="T91" s="107">
        <f t="shared" si="22"/>
        <v>0.85</v>
      </c>
      <c r="U91" s="107">
        <f t="shared" si="23"/>
        <v>0.64999999999999991</v>
      </c>
      <c r="V91" s="107">
        <f t="shared" si="24"/>
        <v>0.70</v>
      </c>
      <c r="W91" s="118">
        <f t="shared" si="25"/>
        <v>30</v>
      </c>
      <c r="X91" s="118">
        <f t="shared" si="29"/>
        <v>6</v>
      </c>
      <c r="Y91" s="267">
        <v>16</v>
      </c>
      <c r="Z91" s="117">
        <f t="shared" si="30"/>
        <v>12.80</v>
      </c>
    </row>
    <row r="92" spans="1:26" ht="19.9" customHeight="1">
      <c r="A92" s="207">
        <v>85</v>
      </c>
      <c r="B92" s="137">
        <v>283178</v>
      </c>
      <c r="C92" s="138" t="s">
        <v>132</v>
      </c>
      <c r="D92" s="10">
        <v>3</v>
      </c>
      <c r="E92" s="10">
        <v>4</v>
      </c>
      <c r="F92" s="10">
        <v>5</v>
      </c>
      <c r="G92" s="10">
        <v>4</v>
      </c>
      <c r="H92" s="10">
        <v>6</v>
      </c>
      <c r="I92" s="10">
        <f t="shared" si="26"/>
        <v>22</v>
      </c>
      <c r="J92" s="10">
        <f t="shared" si="19"/>
        <v>3.30</v>
      </c>
      <c r="K92" s="18">
        <v>2</v>
      </c>
      <c r="L92" s="18">
        <v>1</v>
      </c>
      <c r="M92" s="18">
        <v>3</v>
      </c>
      <c r="N92" s="18">
        <v>2</v>
      </c>
      <c r="O92" s="18">
        <v>3</v>
      </c>
      <c r="P92" s="18">
        <f t="shared" si="27"/>
        <v>11</v>
      </c>
      <c r="Q92" s="117">
        <f t="shared" si="28"/>
        <v>0.55000000000000004</v>
      </c>
      <c r="R92" s="107">
        <f t="shared" si="20"/>
        <v>0.54999999999999993</v>
      </c>
      <c r="S92" s="107">
        <f t="shared" si="21"/>
        <v>0.65</v>
      </c>
      <c r="T92" s="107">
        <f t="shared" si="22"/>
        <v>0.90</v>
      </c>
      <c r="U92" s="107">
        <f t="shared" si="23"/>
        <v>0.70</v>
      </c>
      <c r="V92" s="107">
        <f t="shared" si="24"/>
        <v>1.0499999999999998</v>
      </c>
      <c r="W92" s="118">
        <f t="shared" si="25"/>
        <v>33</v>
      </c>
      <c r="X92" s="118">
        <f t="shared" si="29"/>
        <v>6.60</v>
      </c>
      <c r="Y92" s="267">
        <v>12</v>
      </c>
      <c r="Z92" s="117">
        <f t="shared" si="30"/>
        <v>9.6000000000000014</v>
      </c>
    </row>
    <row r="93" spans="1:26" ht="19.9" customHeight="1" thickBot="1">
      <c r="A93" s="208">
        <v>86</v>
      </c>
      <c r="B93" s="137">
        <v>283181</v>
      </c>
      <c r="C93" s="138" t="s">
        <v>149</v>
      </c>
      <c r="D93" s="10">
        <v>4</v>
      </c>
      <c r="E93" s="10">
        <v>5</v>
      </c>
      <c r="F93" s="10">
        <v>4</v>
      </c>
      <c r="G93" s="10">
        <v>3</v>
      </c>
      <c r="H93" s="10">
        <v>4</v>
      </c>
      <c r="I93" s="10">
        <f t="shared" si="26"/>
        <v>20</v>
      </c>
      <c r="J93" s="10">
        <f t="shared" si="19"/>
        <v>3</v>
      </c>
      <c r="K93" s="18">
        <v>3</v>
      </c>
      <c r="L93" s="18">
        <v>1</v>
      </c>
      <c r="M93" s="18">
        <v>3</v>
      </c>
      <c r="N93" s="18">
        <v>2</v>
      </c>
      <c r="O93" s="18">
        <v>3</v>
      </c>
      <c r="P93" s="18">
        <f t="shared" si="27"/>
        <v>12</v>
      </c>
      <c r="Q93" s="117">
        <f t="shared" si="28"/>
        <v>0.60000000000000009</v>
      </c>
      <c r="R93" s="107">
        <f t="shared" si="20"/>
        <v>0.75</v>
      </c>
      <c r="S93" s="107">
        <f t="shared" si="21"/>
        <v>0.80</v>
      </c>
      <c r="T93" s="107">
        <f t="shared" si="22"/>
        <v>0.75</v>
      </c>
      <c r="U93" s="107">
        <f t="shared" si="23"/>
        <v>0.54999999999999993</v>
      </c>
      <c r="V93" s="107">
        <f t="shared" si="24"/>
        <v>0.75</v>
      </c>
      <c r="W93" s="118">
        <f t="shared" si="25"/>
        <v>32</v>
      </c>
      <c r="X93" s="118">
        <f t="shared" si="29"/>
        <v>6.40</v>
      </c>
      <c r="Y93" s="267">
        <v>20</v>
      </c>
      <c r="Z93" s="117">
        <f t="shared" si="30"/>
        <v>16</v>
      </c>
    </row>
    <row r="94" spans="1:26" ht="19.9" customHeight="1">
      <c r="A94" s="207">
        <v>87</v>
      </c>
      <c r="B94" s="137">
        <v>283182</v>
      </c>
      <c r="C94" s="138" t="s">
        <v>265</v>
      </c>
      <c r="D94" s="10">
        <v>3</v>
      </c>
      <c r="E94" s="10">
        <v>3</v>
      </c>
      <c r="F94" s="10">
        <v>4</v>
      </c>
      <c r="G94" s="10">
        <v>4</v>
      </c>
      <c r="H94" s="10">
        <v>3</v>
      </c>
      <c r="I94" s="10">
        <f t="shared" si="26"/>
        <v>17</v>
      </c>
      <c r="J94" s="10">
        <f t="shared" si="19"/>
        <v>2.5499999999999998</v>
      </c>
      <c r="K94" s="18">
        <v>3</v>
      </c>
      <c r="L94" s="18">
        <v>2</v>
      </c>
      <c r="M94" s="18">
        <v>3</v>
      </c>
      <c r="N94" s="18">
        <v>2</v>
      </c>
      <c r="O94" s="18">
        <v>2</v>
      </c>
      <c r="P94" s="18">
        <f t="shared" si="27"/>
        <v>12</v>
      </c>
      <c r="Q94" s="117">
        <f t="shared" si="28"/>
        <v>0.60000000000000009</v>
      </c>
      <c r="R94" s="107">
        <f t="shared" si="20"/>
        <v>0.60</v>
      </c>
      <c r="S94" s="107">
        <f t="shared" si="21"/>
        <v>0.54999999999999993</v>
      </c>
      <c r="T94" s="107">
        <f t="shared" si="22"/>
        <v>0.75</v>
      </c>
      <c r="U94" s="107">
        <f t="shared" si="23"/>
        <v>0.70</v>
      </c>
      <c r="V94" s="107">
        <f t="shared" si="24"/>
        <v>0.54999999999999993</v>
      </c>
      <c r="W94" s="118">
        <f t="shared" si="25"/>
        <v>29</v>
      </c>
      <c r="X94" s="118">
        <f t="shared" si="29"/>
        <v>5.8000000000000007</v>
      </c>
      <c r="Y94" s="267">
        <v>12</v>
      </c>
      <c r="Z94" s="117">
        <f t="shared" si="30"/>
        <v>9.6000000000000014</v>
      </c>
    </row>
    <row r="95" spans="1:26" ht="19.9" customHeight="1" thickBot="1">
      <c r="A95" s="208">
        <v>88</v>
      </c>
      <c r="B95" s="137">
        <v>283184</v>
      </c>
      <c r="C95" s="138" t="s">
        <v>150</v>
      </c>
      <c r="D95" s="10">
        <v>2</v>
      </c>
      <c r="E95" s="10">
        <v>3</v>
      </c>
      <c r="F95" s="10">
        <v>3</v>
      </c>
      <c r="G95" s="10">
        <v>3</v>
      </c>
      <c r="H95" s="10">
        <v>2</v>
      </c>
      <c r="I95" s="10">
        <f t="shared" si="26"/>
        <v>13</v>
      </c>
      <c r="J95" s="10">
        <f t="shared" si="19"/>
        <v>1.95</v>
      </c>
      <c r="K95" s="18">
        <v>1</v>
      </c>
      <c r="L95" s="18">
        <v>2</v>
      </c>
      <c r="M95" s="18">
        <v>2</v>
      </c>
      <c r="N95" s="18">
        <v>3</v>
      </c>
      <c r="O95" s="18">
        <v>4</v>
      </c>
      <c r="P95" s="18">
        <f t="shared" si="27"/>
        <v>12</v>
      </c>
      <c r="Q95" s="117">
        <f t="shared" si="28"/>
        <v>0.60000000000000009</v>
      </c>
      <c r="R95" s="107">
        <f t="shared" si="20"/>
        <v>0.35</v>
      </c>
      <c r="S95" s="107">
        <f t="shared" si="21"/>
        <v>0.54999999999999993</v>
      </c>
      <c r="T95" s="107">
        <f t="shared" si="22"/>
        <v>0.54999999999999993</v>
      </c>
      <c r="U95" s="107">
        <f t="shared" si="23"/>
        <v>0.60</v>
      </c>
      <c r="V95" s="107">
        <f t="shared" si="24"/>
        <v>0.50</v>
      </c>
      <c r="W95" s="118">
        <f t="shared" si="25"/>
        <v>25</v>
      </c>
      <c r="X95" s="118">
        <f t="shared" si="29"/>
        <v>5</v>
      </c>
      <c r="Y95" s="267">
        <v>5</v>
      </c>
      <c r="Z95" s="117">
        <f t="shared" si="30"/>
        <v>4</v>
      </c>
    </row>
    <row r="96" spans="1:26" ht="19.9" customHeight="1">
      <c r="A96" s="207">
        <v>89</v>
      </c>
      <c r="B96" s="137">
        <v>283186</v>
      </c>
      <c r="C96" s="138" t="s">
        <v>266</v>
      </c>
      <c r="D96" s="10">
        <v>2</v>
      </c>
      <c r="E96" s="10">
        <v>3</v>
      </c>
      <c r="F96" s="10">
        <v>4</v>
      </c>
      <c r="G96" s="10">
        <v>5</v>
      </c>
      <c r="H96" s="10">
        <v>5</v>
      </c>
      <c r="I96" s="10">
        <f t="shared" si="26"/>
        <v>19</v>
      </c>
      <c r="J96" s="10">
        <f t="shared" si="19"/>
        <v>2.85</v>
      </c>
      <c r="K96" s="18">
        <v>2</v>
      </c>
      <c r="L96" s="18">
        <v>1</v>
      </c>
      <c r="M96" s="18">
        <v>3</v>
      </c>
      <c r="N96" s="18">
        <v>4</v>
      </c>
      <c r="O96" s="18">
        <v>3</v>
      </c>
      <c r="P96" s="18">
        <f t="shared" si="27"/>
        <v>13</v>
      </c>
      <c r="Q96" s="117">
        <f t="shared" si="28"/>
        <v>0.65</v>
      </c>
      <c r="R96" s="107">
        <f t="shared" si="20"/>
        <v>0.40</v>
      </c>
      <c r="S96" s="107">
        <f t="shared" si="21"/>
        <v>0.49999999999999994</v>
      </c>
      <c r="T96" s="107">
        <f t="shared" si="22"/>
        <v>0.75</v>
      </c>
      <c r="U96" s="107">
        <f t="shared" si="23"/>
        <v>0.95</v>
      </c>
      <c r="V96" s="107">
        <f t="shared" si="24"/>
        <v>0.90</v>
      </c>
      <c r="W96" s="118">
        <f t="shared" si="25"/>
        <v>32</v>
      </c>
      <c r="X96" s="118">
        <f t="shared" si="29"/>
        <v>6.40</v>
      </c>
      <c r="Y96" s="267">
        <v>16</v>
      </c>
      <c r="Z96" s="117">
        <f t="shared" si="30"/>
        <v>12.80</v>
      </c>
    </row>
    <row r="97" spans="1:26" ht="19.9" customHeight="1" thickBot="1">
      <c r="A97" s="208">
        <v>90</v>
      </c>
      <c r="B97" s="137">
        <v>283188</v>
      </c>
      <c r="C97" s="138" t="s">
        <v>160</v>
      </c>
      <c r="D97" s="10">
        <v>5</v>
      </c>
      <c r="E97" s="10">
        <v>6</v>
      </c>
      <c r="F97" s="10">
        <v>7</v>
      </c>
      <c r="G97" s="10">
        <v>6</v>
      </c>
      <c r="H97" s="10">
        <v>5</v>
      </c>
      <c r="I97" s="10">
        <f t="shared" si="26"/>
        <v>29</v>
      </c>
      <c r="J97" s="10">
        <f t="shared" si="19"/>
        <v>4.3499999999999996</v>
      </c>
      <c r="K97" s="18">
        <v>2</v>
      </c>
      <c r="L97" s="18">
        <v>1</v>
      </c>
      <c r="M97" s="18">
        <v>3</v>
      </c>
      <c r="N97" s="18">
        <v>4</v>
      </c>
      <c r="O97" s="18">
        <v>5</v>
      </c>
      <c r="P97" s="18">
        <f t="shared" si="27"/>
        <v>15</v>
      </c>
      <c r="Q97" s="117">
        <f t="shared" si="28"/>
        <v>0.75</v>
      </c>
      <c r="R97" s="107">
        <f t="shared" si="20"/>
        <v>0.85</v>
      </c>
      <c r="S97" s="107">
        <f t="shared" si="21"/>
        <v>0.95</v>
      </c>
      <c r="T97" s="107">
        <f t="shared" si="22"/>
        <v>1.2000000000000002</v>
      </c>
      <c r="U97" s="107">
        <f t="shared" si="23"/>
        <v>1.0999999999999999</v>
      </c>
      <c r="V97" s="107">
        <f t="shared" si="24"/>
        <v>1</v>
      </c>
      <c r="W97" s="118">
        <f t="shared" si="25"/>
        <v>44</v>
      </c>
      <c r="X97" s="118">
        <f t="shared" si="29"/>
        <v>8.8000000000000007</v>
      </c>
      <c r="Y97" s="267">
        <v>19</v>
      </c>
      <c r="Z97" s="117">
        <f t="shared" si="30"/>
        <v>15.20</v>
      </c>
    </row>
    <row r="98" spans="1:26" ht="19.9" customHeight="1">
      <c r="A98" s="207">
        <v>91</v>
      </c>
      <c r="B98" s="137">
        <v>283189</v>
      </c>
      <c r="C98" s="138" t="s">
        <v>133</v>
      </c>
      <c r="D98" s="10">
        <v>4</v>
      </c>
      <c r="E98" s="10">
        <v>5</v>
      </c>
      <c r="F98" s="10">
        <v>4</v>
      </c>
      <c r="G98" s="10">
        <v>5</v>
      </c>
      <c r="H98" s="10">
        <v>4</v>
      </c>
      <c r="I98" s="10">
        <f t="shared" si="26"/>
        <v>22</v>
      </c>
      <c r="J98" s="10">
        <f t="shared" si="19"/>
        <v>3.30</v>
      </c>
      <c r="K98" s="18">
        <v>2</v>
      </c>
      <c r="L98" s="18">
        <v>1</v>
      </c>
      <c r="M98" s="18">
        <v>4</v>
      </c>
      <c r="N98" s="18">
        <v>5</v>
      </c>
      <c r="O98" s="18">
        <v>3</v>
      </c>
      <c r="P98" s="18">
        <f t="shared" si="27"/>
        <v>15</v>
      </c>
      <c r="Q98" s="117">
        <f t="shared" si="28"/>
        <v>0.75</v>
      </c>
      <c r="R98" s="107">
        <f t="shared" si="20"/>
        <v>0.70</v>
      </c>
      <c r="S98" s="107">
        <f t="shared" si="21"/>
        <v>0.80</v>
      </c>
      <c r="T98" s="107">
        <f t="shared" si="22"/>
        <v>0.80</v>
      </c>
      <c r="U98" s="107">
        <f t="shared" si="23"/>
        <v>1</v>
      </c>
      <c r="V98" s="107">
        <f t="shared" si="24"/>
        <v>0.75</v>
      </c>
      <c r="W98" s="118">
        <f t="shared" si="25"/>
        <v>37</v>
      </c>
      <c r="X98" s="118">
        <f t="shared" si="29"/>
        <v>7.40</v>
      </c>
      <c r="Y98" s="267">
        <v>15</v>
      </c>
      <c r="Z98" s="117">
        <f t="shared" si="30"/>
        <v>12</v>
      </c>
    </row>
    <row r="99" spans="1:26" ht="19.9" customHeight="1" thickBot="1">
      <c r="A99" s="208">
        <v>92</v>
      </c>
      <c r="B99" s="137">
        <v>283191</v>
      </c>
      <c r="C99" s="138" t="s">
        <v>267</v>
      </c>
      <c r="D99" s="10">
        <v>3</v>
      </c>
      <c r="E99" s="10">
        <v>4</v>
      </c>
      <c r="F99" s="10">
        <v>3</v>
      </c>
      <c r="G99" s="10">
        <v>4</v>
      </c>
      <c r="H99" s="10">
        <v>3</v>
      </c>
      <c r="I99" s="10">
        <f t="shared" si="26"/>
        <v>17</v>
      </c>
      <c r="J99" s="10">
        <f t="shared" si="19"/>
        <v>2.5499999999999998</v>
      </c>
      <c r="K99" s="18">
        <v>2</v>
      </c>
      <c r="L99" s="18">
        <v>1</v>
      </c>
      <c r="M99" s="18">
        <v>4</v>
      </c>
      <c r="N99" s="18">
        <v>4</v>
      </c>
      <c r="O99" s="18">
        <v>3</v>
      </c>
      <c r="P99" s="18">
        <f t="shared" si="27"/>
        <v>14</v>
      </c>
      <c r="Q99" s="117">
        <f t="shared" si="28"/>
        <v>0.70</v>
      </c>
      <c r="R99" s="107">
        <f t="shared" si="20"/>
        <v>0.54999999999999993</v>
      </c>
      <c r="S99" s="107">
        <f t="shared" si="21"/>
        <v>0.65</v>
      </c>
      <c r="T99" s="107">
        <f t="shared" si="22"/>
        <v>0.64999999999999991</v>
      </c>
      <c r="U99" s="107">
        <f t="shared" si="23"/>
        <v>0.80</v>
      </c>
      <c r="V99" s="107">
        <f t="shared" si="24"/>
        <v>0.60</v>
      </c>
      <c r="W99" s="118">
        <f t="shared" si="25"/>
        <v>31</v>
      </c>
      <c r="X99" s="118">
        <f t="shared" si="29"/>
        <v>6.20</v>
      </c>
      <c r="Y99" s="267">
        <v>13</v>
      </c>
      <c r="Z99" s="117">
        <f t="shared" si="30"/>
        <v>10.40</v>
      </c>
    </row>
    <row r="100" spans="1:26" ht="19.9" customHeight="1">
      <c r="A100" s="207">
        <v>93</v>
      </c>
      <c r="B100" s="137">
        <v>283196</v>
      </c>
      <c r="C100" s="138" t="s">
        <v>268</v>
      </c>
      <c r="D100" s="10">
        <v>4</v>
      </c>
      <c r="E100" s="10">
        <v>5</v>
      </c>
      <c r="F100" s="10">
        <v>4</v>
      </c>
      <c r="G100" s="10">
        <v>5</v>
      </c>
      <c r="H100" s="10">
        <v>4</v>
      </c>
      <c r="I100" s="10">
        <f t="shared" si="26"/>
        <v>22</v>
      </c>
      <c r="J100" s="10">
        <f t="shared" si="19"/>
        <v>3.30</v>
      </c>
      <c r="K100" s="18">
        <v>2</v>
      </c>
      <c r="L100" s="18">
        <v>1</v>
      </c>
      <c r="M100" s="18">
        <v>3</v>
      </c>
      <c r="N100" s="18">
        <v>2</v>
      </c>
      <c r="O100" s="18">
        <v>3</v>
      </c>
      <c r="P100" s="18">
        <f t="shared" si="27"/>
        <v>11</v>
      </c>
      <c r="Q100" s="117">
        <f t="shared" si="28"/>
        <v>0.55000000000000004</v>
      </c>
      <c r="R100" s="107">
        <f t="shared" si="20"/>
        <v>0.70</v>
      </c>
      <c r="S100" s="107">
        <f t="shared" si="21"/>
        <v>0.80</v>
      </c>
      <c r="T100" s="107">
        <f t="shared" si="22"/>
        <v>0.75</v>
      </c>
      <c r="U100" s="107">
        <f t="shared" si="23"/>
        <v>0.85</v>
      </c>
      <c r="V100" s="107">
        <f t="shared" si="24"/>
        <v>0.75</v>
      </c>
      <c r="W100" s="118">
        <f t="shared" si="25"/>
        <v>33</v>
      </c>
      <c r="X100" s="118">
        <f t="shared" si="29"/>
        <v>6.60</v>
      </c>
      <c r="Y100" s="267">
        <v>15</v>
      </c>
      <c r="Z100" s="117">
        <f t="shared" si="30"/>
        <v>12</v>
      </c>
    </row>
    <row r="101" spans="1:26" ht="19.9" customHeight="1" thickBot="1">
      <c r="A101" s="208">
        <v>94</v>
      </c>
      <c r="B101" s="137">
        <v>283197</v>
      </c>
      <c r="C101" s="138" t="s">
        <v>269</v>
      </c>
      <c r="D101" s="10">
        <v>4</v>
      </c>
      <c r="E101" s="10">
        <v>4</v>
      </c>
      <c r="F101" s="10">
        <v>5</v>
      </c>
      <c r="G101" s="10">
        <v>4</v>
      </c>
      <c r="H101" s="10">
        <v>6</v>
      </c>
      <c r="I101" s="10">
        <f t="shared" si="26"/>
        <v>23</v>
      </c>
      <c r="J101" s="10">
        <f t="shared" si="19"/>
        <v>3.4499999999999997</v>
      </c>
      <c r="K101" s="18">
        <v>3</v>
      </c>
      <c r="L101" s="18">
        <v>1</v>
      </c>
      <c r="M101" s="18">
        <v>3</v>
      </c>
      <c r="N101" s="18">
        <v>2</v>
      </c>
      <c r="O101" s="18">
        <v>4</v>
      </c>
      <c r="P101" s="18">
        <f t="shared" si="27"/>
        <v>13</v>
      </c>
      <c r="Q101" s="117">
        <f t="shared" si="28"/>
        <v>0.65</v>
      </c>
      <c r="R101" s="107">
        <f t="shared" si="20"/>
        <v>0.75</v>
      </c>
      <c r="S101" s="107">
        <f t="shared" si="21"/>
        <v>0.65</v>
      </c>
      <c r="T101" s="107">
        <f t="shared" si="22"/>
        <v>0.90</v>
      </c>
      <c r="U101" s="107">
        <f t="shared" si="23"/>
        <v>0.70</v>
      </c>
      <c r="V101" s="107">
        <f t="shared" si="24"/>
        <v>1.0999999999999999</v>
      </c>
      <c r="W101" s="118">
        <f t="shared" si="25"/>
        <v>36</v>
      </c>
      <c r="X101" s="118">
        <f t="shared" si="29"/>
        <v>7.20</v>
      </c>
      <c r="Y101" s="267">
        <v>22</v>
      </c>
      <c r="Z101" s="117">
        <f t="shared" si="30"/>
        <v>17.60</v>
      </c>
    </row>
    <row r="102" spans="1:26" ht="19.9" customHeight="1">
      <c r="A102" s="207">
        <v>95</v>
      </c>
      <c r="B102" s="137">
        <v>287055</v>
      </c>
      <c r="C102" s="138" t="s">
        <v>270</v>
      </c>
      <c r="D102" s="10">
        <v>5</v>
      </c>
      <c r="E102" s="10">
        <v>5</v>
      </c>
      <c r="F102" s="10">
        <v>5</v>
      </c>
      <c r="G102" s="10">
        <v>4</v>
      </c>
      <c r="H102" s="10">
        <v>4</v>
      </c>
      <c r="I102" s="10">
        <f t="shared" si="26"/>
        <v>23</v>
      </c>
      <c r="J102" s="10">
        <f t="shared" si="19"/>
        <v>3.4499999999999997</v>
      </c>
      <c r="K102" s="18">
        <v>3</v>
      </c>
      <c r="L102" s="18">
        <v>1</v>
      </c>
      <c r="M102" s="18">
        <v>3</v>
      </c>
      <c r="N102" s="18">
        <v>3</v>
      </c>
      <c r="O102" s="18">
        <v>4</v>
      </c>
      <c r="P102" s="18">
        <f t="shared" si="27"/>
        <v>14</v>
      </c>
      <c r="Q102" s="117">
        <f t="shared" si="28"/>
        <v>0.70</v>
      </c>
      <c r="R102" s="107">
        <f t="shared" si="20"/>
        <v>0.90</v>
      </c>
      <c r="S102" s="107">
        <f t="shared" si="21"/>
        <v>0.80</v>
      </c>
      <c r="T102" s="107">
        <f t="shared" si="22"/>
        <v>0.90</v>
      </c>
      <c r="U102" s="107">
        <f t="shared" si="23"/>
        <v>0.75</v>
      </c>
      <c r="V102" s="107">
        <f t="shared" si="24"/>
        <v>0.80</v>
      </c>
      <c r="W102" s="118">
        <f t="shared" si="25"/>
        <v>37</v>
      </c>
      <c r="X102" s="118">
        <f t="shared" si="29"/>
        <v>7.40</v>
      </c>
      <c r="Y102" s="267">
        <v>10</v>
      </c>
      <c r="Z102" s="117">
        <f t="shared" si="30"/>
        <v>8</v>
      </c>
    </row>
    <row r="103" spans="1:26" ht="19.9" customHeight="1" thickBot="1">
      <c r="A103" s="208">
        <v>96</v>
      </c>
      <c r="B103" s="137">
        <v>283198</v>
      </c>
      <c r="C103" s="138" t="s">
        <v>271</v>
      </c>
      <c r="D103" s="10">
        <v>6</v>
      </c>
      <c r="E103" s="10">
        <v>4</v>
      </c>
      <c r="F103" s="10">
        <v>5</v>
      </c>
      <c r="G103" s="10">
        <v>6</v>
      </c>
      <c r="H103" s="10">
        <v>4</v>
      </c>
      <c r="I103" s="10">
        <f t="shared" si="26"/>
        <v>25</v>
      </c>
      <c r="J103" s="10">
        <f t="shared" si="19"/>
        <v>3.75</v>
      </c>
      <c r="K103" s="18">
        <v>1</v>
      </c>
      <c r="L103" s="18">
        <v>2</v>
      </c>
      <c r="M103" s="18">
        <v>2</v>
      </c>
      <c r="N103" s="18">
        <v>3</v>
      </c>
      <c r="O103" s="18">
        <v>1</v>
      </c>
      <c r="P103" s="18">
        <f t="shared" si="27"/>
        <v>9</v>
      </c>
      <c r="Q103" s="117">
        <f t="shared" si="28"/>
        <v>0.45</v>
      </c>
      <c r="R103" s="107">
        <f t="shared" si="20"/>
        <v>0.95</v>
      </c>
      <c r="S103" s="107">
        <f t="shared" si="21"/>
        <v>0.70</v>
      </c>
      <c r="T103" s="107">
        <f t="shared" si="22"/>
        <v>0.85</v>
      </c>
      <c r="U103" s="107">
        <f t="shared" si="23"/>
        <v>1.0499999999999998</v>
      </c>
      <c r="V103" s="107">
        <f t="shared" si="24"/>
        <v>0.65</v>
      </c>
      <c r="W103" s="118">
        <f t="shared" si="25"/>
        <v>34</v>
      </c>
      <c r="X103" s="118">
        <f t="shared" si="29"/>
        <v>6.8000000000000007</v>
      </c>
      <c r="Y103" s="267">
        <v>14</v>
      </c>
      <c r="Z103" s="117">
        <f t="shared" si="30"/>
        <v>11.20</v>
      </c>
    </row>
    <row r="104" spans="1:26" ht="19.9" customHeight="1">
      <c r="A104" s="207">
        <v>97</v>
      </c>
      <c r="B104" s="137">
        <v>283200</v>
      </c>
      <c r="C104" s="138" t="s">
        <v>272</v>
      </c>
      <c r="D104" s="10">
        <v>4</v>
      </c>
      <c r="E104" s="10">
        <v>3</v>
      </c>
      <c r="F104" s="10">
        <v>4</v>
      </c>
      <c r="G104" s="10">
        <v>3</v>
      </c>
      <c r="H104" s="10">
        <v>3</v>
      </c>
      <c r="I104" s="10">
        <f t="shared" si="26"/>
        <v>17</v>
      </c>
      <c r="J104" s="10">
        <f t="shared" si="31" ref="J104:J115">I104*0.15</f>
        <v>2.5499999999999998</v>
      </c>
      <c r="K104" s="18">
        <v>2</v>
      </c>
      <c r="L104" s="18">
        <v>3</v>
      </c>
      <c r="M104" s="18">
        <v>2</v>
      </c>
      <c r="N104" s="18">
        <v>3</v>
      </c>
      <c r="O104" s="18">
        <v>3</v>
      </c>
      <c r="P104" s="18">
        <f t="shared" si="27"/>
        <v>13</v>
      </c>
      <c r="Q104" s="117">
        <f t="shared" si="28"/>
        <v>0.65</v>
      </c>
      <c r="R104" s="107">
        <f t="shared" si="32" ref="R104:R115">(D104*0.15+K104*0.05)</f>
        <v>0.70</v>
      </c>
      <c r="S104" s="107">
        <f t="shared" si="33" ref="S104:S115">(E104*0.15+L104*0.05)</f>
        <v>0.60</v>
      </c>
      <c r="T104" s="107">
        <f t="shared" si="34" ref="T104:T115">(F104*0.15+M104*0.05)</f>
        <v>0.70</v>
      </c>
      <c r="U104" s="107">
        <f t="shared" si="35" ref="U104:U115">(G104*0.15+N104*0.05)</f>
        <v>0.60</v>
      </c>
      <c r="V104" s="107">
        <f t="shared" si="36" ref="V104:V115">(H104*0.15+O104*0.05)</f>
        <v>0.60</v>
      </c>
      <c r="W104" s="118">
        <f t="shared" si="37" ref="W104:W115">I104+P104</f>
        <v>30</v>
      </c>
      <c r="X104" s="118">
        <f t="shared" si="29"/>
        <v>6</v>
      </c>
      <c r="Y104" s="267">
        <v>10</v>
      </c>
      <c r="Z104" s="117">
        <f t="shared" si="30"/>
        <v>8</v>
      </c>
    </row>
    <row r="105" spans="1:26" ht="19.9" customHeight="1" thickBot="1">
      <c r="A105" s="208">
        <v>98</v>
      </c>
      <c r="B105" s="137">
        <v>283201</v>
      </c>
      <c r="C105" s="138" t="s">
        <v>273</v>
      </c>
      <c r="D105" s="10">
        <v>5</v>
      </c>
      <c r="E105" s="10">
        <v>5</v>
      </c>
      <c r="F105" s="10">
        <v>6</v>
      </c>
      <c r="G105" s="10">
        <v>5</v>
      </c>
      <c r="H105" s="10">
        <v>6</v>
      </c>
      <c r="I105" s="10">
        <f t="shared" si="26"/>
        <v>27</v>
      </c>
      <c r="J105" s="10">
        <f t="shared" si="31"/>
        <v>4.05</v>
      </c>
      <c r="K105" s="18">
        <v>2</v>
      </c>
      <c r="L105" s="18">
        <v>4</v>
      </c>
      <c r="M105" s="18">
        <v>3</v>
      </c>
      <c r="N105" s="18">
        <v>2</v>
      </c>
      <c r="O105" s="18">
        <v>3</v>
      </c>
      <c r="P105" s="18">
        <f t="shared" si="27"/>
        <v>14</v>
      </c>
      <c r="Q105" s="117">
        <f t="shared" si="28"/>
        <v>0.70</v>
      </c>
      <c r="R105" s="107">
        <f t="shared" si="32"/>
        <v>0.85</v>
      </c>
      <c r="S105" s="107">
        <f t="shared" si="33"/>
        <v>0.95</v>
      </c>
      <c r="T105" s="107">
        <f t="shared" si="34"/>
        <v>1.0499999999999998</v>
      </c>
      <c r="U105" s="107">
        <f t="shared" si="35"/>
        <v>0.85</v>
      </c>
      <c r="V105" s="107">
        <f t="shared" si="36"/>
        <v>1.0499999999999998</v>
      </c>
      <c r="W105" s="118">
        <f t="shared" si="37"/>
        <v>41</v>
      </c>
      <c r="X105" s="118">
        <f t="shared" si="29"/>
        <v>8.2000000000000011</v>
      </c>
      <c r="Y105" s="267">
        <v>19</v>
      </c>
      <c r="Z105" s="117">
        <f t="shared" si="30"/>
        <v>15.20</v>
      </c>
    </row>
    <row r="106" spans="1:26" ht="19.9" customHeight="1">
      <c r="A106" s="207">
        <v>99</v>
      </c>
      <c r="B106" s="137">
        <v>283202</v>
      </c>
      <c r="C106" s="138" t="s">
        <v>274</v>
      </c>
      <c r="D106" s="10">
        <v>4</v>
      </c>
      <c r="E106" s="10">
        <v>5</v>
      </c>
      <c r="F106" s="10">
        <v>5</v>
      </c>
      <c r="G106" s="10">
        <v>4</v>
      </c>
      <c r="H106" s="10">
        <v>4</v>
      </c>
      <c r="I106" s="10">
        <f t="shared" si="26"/>
        <v>22</v>
      </c>
      <c r="J106" s="10">
        <f t="shared" si="31"/>
        <v>3.30</v>
      </c>
      <c r="K106" s="18">
        <v>1</v>
      </c>
      <c r="L106" s="18">
        <v>3</v>
      </c>
      <c r="M106" s="18">
        <v>3</v>
      </c>
      <c r="N106" s="18">
        <v>4</v>
      </c>
      <c r="O106" s="18">
        <v>3</v>
      </c>
      <c r="P106" s="18">
        <f t="shared" si="27"/>
        <v>14</v>
      </c>
      <c r="Q106" s="117">
        <f t="shared" si="28"/>
        <v>0.70</v>
      </c>
      <c r="R106" s="107">
        <f t="shared" si="32"/>
        <v>0.65</v>
      </c>
      <c r="S106" s="107">
        <f t="shared" si="33"/>
        <v>0.90</v>
      </c>
      <c r="T106" s="107">
        <f t="shared" si="34"/>
        <v>0.90</v>
      </c>
      <c r="U106" s="107">
        <f t="shared" si="35"/>
        <v>0.80</v>
      </c>
      <c r="V106" s="107">
        <f t="shared" si="36"/>
        <v>0.75</v>
      </c>
      <c r="W106" s="118">
        <f t="shared" si="37"/>
        <v>36</v>
      </c>
      <c r="X106" s="118">
        <f t="shared" si="29"/>
        <v>7.20</v>
      </c>
      <c r="Y106" s="267">
        <v>18</v>
      </c>
      <c r="Z106" s="117">
        <f t="shared" si="30"/>
        <v>14.40</v>
      </c>
    </row>
    <row r="107" spans="1:26" ht="19.9" customHeight="1" thickBot="1">
      <c r="A107" s="208">
        <v>100</v>
      </c>
      <c r="B107" s="137">
        <v>283203</v>
      </c>
      <c r="C107" s="138" t="s">
        <v>135</v>
      </c>
      <c r="D107" s="10">
        <v>4</v>
      </c>
      <c r="E107" s="10">
        <v>4</v>
      </c>
      <c r="F107" s="10">
        <v>5</v>
      </c>
      <c r="G107" s="10">
        <v>4</v>
      </c>
      <c r="H107" s="10">
        <v>5</v>
      </c>
      <c r="I107" s="10">
        <f t="shared" si="26"/>
        <v>22</v>
      </c>
      <c r="J107" s="10">
        <f t="shared" si="31"/>
        <v>3.30</v>
      </c>
      <c r="K107" s="18">
        <v>2</v>
      </c>
      <c r="L107" s="18">
        <v>4</v>
      </c>
      <c r="M107" s="18">
        <v>5</v>
      </c>
      <c r="N107" s="18">
        <v>3</v>
      </c>
      <c r="O107" s="18">
        <v>2</v>
      </c>
      <c r="P107" s="18">
        <f t="shared" si="27"/>
        <v>16</v>
      </c>
      <c r="Q107" s="117">
        <f t="shared" si="28"/>
        <v>0.80</v>
      </c>
      <c r="R107" s="107">
        <f t="shared" si="32"/>
        <v>0.70</v>
      </c>
      <c r="S107" s="107">
        <f t="shared" si="33"/>
        <v>0.80</v>
      </c>
      <c r="T107" s="107">
        <f t="shared" si="34"/>
        <v>1</v>
      </c>
      <c r="U107" s="107">
        <f t="shared" si="35"/>
        <v>0.75</v>
      </c>
      <c r="V107" s="107">
        <f t="shared" si="36"/>
        <v>0.85</v>
      </c>
      <c r="W107" s="118">
        <f t="shared" si="37"/>
        <v>38</v>
      </c>
      <c r="X107" s="118">
        <f t="shared" si="29"/>
        <v>7.60</v>
      </c>
      <c r="Y107" s="267">
        <v>17</v>
      </c>
      <c r="Z107" s="117">
        <f t="shared" si="30"/>
        <v>13.60</v>
      </c>
    </row>
    <row r="108" spans="1:26" ht="19.9" customHeight="1">
      <c r="A108" s="207">
        <v>101</v>
      </c>
      <c r="B108" s="137">
        <v>283204</v>
      </c>
      <c r="C108" s="138" t="s">
        <v>275</v>
      </c>
      <c r="D108" s="10">
        <v>4</v>
      </c>
      <c r="E108" s="10">
        <v>6</v>
      </c>
      <c r="F108" s="10">
        <v>4</v>
      </c>
      <c r="G108" s="10">
        <v>5</v>
      </c>
      <c r="H108" s="10">
        <v>3</v>
      </c>
      <c r="I108" s="10">
        <f t="shared" si="26"/>
        <v>22</v>
      </c>
      <c r="J108" s="10">
        <f t="shared" si="31"/>
        <v>3.30</v>
      </c>
      <c r="K108" s="18">
        <v>1</v>
      </c>
      <c r="L108" s="18">
        <v>3</v>
      </c>
      <c r="M108" s="18">
        <v>3</v>
      </c>
      <c r="N108" s="18">
        <v>2</v>
      </c>
      <c r="O108" s="18">
        <v>4</v>
      </c>
      <c r="P108" s="18">
        <f t="shared" si="27"/>
        <v>13</v>
      </c>
      <c r="Q108" s="117">
        <f t="shared" si="28"/>
        <v>0.65</v>
      </c>
      <c r="R108" s="107">
        <f t="shared" si="32"/>
        <v>0.65</v>
      </c>
      <c r="S108" s="107">
        <f t="shared" si="33"/>
        <v>1.0499999999999998</v>
      </c>
      <c r="T108" s="107">
        <f t="shared" si="34"/>
        <v>0.75</v>
      </c>
      <c r="U108" s="107">
        <f t="shared" si="35"/>
        <v>0.85</v>
      </c>
      <c r="V108" s="107">
        <f t="shared" si="36"/>
        <v>0.64999999999999991</v>
      </c>
      <c r="W108" s="118">
        <f t="shared" si="37"/>
        <v>35</v>
      </c>
      <c r="X108" s="118">
        <f t="shared" si="29"/>
        <v>7</v>
      </c>
      <c r="Y108" s="267">
        <v>22</v>
      </c>
      <c r="Z108" s="117">
        <f t="shared" si="30"/>
        <v>17.60</v>
      </c>
    </row>
    <row r="109" spans="1:26" ht="19.9" customHeight="1" thickBot="1">
      <c r="A109" s="208">
        <v>102</v>
      </c>
      <c r="B109" s="137">
        <v>283205</v>
      </c>
      <c r="C109" s="138" t="s">
        <v>276</v>
      </c>
      <c r="D109" s="10">
        <v>1</v>
      </c>
      <c r="E109" s="10">
        <v>2</v>
      </c>
      <c r="F109" s="10">
        <v>1</v>
      </c>
      <c r="G109" s="10">
        <v>1</v>
      </c>
      <c r="H109" s="10">
        <v>2</v>
      </c>
      <c r="I109" s="10">
        <f t="shared" si="26"/>
        <v>7</v>
      </c>
      <c r="J109" s="10">
        <f t="shared" si="31"/>
        <v>1.05</v>
      </c>
      <c r="K109" s="18">
        <v>2</v>
      </c>
      <c r="L109" s="18">
        <v>1</v>
      </c>
      <c r="M109" s="18">
        <v>2</v>
      </c>
      <c r="N109" s="18">
        <v>3</v>
      </c>
      <c r="O109" s="18">
        <v>4</v>
      </c>
      <c r="P109" s="18">
        <f t="shared" si="27"/>
        <v>12</v>
      </c>
      <c r="Q109" s="117">
        <f t="shared" si="28"/>
        <v>0.60000000000000009</v>
      </c>
      <c r="R109" s="107">
        <f t="shared" si="32"/>
        <v>0.25</v>
      </c>
      <c r="S109" s="107">
        <f t="shared" si="33"/>
        <v>0.35</v>
      </c>
      <c r="T109" s="107">
        <f t="shared" si="34"/>
        <v>0.25</v>
      </c>
      <c r="U109" s="107">
        <f t="shared" si="35"/>
        <v>0.30000000000000004</v>
      </c>
      <c r="V109" s="107">
        <f t="shared" si="36"/>
        <v>0.50</v>
      </c>
      <c r="W109" s="118">
        <f t="shared" si="37"/>
        <v>19</v>
      </c>
      <c r="X109" s="118">
        <f t="shared" si="29"/>
        <v>3.8000000000000003</v>
      </c>
      <c r="Y109" s="267">
        <v>1</v>
      </c>
      <c r="Z109" s="117">
        <f t="shared" si="30"/>
        <v>0.80</v>
      </c>
    </row>
    <row r="110" spans="1:26" ht="19.9" customHeight="1">
      <c r="A110" s="207">
        <v>103</v>
      </c>
      <c r="B110" s="137">
        <v>283206</v>
      </c>
      <c r="C110" s="138" t="s">
        <v>277</v>
      </c>
      <c r="D110" s="10">
        <v>2</v>
      </c>
      <c r="E110" s="10">
        <v>3</v>
      </c>
      <c r="F110" s="10">
        <v>2</v>
      </c>
      <c r="G110" s="10">
        <v>3</v>
      </c>
      <c r="H110" s="10">
        <v>2</v>
      </c>
      <c r="I110" s="10">
        <f t="shared" si="26"/>
        <v>12</v>
      </c>
      <c r="J110" s="10">
        <f t="shared" si="31"/>
        <v>1.7999999999999998</v>
      </c>
      <c r="K110" s="18">
        <v>1</v>
      </c>
      <c r="L110" s="18">
        <v>3</v>
      </c>
      <c r="M110" s="18">
        <v>4</v>
      </c>
      <c r="N110" s="18">
        <v>2</v>
      </c>
      <c r="O110" s="18">
        <v>4</v>
      </c>
      <c r="P110" s="18">
        <f t="shared" si="27"/>
        <v>14</v>
      </c>
      <c r="Q110" s="117">
        <f t="shared" si="28"/>
        <v>0.70</v>
      </c>
      <c r="R110" s="107">
        <f t="shared" si="32"/>
        <v>0.35</v>
      </c>
      <c r="S110" s="107">
        <f t="shared" si="33"/>
        <v>0.60</v>
      </c>
      <c r="T110" s="107">
        <f t="shared" si="34"/>
        <v>0.50</v>
      </c>
      <c r="U110" s="107">
        <f t="shared" si="35"/>
        <v>0.54999999999999993</v>
      </c>
      <c r="V110" s="107">
        <f t="shared" si="36"/>
        <v>0.50</v>
      </c>
      <c r="W110" s="118">
        <f t="shared" si="37"/>
        <v>26</v>
      </c>
      <c r="X110" s="118">
        <f t="shared" si="29"/>
        <v>5.20</v>
      </c>
      <c r="Y110" s="267">
        <v>6</v>
      </c>
      <c r="Z110" s="117">
        <f t="shared" si="30"/>
        <v>4.8000000000000007</v>
      </c>
    </row>
    <row r="111" spans="1:26" ht="19.9" customHeight="1" thickBot="1">
      <c r="A111" s="208">
        <v>104</v>
      </c>
      <c r="B111" s="137">
        <v>283208</v>
      </c>
      <c r="C111" s="138" t="s">
        <v>278</v>
      </c>
      <c r="D111" s="10">
        <v>3</v>
      </c>
      <c r="E111" s="10">
        <v>4</v>
      </c>
      <c r="F111" s="10">
        <v>3</v>
      </c>
      <c r="G111" s="10">
        <v>4</v>
      </c>
      <c r="H111" s="10">
        <v>3</v>
      </c>
      <c r="I111" s="10">
        <f t="shared" si="26"/>
        <v>17</v>
      </c>
      <c r="J111" s="10">
        <f t="shared" si="31"/>
        <v>2.5499999999999998</v>
      </c>
      <c r="K111" s="18">
        <v>2</v>
      </c>
      <c r="L111" s="18">
        <v>3</v>
      </c>
      <c r="M111" s="18">
        <v>3</v>
      </c>
      <c r="N111" s="18">
        <v>4</v>
      </c>
      <c r="O111" s="18">
        <v>3</v>
      </c>
      <c r="P111" s="18">
        <f t="shared" si="27"/>
        <v>15</v>
      </c>
      <c r="Q111" s="117">
        <f t="shared" si="28"/>
        <v>0.75</v>
      </c>
      <c r="R111" s="107">
        <f t="shared" si="32"/>
        <v>0.54999999999999993</v>
      </c>
      <c r="S111" s="107">
        <f t="shared" si="33"/>
        <v>0.75</v>
      </c>
      <c r="T111" s="107">
        <f t="shared" si="34"/>
        <v>0.60</v>
      </c>
      <c r="U111" s="107">
        <f t="shared" si="35"/>
        <v>0.80</v>
      </c>
      <c r="V111" s="107">
        <f t="shared" si="36"/>
        <v>0.60</v>
      </c>
      <c r="W111" s="118">
        <f t="shared" si="37"/>
        <v>32</v>
      </c>
      <c r="X111" s="118">
        <f t="shared" si="29"/>
        <v>6.40</v>
      </c>
      <c r="Y111" s="267">
        <v>9</v>
      </c>
      <c r="Z111" s="117">
        <f t="shared" si="30"/>
        <v>7.20</v>
      </c>
    </row>
    <row r="112" spans="1:26" ht="19.9" customHeight="1">
      <c r="A112" s="207">
        <v>105</v>
      </c>
      <c r="B112" s="137">
        <v>283209</v>
      </c>
      <c r="C112" s="138" t="s">
        <v>279</v>
      </c>
      <c r="D112" s="10">
        <v>2</v>
      </c>
      <c r="E112" s="10">
        <v>3</v>
      </c>
      <c r="F112" s="10">
        <v>4</v>
      </c>
      <c r="G112" s="10">
        <v>2</v>
      </c>
      <c r="H112" s="10">
        <v>3</v>
      </c>
      <c r="I112" s="10">
        <f t="shared" si="26"/>
        <v>14</v>
      </c>
      <c r="J112" s="10">
        <f t="shared" si="31"/>
        <v>2.10</v>
      </c>
      <c r="K112" s="18">
        <v>1</v>
      </c>
      <c r="L112" s="18">
        <v>2</v>
      </c>
      <c r="M112" s="18">
        <v>4</v>
      </c>
      <c r="N112" s="18">
        <v>2</v>
      </c>
      <c r="O112" s="18">
        <v>2</v>
      </c>
      <c r="P112" s="18">
        <f t="shared" si="27"/>
        <v>11</v>
      </c>
      <c r="Q112" s="117">
        <f t="shared" si="28"/>
        <v>0.55000000000000004</v>
      </c>
      <c r="R112" s="107">
        <f t="shared" si="32"/>
        <v>0.35</v>
      </c>
      <c r="S112" s="107">
        <f t="shared" si="33"/>
        <v>0.54999999999999993</v>
      </c>
      <c r="T112" s="107">
        <f t="shared" si="34"/>
        <v>0.80</v>
      </c>
      <c r="U112" s="107">
        <f t="shared" si="35"/>
        <v>0.40</v>
      </c>
      <c r="V112" s="107">
        <f t="shared" si="36"/>
        <v>0.54999999999999993</v>
      </c>
      <c r="W112" s="118">
        <f t="shared" si="37"/>
        <v>25</v>
      </c>
      <c r="X112" s="118">
        <f t="shared" si="29"/>
        <v>5</v>
      </c>
      <c r="Y112" s="267">
        <v>3</v>
      </c>
      <c r="Z112" s="117">
        <f t="shared" si="30"/>
        <v>2.4000000000000004</v>
      </c>
    </row>
    <row r="113" spans="1:26" ht="19.9" customHeight="1" thickBot="1">
      <c r="A113" s="208">
        <v>106</v>
      </c>
      <c r="B113" s="137">
        <v>283097</v>
      </c>
      <c r="C113" s="138" t="s">
        <v>280</v>
      </c>
      <c r="D113" s="10">
        <v>2</v>
      </c>
      <c r="E113" s="10">
        <v>3</v>
      </c>
      <c r="F113" s="10">
        <v>2</v>
      </c>
      <c r="G113" s="10">
        <v>3</v>
      </c>
      <c r="H113" s="10">
        <v>2</v>
      </c>
      <c r="I113" s="10">
        <f t="shared" si="26"/>
        <v>12</v>
      </c>
      <c r="J113" s="10">
        <f t="shared" si="31"/>
        <v>1.7999999999999998</v>
      </c>
      <c r="K113" s="18">
        <v>2</v>
      </c>
      <c r="L113" s="18">
        <v>1</v>
      </c>
      <c r="M113" s="18">
        <v>2</v>
      </c>
      <c r="N113" s="18">
        <v>2</v>
      </c>
      <c r="O113" s="18">
        <v>3</v>
      </c>
      <c r="P113" s="18">
        <f t="shared" si="27"/>
        <v>10</v>
      </c>
      <c r="Q113" s="117">
        <f t="shared" si="28"/>
        <v>0.50</v>
      </c>
      <c r="R113" s="107">
        <f t="shared" si="32"/>
        <v>0.40</v>
      </c>
      <c r="S113" s="107">
        <f t="shared" si="33"/>
        <v>0.49999999999999994</v>
      </c>
      <c r="T113" s="107">
        <f t="shared" si="34"/>
        <v>0.40</v>
      </c>
      <c r="U113" s="107">
        <f t="shared" si="35"/>
        <v>0.54999999999999993</v>
      </c>
      <c r="V113" s="107">
        <f t="shared" si="36"/>
        <v>0.45</v>
      </c>
      <c r="W113" s="118">
        <f t="shared" si="37"/>
        <v>22</v>
      </c>
      <c r="X113" s="118">
        <f t="shared" si="29"/>
        <v>4.4000000000000004</v>
      </c>
      <c r="Y113" s="267" t="s">
        <v>203</v>
      </c>
      <c r="Z113" s="117" t="e">
        <f t="shared" si="30"/>
        <v>#VALUE!</v>
      </c>
    </row>
    <row r="114" spans="1:26" ht="19.9" customHeight="1">
      <c r="A114" s="207">
        <v>107</v>
      </c>
      <c r="B114" s="137">
        <v>283193</v>
      </c>
      <c r="C114" s="138" t="s">
        <v>281</v>
      </c>
      <c r="D114" s="10">
        <v>3</v>
      </c>
      <c r="E114" s="10">
        <v>4</v>
      </c>
      <c r="F114" s="10">
        <v>3</v>
      </c>
      <c r="G114" s="10">
        <v>4</v>
      </c>
      <c r="H114" s="10">
        <v>4</v>
      </c>
      <c r="I114" s="10">
        <f t="shared" si="26"/>
        <v>18</v>
      </c>
      <c r="J114" s="10">
        <f t="shared" si="31"/>
        <v>2.6999999999999997</v>
      </c>
      <c r="K114" s="18">
        <v>3</v>
      </c>
      <c r="L114" s="18">
        <v>2</v>
      </c>
      <c r="M114" s="18">
        <v>3</v>
      </c>
      <c r="N114" s="18">
        <v>4</v>
      </c>
      <c r="O114" s="18">
        <v>3</v>
      </c>
      <c r="P114" s="18">
        <f t="shared" si="27"/>
        <v>15</v>
      </c>
      <c r="Q114" s="117">
        <f t="shared" si="28"/>
        <v>0.75</v>
      </c>
      <c r="R114" s="107">
        <f t="shared" si="32"/>
        <v>0.60</v>
      </c>
      <c r="S114" s="107">
        <f t="shared" si="33"/>
        <v>0.70</v>
      </c>
      <c r="T114" s="107">
        <f t="shared" si="34"/>
        <v>0.60</v>
      </c>
      <c r="U114" s="107">
        <f t="shared" si="35"/>
        <v>0.80</v>
      </c>
      <c r="V114" s="107">
        <f t="shared" si="36"/>
        <v>0.75</v>
      </c>
      <c r="W114" s="118">
        <f t="shared" si="37"/>
        <v>33</v>
      </c>
      <c r="X114" s="118">
        <f t="shared" si="29"/>
        <v>6.60</v>
      </c>
      <c r="Y114" s="267">
        <v>7</v>
      </c>
      <c r="Z114" s="117">
        <f t="shared" si="30"/>
        <v>5.60</v>
      </c>
    </row>
    <row r="115" spans="1:26" ht="19.9" customHeight="1">
      <c r="A115" s="208">
        <v>108</v>
      </c>
      <c r="B115" s="137">
        <v>183194</v>
      </c>
      <c r="C115" s="138" t="s">
        <v>282</v>
      </c>
      <c r="D115" s="10">
        <v>2</v>
      </c>
      <c r="E115" s="10">
        <v>3</v>
      </c>
      <c r="F115" s="10">
        <v>4</v>
      </c>
      <c r="G115" s="10">
        <v>3</v>
      </c>
      <c r="H115" s="10">
        <v>5</v>
      </c>
      <c r="I115" s="10">
        <f t="shared" si="26"/>
        <v>17</v>
      </c>
      <c r="J115" s="10">
        <f t="shared" si="31"/>
        <v>2.5499999999999998</v>
      </c>
      <c r="K115" s="18">
        <v>1</v>
      </c>
      <c r="L115" s="18">
        <v>3</v>
      </c>
      <c r="M115" s="18">
        <v>4</v>
      </c>
      <c r="N115" s="18">
        <v>3</v>
      </c>
      <c r="O115" s="18">
        <v>2</v>
      </c>
      <c r="P115" s="18">
        <f t="shared" si="27"/>
        <v>13</v>
      </c>
      <c r="Q115" s="117">
        <f t="shared" si="28"/>
        <v>0.65</v>
      </c>
      <c r="R115" s="107">
        <f t="shared" si="32"/>
        <v>0.35</v>
      </c>
      <c r="S115" s="107">
        <f t="shared" si="33"/>
        <v>0.60</v>
      </c>
      <c r="T115" s="107">
        <f t="shared" si="34"/>
        <v>0.80</v>
      </c>
      <c r="U115" s="107">
        <f t="shared" si="35"/>
        <v>0.60</v>
      </c>
      <c r="V115" s="107">
        <f t="shared" si="36"/>
        <v>0.85</v>
      </c>
      <c r="W115" s="118">
        <f t="shared" si="37"/>
        <v>30</v>
      </c>
      <c r="X115" s="118">
        <f t="shared" si="29"/>
        <v>6</v>
      </c>
      <c r="Y115" s="267">
        <v>20</v>
      </c>
      <c r="Z115" s="117">
        <f t="shared" si="30"/>
        <v>16</v>
      </c>
    </row>
    <row r="116" ht="21" thickBot="1"/>
    <row r="117" spans="1:26" ht="20.25">
      <c r="A117" s="139" t="s">
        <v>13</v>
      </c>
      <c r="B117" s="140"/>
      <c r="C117" s="141"/>
      <c r="D117" s="6">
        <f t="shared" si="38" ref="D117:Z117">COUNT(D8:D115)</f>
        <v>108</v>
      </c>
      <c r="E117" s="7">
        <f t="shared" si="38"/>
        <v>108</v>
      </c>
      <c r="F117" s="7">
        <f t="shared" si="38"/>
        <v>108</v>
      </c>
      <c r="G117" s="7">
        <f t="shared" si="38"/>
        <v>108</v>
      </c>
      <c r="H117" s="89">
        <f t="shared" si="38"/>
        <v>108</v>
      </c>
      <c r="I117" s="8">
        <f t="shared" si="38"/>
        <v>108</v>
      </c>
      <c r="J117" s="90">
        <f t="shared" si="38"/>
        <v>108</v>
      </c>
      <c r="K117" s="82">
        <f t="shared" si="38"/>
        <v>108</v>
      </c>
      <c r="L117" s="15">
        <f t="shared" si="38"/>
        <v>108</v>
      </c>
      <c r="M117" s="15">
        <f t="shared" si="38"/>
        <v>108</v>
      </c>
      <c r="N117" s="15">
        <f t="shared" si="38"/>
        <v>108</v>
      </c>
      <c r="O117" s="83">
        <f t="shared" si="38"/>
        <v>108</v>
      </c>
      <c r="P117" s="78">
        <f t="shared" si="38"/>
        <v>108</v>
      </c>
      <c r="Q117" s="96">
        <f t="shared" si="38"/>
        <v>108</v>
      </c>
      <c r="R117" s="99">
        <f t="shared" si="38"/>
        <v>108</v>
      </c>
      <c r="S117" s="22">
        <f t="shared" si="38"/>
        <v>108</v>
      </c>
      <c r="T117" s="22">
        <f t="shared" si="38"/>
        <v>108</v>
      </c>
      <c r="U117" s="22">
        <f t="shared" si="38"/>
        <v>108</v>
      </c>
      <c r="V117" s="23">
        <f t="shared" si="38"/>
        <v>108</v>
      </c>
      <c r="W117" s="108">
        <f t="shared" si="38"/>
        <v>108</v>
      </c>
      <c r="X117" s="102">
        <f t="shared" si="38"/>
        <v>108</v>
      </c>
      <c r="Y117" s="16">
        <f t="shared" si="38"/>
        <v>107</v>
      </c>
      <c r="Z117" s="106">
        <f t="shared" si="38"/>
        <v>107</v>
      </c>
    </row>
    <row r="118" spans="1:26" ht="21" customHeight="1">
      <c r="A118" s="167" t="s">
        <v>14</v>
      </c>
      <c r="B118" s="168"/>
      <c r="C118" s="169"/>
      <c r="D118" s="9">
        <v>10</v>
      </c>
      <c r="E118" s="10">
        <v>10</v>
      </c>
      <c r="F118" s="10">
        <v>10</v>
      </c>
      <c r="G118" s="10">
        <v>10</v>
      </c>
      <c r="H118" s="91">
        <v>10</v>
      </c>
      <c r="I118" s="11">
        <f>SUM(D118:H118)</f>
        <v>50</v>
      </c>
      <c r="J118" s="92">
        <f>I118*0.15</f>
        <v>7.50</v>
      </c>
      <c r="K118" s="84">
        <v>5</v>
      </c>
      <c r="L118" s="18">
        <v>5</v>
      </c>
      <c r="M118" s="18">
        <v>5</v>
      </c>
      <c r="N118" s="18">
        <v>5</v>
      </c>
      <c r="O118" s="85">
        <v>5</v>
      </c>
      <c r="P118" s="79">
        <f>SUM(K118:O118)</f>
        <v>25</v>
      </c>
      <c r="Q118" s="97">
        <f>P118*0.05</f>
        <v>1.25</v>
      </c>
      <c r="R118" s="100">
        <f>(D118*0.15+K118*0.05)</f>
        <v>1.75</v>
      </c>
      <c r="S118" s="24">
        <f>((E118*0.15+L118*0.05))</f>
        <v>1.75</v>
      </c>
      <c r="T118" s="24">
        <f>((F118*0.15+M118*0.05))</f>
        <v>1.75</v>
      </c>
      <c r="U118" s="24">
        <f>((G118*0.15+N118*0.05))</f>
        <v>1.75</v>
      </c>
      <c r="V118" s="25">
        <f>((H118*0.15+O118*0.05))</f>
        <v>1.75</v>
      </c>
      <c r="W118" s="109">
        <v>75</v>
      </c>
      <c r="X118" s="103">
        <f>W118*0.2</f>
        <v>15</v>
      </c>
      <c r="Y118" s="19">
        <v>33</v>
      </c>
      <c r="Z118" s="86">
        <f>Y118*0.8</f>
        <v>26.40</v>
      </c>
    </row>
    <row r="119" spans="1:26" ht="20.25">
      <c r="A119" s="167" t="s">
        <v>75</v>
      </c>
      <c r="B119" s="168"/>
      <c r="C119" s="169"/>
      <c r="D119" s="9">
        <f>D118*0.4</f>
        <v>4</v>
      </c>
      <c r="E119" s="10">
        <f>E118*0.4</f>
        <v>4</v>
      </c>
      <c r="F119" s="10">
        <f t="shared" si="39" ref="F119:J119">F118*0.4</f>
        <v>4</v>
      </c>
      <c r="G119" s="10">
        <f t="shared" si="39"/>
        <v>4</v>
      </c>
      <c r="H119" s="91">
        <f t="shared" si="39"/>
        <v>4</v>
      </c>
      <c r="I119" s="11">
        <f t="shared" si="39"/>
        <v>20</v>
      </c>
      <c r="J119" s="92">
        <f t="shared" si="39"/>
        <v>3</v>
      </c>
      <c r="K119" s="84">
        <f>K118*0.4</f>
        <v>2</v>
      </c>
      <c r="L119" s="18">
        <f>L118*0.4</f>
        <v>2</v>
      </c>
      <c r="M119" s="18">
        <f t="shared" si="40" ref="M119:Z119">M118*0.4</f>
        <v>2</v>
      </c>
      <c r="N119" s="18">
        <f t="shared" si="40"/>
        <v>2</v>
      </c>
      <c r="O119" s="85">
        <f t="shared" si="40"/>
        <v>2</v>
      </c>
      <c r="P119" s="79">
        <f t="shared" si="40"/>
        <v>10</v>
      </c>
      <c r="Q119" s="97">
        <f t="shared" si="40"/>
        <v>0.50</v>
      </c>
      <c r="R119" s="100">
        <f t="shared" si="40"/>
        <v>0.70</v>
      </c>
      <c r="S119" s="24">
        <f t="shared" si="40"/>
        <v>0.70</v>
      </c>
      <c r="T119" s="24">
        <f t="shared" si="40"/>
        <v>0.70</v>
      </c>
      <c r="U119" s="24">
        <f t="shared" si="40"/>
        <v>0.70</v>
      </c>
      <c r="V119" s="25">
        <f t="shared" si="40"/>
        <v>0.70</v>
      </c>
      <c r="W119" s="109">
        <f t="shared" si="40"/>
        <v>30</v>
      </c>
      <c r="X119" s="103">
        <f t="shared" si="40"/>
        <v>6</v>
      </c>
      <c r="Y119" s="19">
        <f t="shared" si="40"/>
        <v>13.20</v>
      </c>
      <c r="Z119" s="86">
        <f t="shared" si="40"/>
        <v>10.560000000000002</v>
      </c>
    </row>
    <row r="120" spans="1:26" ht="21" customHeight="1">
      <c r="A120" s="167" t="s">
        <v>15</v>
      </c>
      <c r="B120" s="168"/>
      <c r="C120" s="169"/>
      <c r="D120" s="9">
        <f>COUNTIF(D8:D115,"&gt;=4")</f>
        <v>62</v>
      </c>
      <c r="E120" s="10">
        <f>COUNTIF(E8:E115,"&gt;=4")</f>
        <v>77</v>
      </c>
      <c r="F120" s="10">
        <f>COUNTIF(F8:F115,"&gt;=4")</f>
        <v>80</v>
      </c>
      <c r="G120" s="10">
        <f>COUNTIF(G8:G115,"&gt;=4")</f>
        <v>78</v>
      </c>
      <c r="H120" s="91">
        <f>COUNTIF(H8:H115,"&gt;=2")</f>
        <v>105</v>
      </c>
      <c r="I120" s="11">
        <f>COUNTIF(I8:I115,"&gt;=20")</f>
        <v>69</v>
      </c>
      <c r="J120" s="92">
        <f>COUNTIF(J8:J115,"&gt;=3")</f>
        <v>69</v>
      </c>
      <c r="K120" s="84">
        <f>COUNTIF(K8:K115,"&gt;=2")</f>
        <v>89</v>
      </c>
      <c r="L120" s="18">
        <f>COUNTIF(L8:L115,"&gt;=2")</f>
        <v>70</v>
      </c>
      <c r="M120" s="18">
        <f>COUNTIF(M8:M115,"&gt;=2")</f>
        <v>105</v>
      </c>
      <c r="N120" s="18">
        <f>COUNTIF(N8:N115,"&gt;=2")</f>
        <v>106</v>
      </c>
      <c r="O120" s="85">
        <f>COUNTIF(O8:O115,"&gt;=2")</f>
        <v>101</v>
      </c>
      <c r="P120" s="79">
        <f>COUNTIF(P8:P115,"&gt;=10")</f>
        <v>103</v>
      </c>
      <c r="Q120" s="97">
        <f>COUNTIF(Q8:Q115,"&gt;=0.5")</f>
        <v>103</v>
      </c>
      <c r="R120" s="100">
        <f>COUNTIF(R8:R115,"&gt;=0.7")</f>
        <v>58</v>
      </c>
      <c r="S120" s="24">
        <f>COUNTIF(S8:S115,"&gt;=0.7")</f>
        <v>70</v>
      </c>
      <c r="T120" s="24">
        <f>COUNTIF(T8:T115,"&gt;=0.7")</f>
        <v>80</v>
      </c>
      <c r="U120" s="24">
        <f>COUNTIF(U8:U115,"&gt;=0.7")</f>
        <v>79</v>
      </c>
      <c r="V120" s="25">
        <f>COUNTIF(V8:V115,"&gt;=0.7")</f>
        <v>74</v>
      </c>
      <c r="W120" s="109">
        <f>COUNTIF(W8:W115,"&gt;=30")</f>
        <v>87</v>
      </c>
      <c r="X120" s="103">
        <f>COUNTIF(X8:X115,"&gt;=6")</f>
        <v>87</v>
      </c>
      <c r="Y120" s="19">
        <f>COUNTIF(Y8:Y115,"&gt;=13.2")</f>
        <v>58</v>
      </c>
      <c r="Z120" s="86">
        <f>COUNTIF(Z8:Z115,"&gt;=10.56")</f>
        <v>58</v>
      </c>
    </row>
    <row r="121" spans="1:26" ht="20.25">
      <c r="A121" s="167" t="s">
        <v>16</v>
      </c>
      <c r="B121" s="168"/>
      <c r="C121" s="169"/>
      <c r="D121" s="93" t="str">
        <f t="shared" si="41" ref="D121:Z121">IF(((D120/COUNT(D8:D115))*100)&gt;=60,"3",IF(AND(((D120/COUNT(D8:D115))*100)&lt;60,((D120/COUNT(D8:D115))*100)&gt;=50),"2",IF(AND(((D120/COUNT(D8:D115))*100)&lt;50,((D120/COUNT(D8:D115))*100)&gt;=40),"1","0")))</f>
        <v>2</v>
      </c>
      <c r="E121" s="10" t="str">
        <f t="shared" si="41"/>
        <v>3</v>
      </c>
      <c r="F121" s="10" t="str">
        <f t="shared" si="41"/>
        <v>3</v>
      </c>
      <c r="G121" s="10" t="str">
        <f t="shared" si="41"/>
        <v>3</v>
      </c>
      <c r="H121" s="91" t="str">
        <f t="shared" si="41"/>
        <v>3</v>
      </c>
      <c r="I121" s="11" t="str">
        <f t="shared" si="41"/>
        <v>3</v>
      </c>
      <c r="J121" s="92" t="str">
        <f t="shared" si="41"/>
        <v>3</v>
      </c>
      <c r="K121" s="84" t="str">
        <f t="shared" si="41"/>
        <v>3</v>
      </c>
      <c r="L121" s="17" t="str">
        <f t="shared" si="41"/>
        <v>3</v>
      </c>
      <c r="M121" s="17" t="str">
        <f t="shared" si="41"/>
        <v>3</v>
      </c>
      <c r="N121" s="17" t="str">
        <f t="shared" si="41"/>
        <v>3</v>
      </c>
      <c r="O121" s="86" t="str">
        <f t="shared" si="41"/>
        <v>3</v>
      </c>
      <c r="P121" s="79" t="str">
        <f t="shared" si="41"/>
        <v>3</v>
      </c>
      <c r="Q121" s="97" t="str">
        <f t="shared" si="41"/>
        <v>3</v>
      </c>
      <c r="R121" s="100" t="str">
        <f t="shared" si="41"/>
        <v>2</v>
      </c>
      <c r="S121" s="24" t="str">
        <f t="shared" si="41"/>
        <v>3</v>
      </c>
      <c r="T121" s="24" t="str">
        <f t="shared" si="41"/>
        <v>3</v>
      </c>
      <c r="U121" s="24" t="str">
        <f t="shared" si="41"/>
        <v>3</v>
      </c>
      <c r="V121" s="25" t="str">
        <f t="shared" si="41"/>
        <v>3</v>
      </c>
      <c r="W121" s="103" t="str">
        <f t="shared" si="41"/>
        <v>3</v>
      </c>
      <c r="X121" s="104" t="str">
        <f t="shared" si="41"/>
        <v>3</v>
      </c>
      <c r="Y121" s="97" t="str">
        <f t="shared" si="41"/>
        <v>2</v>
      </c>
      <c r="Z121" s="19" t="str">
        <f t="shared" si="41"/>
        <v>2</v>
      </c>
    </row>
    <row r="122" spans="1:26" ht="21" thickBot="1">
      <c r="A122" s="170" t="s">
        <v>17</v>
      </c>
      <c r="B122" s="171"/>
      <c r="C122" s="172"/>
      <c r="D122" s="12">
        <f t="shared" si="42" ref="D122:Z122">((D120/COUNT(D8:D115))*D121)</f>
        <v>1.1481481481481481</v>
      </c>
      <c r="E122" s="13">
        <f t="shared" si="42"/>
        <v>2.1388888888888888</v>
      </c>
      <c r="F122" s="13">
        <f t="shared" si="42"/>
        <v>2.2222222222222223</v>
      </c>
      <c r="G122" s="13">
        <f t="shared" si="42"/>
        <v>2.1666666666666665</v>
      </c>
      <c r="H122" s="94">
        <f t="shared" si="42"/>
        <v>2.9166666666666665</v>
      </c>
      <c r="I122" s="14">
        <f t="shared" si="42"/>
        <v>1.9166666666666665</v>
      </c>
      <c r="J122" s="95">
        <f t="shared" si="42"/>
        <v>1.9166666666666665</v>
      </c>
      <c r="K122" s="87">
        <f t="shared" si="42"/>
        <v>2.4722222222222223</v>
      </c>
      <c r="L122" s="20">
        <f t="shared" si="42"/>
        <v>1.9444444444444444</v>
      </c>
      <c r="M122" s="20">
        <f t="shared" si="42"/>
        <v>2.9166666666666665</v>
      </c>
      <c r="N122" s="20">
        <f t="shared" si="42"/>
        <v>2.9444444444444446</v>
      </c>
      <c r="O122" s="88">
        <f t="shared" si="42"/>
        <v>2.8055555555555558</v>
      </c>
      <c r="P122" s="80">
        <f t="shared" si="42"/>
        <v>2.8611111111111112</v>
      </c>
      <c r="Q122" s="98">
        <f t="shared" si="42"/>
        <v>2.8611111111111112</v>
      </c>
      <c r="R122" s="101">
        <f t="shared" si="42"/>
        <v>1.0740740740740742</v>
      </c>
      <c r="S122" s="26">
        <f t="shared" si="42"/>
        <v>1.9444444444444444</v>
      </c>
      <c r="T122" s="26">
        <f t="shared" si="42"/>
        <v>2.2222222222222223</v>
      </c>
      <c r="U122" s="26">
        <f t="shared" si="42"/>
        <v>2.1944444444444446</v>
      </c>
      <c r="V122" s="27">
        <f t="shared" si="42"/>
        <v>2.0555555555555558</v>
      </c>
      <c r="W122" s="110">
        <f t="shared" si="42"/>
        <v>2.416666666666667</v>
      </c>
      <c r="X122" s="105">
        <f t="shared" si="42"/>
        <v>2.416666666666667</v>
      </c>
      <c r="Y122" s="98">
        <f t="shared" si="42"/>
        <v>1.0841121495327102</v>
      </c>
      <c r="Z122" s="21">
        <f t="shared" si="42"/>
        <v>1.0841121495327102</v>
      </c>
    </row>
    <row r="123" spans="1:4" ht="21" thickBot="1">
      <c r="A123" s="2"/>
      <c r="B123" s="2"/>
      <c r="C123" s="2"/>
      <c r="D123" s="2"/>
    </row>
    <row r="124" spans="1:19" ht="20.25">
      <c r="A124" s="173" t="s">
        <v>18</v>
      </c>
      <c r="B124" s="174"/>
      <c r="C124" s="175"/>
      <c r="D124" s="2"/>
      <c r="E124" s="161" t="s">
        <v>19</v>
      </c>
      <c r="F124" s="162"/>
      <c r="G124" s="162"/>
      <c r="H124" s="162"/>
      <c r="I124" s="162"/>
      <c r="J124" s="162"/>
      <c r="K124" s="162"/>
      <c r="L124" s="162"/>
      <c r="M124" s="162"/>
      <c r="N124" s="163"/>
      <c r="O124" s="81" t="s">
        <v>9</v>
      </c>
      <c r="P124" s="28" t="s">
        <v>3</v>
      </c>
      <c r="Q124" s="28" t="s">
        <v>4</v>
      </c>
      <c r="R124" s="28" t="s">
        <v>5</v>
      </c>
      <c r="S124" s="29" t="s">
        <v>6</v>
      </c>
    </row>
    <row r="125" spans="1:19" ht="21" thickBot="1">
      <c r="A125" s="30" t="s">
        <v>76</v>
      </c>
      <c r="B125" s="3"/>
      <c r="C125" s="31"/>
      <c r="D125" s="2"/>
      <c r="E125" s="164"/>
      <c r="F125" s="165"/>
      <c r="G125" s="165"/>
      <c r="H125" s="165"/>
      <c r="I125" s="165"/>
      <c r="J125" s="165"/>
      <c r="K125" s="165"/>
      <c r="L125" s="165"/>
      <c r="M125" s="165"/>
      <c r="N125" s="166"/>
      <c r="O125" s="4">
        <f>(R122*0.2+Z122*0.8)</f>
        <v>1.082104534440983</v>
      </c>
      <c r="P125" s="4">
        <f>(S122*0.2+Z122*0.8)</f>
        <v>1.256178608515057</v>
      </c>
      <c r="Q125" s="4">
        <f>(T122*0.2+Z122*0.8)</f>
        <v>1.3117341640706126</v>
      </c>
      <c r="R125" s="4">
        <f>(U122*0.2+Z122*0.8)</f>
        <v>1.3061786085150571</v>
      </c>
      <c r="S125" s="5">
        <f>(V122*0.2+Z122*0.8)</f>
        <v>1.2784008307372794</v>
      </c>
    </row>
    <row r="126" spans="1:4" ht="20.25">
      <c r="A126" s="30" t="s">
        <v>77</v>
      </c>
      <c r="B126" s="3"/>
      <c r="C126" s="31"/>
      <c r="D126" s="2"/>
    </row>
    <row r="127" spans="1:4" ht="21" thickBot="1">
      <c r="A127" s="32" t="s">
        <v>78</v>
      </c>
      <c r="B127" s="33"/>
      <c r="C127" s="34"/>
      <c r="D127" s="2"/>
    </row>
  </sheetData>
  <mergeCells count="23">
    <mergeCell ref="E124:N125"/>
    <mergeCell ref="A118:C118"/>
    <mergeCell ref="A119:C119"/>
    <mergeCell ref="A120:C120"/>
    <mergeCell ref="A121:C121"/>
    <mergeCell ref="A122:C122"/>
    <mergeCell ref="A124:C124"/>
    <mergeCell ref="A117:C117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orientation="landscape" paperSize="9" scale="45" r:id="rId3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c8e7a78-72b8-4130-8676-6efce1b8a8bf}">
  <sheetPr codeName="Sheet30"/>
  <dimension ref="A1:J18"/>
  <sheetViews>
    <sheetView workbookViewId="0" topLeftCell="A1">
      <selection pane="topLeft" activeCell="B7" sqref="B7:B9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178" t="str">
        <f>'1 (6)'!A1:Z1</f>
        <v xml:space="preserve">ST. WILFRED'S PG COLLEGE 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15.75">
      <c r="A2" s="178" t="s">
        <v>91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ht="15.75">
      <c r="A3" s="178" t="s">
        <v>285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0" ht="15.75">
      <c r="A4" s="177"/>
      <c r="B4" s="177"/>
      <c r="C4" s="177"/>
      <c r="D4" s="177"/>
      <c r="E4" s="177"/>
      <c r="F4" s="177"/>
      <c r="G4" s="177"/>
      <c r="H4" s="177"/>
      <c r="I4" s="177"/>
      <c r="J4" s="177"/>
    </row>
    <row r="5" spans="1:10" ht="15.75">
      <c r="A5" s="177"/>
      <c r="B5" s="177"/>
      <c r="C5" s="177"/>
      <c r="D5" s="177"/>
      <c r="E5" s="177"/>
      <c r="F5" s="177"/>
      <c r="G5" s="177"/>
      <c r="H5" s="177"/>
      <c r="I5" s="177"/>
      <c r="J5" s="177"/>
    </row>
    <row r="6" spans="1:10" ht="15.75">
      <c r="A6" s="37" t="s">
        <v>20</v>
      </c>
      <c r="B6" s="37" t="s">
        <v>21</v>
      </c>
      <c r="C6" s="37" t="s">
        <v>22</v>
      </c>
      <c r="D6" s="37" t="s">
        <v>23</v>
      </c>
      <c r="E6" s="37" t="s">
        <v>24</v>
      </c>
      <c r="F6" s="37" t="s">
        <v>25</v>
      </c>
      <c r="G6" s="37" t="s">
        <v>26</v>
      </c>
      <c r="H6" s="37" t="s">
        <v>27</v>
      </c>
      <c r="I6" s="37" t="s">
        <v>28</v>
      </c>
      <c r="J6" s="38" t="s">
        <v>29</v>
      </c>
    </row>
    <row r="7" spans="1:10" ht="24">
      <c r="A7" s="35">
        <v>1</v>
      </c>
      <c r="B7" s="120" t="s">
        <v>205</v>
      </c>
      <c r="C7" s="36"/>
      <c r="D7" s="272" t="str">
        <f>'1 (6)'!C4</f>
        <v xml:space="preserve"> Thermodynamics &amp; Statistical method in physics</v>
      </c>
      <c r="E7" s="35">
        <f>'1 (6)'!O125</f>
        <v>0.096296296296296297</v>
      </c>
      <c r="F7" s="35">
        <f>'1 (6)'!P125</f>
        <v>0.20370370370370372</v>
      </c>
      <c r="G7" s="35">
        <f>'1 (6)'!Q125</f>
        <v>0.21851851851851853</v>
      </c>
      <c r="H7" s="35">
        <f>'1 (6)'!R125</f>
        <v>0.22962962962962963</v>
      </c>
      <c r="I7" s="35">
        <f>'1 (6)'!S125</f>
        <v>0.3833333333333333</v>
      </c>
      <c r="J7" s="39">
        <f>AVERAGE(E7:I7)</f>
        <v>0.2262962962962963</v>
      </c>
    </row>
    <row r="8" spans="1:10" ht="24">
      <c r="A8" s="35">
        <v>2</v>
      </c>
      <c r="B8" s="120" t="s">
        <v>205</v>
      </c>
      <c r="C8" s="36"/>
      <c r="D8" s="272" t="str">
        <f>'2 (6)'!C4</f>
        <v>Mathematical Physics and Special Theory of Relativity</v>
      </c>
      <c r="E8" s="35">
        <f>'2 (6)'!O125</f>
        <v>1.800969193492558</v>
      </c>
      <c r="F8" s="35">
        <f>'2 (6)'!P125</f>
        <v>1.7046728971962617</v>
      </c>
      <c r="G8" s="35">
        <f>'2 (6)'!Q125</f>
        <v>2.1491173416407063</v>
      </c>
      <c r="H8" s="35">
        <f>'2 (6)'!R125</f>
        <v>2.1268951194184842</v>
      </c>
      <c r="I8" s="35">
        <f>'2 (6)'!S125</f>
        <v>2.2546728971962615</v>
      </c>
      <c r="J8" s="39">
        <f t="shared" si="0" ref="J8">AVERAGE(E8:I8)</f>
        <v>2.0072654897888542</v>
      </c>
    </row>
    <row r="9" spans="1:10" ht="15.75">
      <c r="A9" s="35"/>
      <c r="B9" s="120" t="s">
        <v>205</v>
      </c>
      <c r="C9" s="36"/>
      <c r="D9" s="273" t="str">
        <f>'3 (2)'!C4</f>
        <v>Electronics and Solid State Devices</v>
      </c>
      <c r="E9" s="35">
        <f>'3 (2)'!O125</f>
        <v>1.082104534440983</v>
      </c>
      <c r="F9" s="35">
        <f>'3 (2)'!P125</f>
        <v>1.256178608515057</v>
      </c>
      <c r="G9" s="35">
        <f>'3 (2)'!Q125</f>
        <v>1.3117341640706126</v>
      </c>
      <c r="H9" s="35">
        <f>'3 (2)'!R125</f>
        <v>1.3061786085150571</v>
      </c>
      <c r="I9" s="35">
        <f>'3 (2)'!S125</f>
        <v>1.2784008307372794</v>
      </c>
      <c r="J9" s="39">
        <f>AVERAGE(E9:I9)</f>
        <v>1.2469193492557977</v>
      </c>
    </row>
    <row r="10" spans="1:10" ht="30.6" customHeight="1">
      <c r="A10" s="176" t="s">
        <v>29</v>
      </c>
      <c r="B10" s="176"/>
      <c r="C10" s="176"/>
      <c r="D10" s="176"/>
      <c r="E10" s="39">
        <f>AVERAGE(E7:E8)</f>
        <v>0.94863274489442717</v>
      </c>
      <c r="F10" s="39">
        <f>AVERAGE(F7:F8)</f>
        <v>0.95418830044998271</v>
      </c>
      <c r="G10" s="39">
        <f>AVERAGE(G7:G8)</f>
        <v>1.1838179300796123</v>
      </c>
      <c r="H10" s="39">
        <f>AVERAGE(H7:H8)</f>
        <v>1.1782623745240568</v>
      </c>
      <c r="I10" s="39">
        <f>AVERAGE(I7:I8)</f>
        <v>1.3190031152647974</v>
      </c>
      <c r="J10" s="39">
        <f>AVERAGE(E10:I10)</f>
        <v>1.1167808930425753</v>
      </c>
    </row>
    <row r="13" spans="5:9" ht="20.25">
      <c r="E13" s="1"/>
      <c r="F13" s="1"/>
      <c r="G13" s="1"/>
      <c r="H13" s="1"/>
      <c r="I13" s="1"/>
    </row>
    <row r="14" spans="5:9" ht="20.25">
      <c r="E14" s="1"/>
      <c r="F14" s="1"/>
      <c r="G14" s="1"/>
      <c r="H14" s="1"/>
      <c r="I14" s="1"/>
    </row>
    <row r="16" spans="5:9" ht="20.25">
      <c r="E16" s="1"/>
      <c r="F16" s="1"/>
      <c r="G16" s="1"/>
      <c r="H16" s="1"/>
      <c r="I16" s="1"/>
    </row>
    <row r="18" spans="5:9" ht="20.25">
      <c r="E18" s="1"/>
      <c r="F18" s="1"/>
      <c r="G18" s="1"/>
      <c r="H18" s="1"/>
      <c r="I18" s="1"/>
    </row>
  </sheetData>
  <mergeCells count="6">
    <mergeCell ref="A10:D10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ce74d63-37d6-4c4a-bd86-3fee5aafaedd}">
  <sheetPr codeName="Sheet31"/>
  <dimension ref="A1:AA50"/>
  <sheetViews>
    <sheetView zoomScale="79" zoomScaleNormal="79" workbookViewId="0" topLeftCell="A34">
      <selection pane="topLeft" activeCell="D4" sqref="D4:K4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2"/>
      <c r="B1" s="41"/>
      <c r="C1" s="41"/>
      <c r="D1" s="185">
        <f>'1 (6)'!A1:Z1</f>
        <v>0</v>
      </c>
      <c r="E1" s="185"/>
      <c r="F1" s="185"/>
      <c r="G1" s="185"/>
      <c r="H1" s="185"/>
      <c r="I1" s="185"/>
      <c r="J1" s="185"/>
      <c r="K1" s="185"/>
      <c r="L1" s="41"/>
      <c r="M1" s="41"/>
      <c r="N1" s="41"/>
    </row>
    <row r="2" spans="1:18" ht="18" customHeight="1">
      <c r="A2" s="42"/>
      <c r="B2" s="41"/>
      <c r="C2" s="41"/>
      <c r="D2" s="185" t="s">
        <v>91</v>
      </c>
      <c r="E2" s="185"/>
      <c r="F2" s="185"/>
      <c r="G2" s="185"/>
      <c r="H2" s="185"/>
      <c r="I2" s="185"/>
      <c r="J2" s="185"/>
      <c r="K2" s="185"/>
      <c r="L2" s="41"/>
      <c r="M2" s="41"/>
      <c r="N2" s="41"/>
      <c r="P2" s="51" t="s">
        <v>20</v>
      </c>
      <c r="Q2" s="52" t="s">
        <v>30</v>
      </c>
      <c r="R2" s="52" t="s">
        <v>31</v>
      </c>
    </row>
    <row r="3" spans="1:18" ht="12.75" customHeight="1">
      <c r="A3" s="42"/>
      <c r="B3" s="41"/>
      <c r="C3" s="41"/>
      <c r="D3" s="186" t="s">
        <v>103</v>
      </c>
      <c r="E3" s="186"/>
      <c r="F3" s="186"/>
      <c r="G3" s="186"/>
      <c r="H3" s="186"/>
      <c r="I3" s="186"/>
      <c r="J3" s="186"/>
      <c r="K3" s="186"/>
      <c r="L3" s="41"/>
      <c r="M3" s="41"/>
      <c r="N3" s="41"/>
      <c r="P3" s="51"/>
      <c r="Q3" s="52"/>
      <c r="R3" s="52"/>
    </row>
    <row r="4" spans="1:18" ht="15.75">
      <c r="A4" s="42"/>
      <c r="B4" s="40"/>
      <c r="C4" s="41"/>
      <c r="D4" s="191" t="s">
        <v>55</v>
      </c>
      <c r="E4" s="191"/>
      <c r="F4" s="191"/>
      <c r="G4" s="191"/>
      <c r="H4" s="191"/>
      <c r="I4" s="191"/>
      <c r="J4" s="191"/>
      <c r="K4" s="191"/>
      <c r="L4" s="41"/>
      <c r="M4" s="41"/>
      <c r="N4" s="41"/>
      <c r="P4" s="178">
        <v>1</v>
      </c>
      <c r="Q4" s="49" t="s">
        <v>9</v>
      </c>
      <c r="R4" s="53">
        <f>'CO (6)'!E10</f>
        <v>0.94863274489442717</v>
      </c>
    </row>
    <row r="5" spans="1:18" ht="15.75">
      <c r="A5" s="42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P5" s="178">
        <v>2</v>
      </c>
      <c r="Q5" s="49" t="s">
        <v>3</v>
      </c>
      <c r="R5" s="53">
        <f>'CO (6)'!F10</f>
        <v>0.95418830044998271</v>
      </c>
    </row>
    <row r="6" spans="1:18" ht="15.75">
      <c r="A6" s="42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P6" s="178">
        <v>3</v>
      </c>
      <c r="Q6" s="49" t="s">
        <v>4</v>
      </c>
      <c r="R6" s="53">
        <f>'CO (6)'!G10</f>
        <v>1.1838179300796123</v>
      </c>
    </row>
    <row r="7" spans="2:18" ht="15.75">
      <c r="B7" s="47" t="s">
        <v>84</v>
      </c>
      <c r="C7" s="47"/>
      <c r="D7" s="202" t="str">
        <f>'CO (6)'!D7</f>
        <v xml:space="preserve"> Thermodynamics &amp; Statistical method in physics</v>
      </c>
      <c r="E7" s="203"/>
      <c r="F7" s="47"/>
      <c r="G7" s="47"/>
      <c r="H7" s="47"/>
      <c r="I7" s="47"/>
      <c r="J7" s="47"/>
      <c r="K7" s="41"/>
      <c r="L7" s="41"/>
      <c r="M7" s="41"/>
      <c r="N7" s="41"/>
      <c r="P7" s="178">
        <v>4</v>
      </c>
      <c r="Q7" s="49" t="s">
        <v>5</v>
      </c>
      <c r="R7" s="53">
        <f>'CO (6)'!H10</f>
        <v>1.1782623745240568</v>
      </c>
    </row>
    <row r="8" spans="1:18" ht="16.5" thickBot="1">
      <c r="A8" s="42"/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P8" s="178">
        <v>5</v>
      </c>
      <c r="Q8" s="49" t="s">
        <v>6</v>
      </c>
      <c r="R8" s="53">
        <f>'CO (6)'!I10</f>
        <v>1.3190031152647974</v>
      </c>
    </row>
    <row r="9" spans="1:14" ht="16.5" thickBot="1">
      <c r="A9" s="42"/>
      <c r="B9" s="187" t="s">
        <v>32</v>
      </c>
      <c r="C9" s="180"/>
      <c r="D9" s="179" t="s">
        <v>33</v>
      </c>
      <c r="E9" s="190"/>
      <c r="F9" s="190"/>
      <c r="G9" s="190"/>
      <c r="H9" s="190"/>
      <c r="I9" s="190"/>
      <c r="J9" s="190"/>
      <c r="K9" s="190"/>
      <c r="L9" s="190"/>
      <c r="M9" s="179" t="s">
        <v>34</v>
      </c>
      <c r="N9" s="180"/>
    </row>
    <row r="10" spans="1:14" ht="15.75">
      <c r="A10" s="42"/>
      <c r="B10" s="188"/>
      <c r="C10" s="181" t="s">
        <v>35</v>
      </c>
      <c r="D10" s="183" t="s">
        <v>36</v>
      </c>
      <c r="E10" s="183" t="s">
        <v>37</v>
      </c>
      <c r="F10" s="183" t="s">
        <v>38</v>
      </c>
      <c r="G10" s="183" t="s">
        <v>39</v>
      </c>
      <c r="H10" s="183" t="s">
        <v>40</v>
      </c>
      <c r="I10" s="183" t="s">
        <v>41</v>
      </c>
      <c r="J10" s="183" t="s">
        <v>42</v>
      </c>
      <c r="K10" s="183" t="s">
        <v>43</v>
      </c>
      <c r="L10" s="183" t="s">
        <v>44</v>
      </c>
      <c r="M10" s="44"/>
      <c r="N10" s="44"/>
    </row>
    <row r="11" spans="1:14" ht="16.5" thickBot="1">
      <c r="A11" s="42"/>
      <c r="B11" s="189"/>
      <c r="C11" s="182"/>
      <c r="D11" s="184"/>
      <c r="E11" s="184"/>
      <c r="F11" s="184"/>
      <c r="G11" s="184"/>
      <c r="H11" s="184"/>
      <c r="I11" s="184"/>
      <c r="J11" s="184"/>
      <c r="K11" s="184"/>
      <c r="L11" s="184"/>
      <c r="M11" s="46" t="s">
        <v>45</v>
      </c>
      <c r="N11" s="46" t="s">
        <v>46</v>
      </c>
    </row>
    <row r="12" spans="1:14" ht="17.25" customHeight="1" thickBot="1">
      <c r="A12" s="42"/>
      <c r="B12" s="184" t="s">
        <v>47</v>
      </c>
      <c r="C12" s="125">
        <v>2</v>
      </c>
      <c r="D12" s="126"/>
      <c r="E12" s="126">
        <v>2</v>
      </c>
      <c r="F12" s="126">
        <v>2</v>
      </c>
      <c r="G12" s="126"/>
      <c r="H12" s="126">
        <v>2</v>
      </c>
      <c r="I12" s="126"/>
      <c r="J12" s="126"/>
      <c r="K12" s="126">
        <v>2</v>
      </c>
      <c r="L12" s="126">
        <v>1</v>
      </c>
      <c r="M12" s="126">
        <v>2</v>
      </c>
      <c r="N12" s="126"/>
    </row>
    <row r="13" spans="1:14" ht="17.25" customHeight="1" thickBot="1">
      <c r="A13" s="42"/>
      <c r="B13" s="184" t="s">
        <v>48</v>
      </c>
      <c r="C13" s="127"/>
      <c r="D13" s="128">
        <v>1</v>
      </c>
      <c r="E13" s="128"/>
      <c r="F13" s="128"/>
      <c r="G13" s="128">
        <v>2</v>
      </c>
      <c r="H13" s="128"/>
      <c r="I13" s="128">
        <v>1</v>
      </c>
      <c r="J13" s="128">
        <v>2</v>
      </c>
      <c r="K13" s="128">
        <v>2</v>
      </c>
      <c r="L13" s="128"/>
      <c r="M13" s="128">
        <v>2</v>
      </c>
      <c r="N13" s="128">
        <v>1</v>
      </c>
    </row>
    <row r="14" spans="1:14" ht="17.25" customHeight="1" thickBot="1">
      <c r="A14" s="42"/>
      <c r="B14" s="184" t="s">
        <v>49</v>
      </c>
      <c r="C14" s="127"/>
      <c r="D14" s="128"/>
      <c r="E14" s="128">
        <v>2</v>
      </c>
      <c r="F14" s="128"/>
      <c r="G14" s="128"/>
      <c r="H14" s="128">
        <v>3</v>
      </c>
      <c r="I14" s="128"/>
      <c r="J14" s="128"/>
      <c r="K14" s="128"/>
      <c r="L14" s="128"/>
      <c r="M14" s="128">
        <v>2</v>
      </c>
      <c r="N14" s="128"/>
    </row>
    <row r="15" spans="1:14" ht="17.25" customHeight="1" thickBot="1">
      <c r="A15" s="42"/>
      <c r="B15" s="184" t="s">
        <v>50</v>
      </c>
      <c r="C15" s="127">
        <v>1</v>
      </c>
      <c r="D15" s="128"/>
      <c r="E15" s="128">
        <v>3</v>
      </c>
      <c r="F15" s="128"/>
      <c r="G15" s="128">
        <v>2</v>
      </c>
      <c r="H15" s="128">
        <v>2</v>
      </c>
      <c r="I15" s="128"/>
      <c r="J15" s="128">
        <v>2</v>
      </c>
      <c r="K15" s="128"/>
      <c r="L15" s="128">
        <v>1</v>
      </c>
      <c r="M15" s="128">
        <v>2</v>
      </c>
      <c r="N15" s="128">
        <v>2</v>
      </c>
    </row>
    <row r="16" spans="1:14" ht="17.25" customHeight="1" thickBot="1">
      <c r="A16" s="42"/>
      <c r="B16" s="184" t="s">
        <v>51</v>
      </c>
      <c r="C16" s="127">
        <v>2</v>
      </c>
      <c r="D16" s="128">
        <v>3</v>
      </c>
      <c r="E16" s="128"/>
      <c r="F16" s="128">
        <v>1</v>
      </c>
      <c r="G16" s="128">
        <v>1</v>
      </c>
      <c r="H16" s="128"/>
      <c r="I16" s="128"/>
      <c r="J16" s="128"/>
      <c r="K16" s="128"/>
      <c r="L16" s="128"/>
      <c r="M16" s="128"/>
      <c r="N16" s="128"/>
    </row>
    <row r="17" spans="1:14" ht="17.25" customHeight="1" thickBot="1">
      <c r="A17" s="42"/>
      <c r="B17" s="184" t="s">
        <v>52</v>
      </c>
      <c r="C17" s="50">
        <f t="shared" si="0" ref="C17:N17">($R$4*C12+$R$5*C13+$R$6*C14+$R$7*C15+$R$8*C16)/(C12+C13+C14+C15+C16)</f>
        <v>1.1427068189685012</v>
      </c>
      <c r="D17" s="50">
        <f t="shared" si="0"/>
        <v>1.2277994115610937</v>
      </c>
      <c r="E17" s="50">
        <f t="shared" si="0"/>
        <v>1.1142412105028929</v>
      </c>
      <c r="F17" s="50">
        <f t="shared" si="0"/>
        <v>1.0720895350178841</v>
      </c>
      <c r="G17" s="50">
        <f t="shared" si="0"/>
        <v>1.1167808930425753</v>
      </c>
      <c r="H17" s="50">
        <f t="shared" si="0"/>
        <v>1.1150348612965435</v>
      </c>
      <c r="I17" s="50">
        <f t="shared" si="0"/>
        <v>0.95418830044998271</v>
      </c>
      <c r="J17" s="50">
        <f t="shared" si="0"/>
        <v>1.0662253374870199</v>
      </c>
      <c r="K17" s="50">
        <f t="shared" si="0"/>
        <v>0.95141052267220494</v>
      </c>
      <c r="L17" s="50">
        <f t="shared" si="0"/>
        <v>1.0634475597092421</v>
      </c>
      <c r="M17" s="50">
        <f t="shared" si="0"/>
        <v>1.0662253374870199</v>
      </c>
      <c r="N17" s="50">
        <f t="shared" si="0"/>
        <v>1.1035710164993653</v>
      </c>
    </row>
    <row r="18" spans="1:14" ht="15.75">
      <c r="A18" s="42"/>
      <c r="B18" s="47" t="s">
        <v>53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5.75">
      <c r="A19" s="42"/>
      <c r="B19" s="47" t="s">
        <v>54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20:27" ht="15.75">
      <c r="T20" s="2">
        <v>2.5499999999999998</v>
      </c>
      <c r="U20" s="2">
        <v>2.575</v>
      </c>
      <c r="V20" s="2">
        <v>2.5785714285714287</v>
      </c>
      <c r="W20" s="2">
        <v>2.56</v>
      </c>
      <c r="X20" s="2">
        <v>2.5499999999999998</v>
      </c>
      <c r="Y20" s="2">
        <v>2.5666666666666669</v>
      </c>
      <c r="Z20" s="2">
        <v>2.5727272727272728</v>
      </c>
      <c r="AA20" s="2">
        <v>2.5666666666666669</v>
      </c>
    </row>
    <row r="21" spans="4:27" ht="15.75">
      <c r="D21" s="203" t="str">
        <f>'CO (6)'!D8</f>
        <v>Mathematical Physics and Special Theory of Relativity</v>
      </c>
      <c r="E21" s="203"/>
      <c r="T21" s="2">
        <v>2.5666666666666669</v>
      </c>
      <c r="U21" s="2">
        <v>2.5833333333333335</v>
      </c>
      <c r="V21" s="2">
        <v>2.575</v>
      </c>
      <c r="W21" s="2">
        <v>2.5499999999999998</v>
      </c>
      <c r="X21" s="2">
        <v>2.5666666666666669</v>
      </c>
      <c r="Y21" s="2">
        <v>2.58</v>
      </c>
      <c r="Z21" s="2">
        <v>2.5857142857142859</v>
      </c>
      <c r="AA21" s="2">
        <v>2.5777777777777779</v>
      </c>
    </row>
    <row r="22" spans="2:27" ht="15.75">
      <c r="B22" s="47" t="s">
        <v>84</v>
      </c>
      <c r="C22" s="47"/>
      <c r="D22" s="203"/>
      <c r="E22" s="203"/>
      <c r="F22" s="47"/>
      <c r="G22" s="47"/>
      <c r="H22" s="47"/>
      <c r="I22" s="47"/>
      <c r="J22" s="47"/>
      <c r="K22" s="41"/>
      <c r="L22" s="41"/>
      <c r="M22" s="41"/>
      <c r="N22" s="41"/>
      <c r="T22" s="2">
        <v>2.5333333333333332</v>
      </c>
      <c r="U22" s="2">
        <v>2.5714285714285716</v>
      </c>
      <c r="V22" s="2">
        <v>2.58</v>
      </c>
      <c r="W22" s="2">
        <v>2.5499999999999998</v>
      </c>
      <c r="X22" s="2">
        <v>2.5499999999999998</v>
      </c>
      <c r="Y22" s="2">
        <v>2.5500000000000003</v>
      </c>
      <c r="Z22" s="2">
        <v>2.54</v>
      </c>
      <c r="AA22" s="2">
        <v>2.5571428571428569</v>
      </c>
    </row>
    <row r="23" spans="2:14" ht="16.5" thickBot="1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6.5" thickBot="1">
      <c r="B24" s="187" t="s">
        <v>32</v>
      </c>
      <c r="C24" s="180"/>
      <c r="D24" s="179" t="s">
        <v>33</v>
      </c>
      <c r="E24" s="190"/>
      <c r="F24" s="190"/>
      <c r="G24" s="190"/>
      <c r="H24" s="190"/>
      <c r="I24" s="190"/>
      <c r="J24" s="190"/>
      <c r="K24" s="190"/>
      <c r="L24" s="190"/>
      <c r="M24" s="179" t="s">
        <v>34</v>
      </c>
      <c r="N24" s="180"/>
    </row>
    <row r="25" spans="2:14" ht="15.75">
      <c r="B25" s="188"/>
      <c r="C25" s="181" t="s">
        <v>35</v>
      </c>
      <c r="D25" s="183" t="s">
        <v>36</v>
      </c>
      <c r="E25" s="183" t="s">
        <v>37</v>
      </c>
      <c r="F25" s="183" t="s">
        <v>38</v>
      </c>
      <c r="G25" s="183" t="s">
        <v>39</v>
      </c>
      <c r="H25" s="183" t="s">
        <v>40</v>
      </c>
      <c r="I25" s="183" t="s">
        <v>41</v>
      </c>
      <c r="J25" s="183" t="s">
        <v>42</v>
      </c>
      <c r="K25" s="183" t="s">
        <v>43</v>
      </c>
      <c r="L25" s="183" t="s">
        <v>44</v>
      </c>
      <c r="M25" s="44"/>
      <c r="N25" s="44"/>
    </row>
    <row r="26" spans="2:14" ht="16.5" thickBot="1">
      <c r="B26" s="189"/>
      <c r="C26" s="182"/>
      <c r="D26" s="184"/>
      <c r="E26" s="184"/>
      <c r="F26" s="184"/>
      <c r="G26" s="184"/>
      <c r="H26" s="184"/>
      <c r="I26" s="184"/>
      <c r="J26" s="184"/>
      <c r="K26" s="184"/>
      <c r="L26" s="184"/>
      <c r="M26" s="46" t="s">
        <v>45</v>
      </c>
      <c r="N26" s="46" t="s">
        <v>46</v>
      </c>
    </row>
    <row r="27" spans="2:14" ht="16.5" thickBot="1">
      <c r="B27" s="184" t="s">
        <v>47</v>
      </c>
      <c r="C27" s="125">
        <v>2</v>
      </c>
      <c r="D27" s="126"/>
      <c r="E27" s="126"/>
      <c r="F27" s="126">
        <v>2</v>
      </c>
      <c r="G27" s="126"/>
      <c r="H27" s="126"/>
      <c r="I27" s="126">
        <v>2</v>
      </c>
      <c r="J27" s="126"/>
      <c r="K27" s="126"/>
      <c r="L27" s="126"/>
      <c r="M27" s="126">
        <v>1</v>
      </c>
      <c r="N27" s="126">
        <v>2</v>
      </c>
    </row>
    <row r="28" spans="2:14" ht="16.5" thickBot="1">
      <c r="B28" s="184" t="s">
        <v>48</v>
      </c>
      <c r="C28" s="127">
        <v>1</v>
      </c>
      <c r="D28" s="128">
        <v>3</v>
      </c>
      <c r="E28" s="128"/>
      <c r="F28" s="128"/>
      <c r="G28" s="128">
        <v>1</v>
      </c>
      <c r="H28" s="128"/>
      <c r="I28" s="128"/>
      <c r="J28" s="128"/>
      <c r="K28" s="128">
        <v>2</v>
      </c>
      <c r="L28" s="128"/>
      <c r="M28" s="128"/>
      <c r="N28" s="128">
        <v>2</v>
      </c>
    </row>
    <row r="29" spans="2:14" ht="16.5" thickBot="1">
      <c r="B29" s="184" t="s">
        <v>49</v>
      </c>
      <c r="C29" s="127">
        <v>1</v>
      </c>
      <c r="D29" s="128">
        <v>2</v>
      </c>
      <c r="E29" s="128">
        <v>2</v>
      </c>
      <c r="F29" s="128"/>
      <c r="G29" s="128"/>
      <c r="H29" s="128"/>
      <c r="I29" s="128">
        <v>2</v>
      </c>
      <c r="J29" s="128">
        <v>1</v>
      </c>
      <c r="K29" s="128"/>
      <c r="L29" s="128">
        <v>1</v>
      </c>
      <c r="M29" s="128">
        <v>2</v>
      </c>
      <c r="N29" s="128">
        <v>2</v>
      </c>
    </row>
    <row r="30" spans="2:14" ht="16.5" thickBot="1">
      <c r="B30" s="184" t="s">
        <v>50</v>
      </c>
      <c r="C30" s="127">
        <v>1</v>
      </c>
      <c r="D30" s="128">
        <v>2</v>
      </c>
      <c r="E30" s="128"/>
      <c r="F30" s="128">
        <v>2</v>
      </c>
      <c r="G30" s="128"/>
      <c r="H30" s="128">
        <v>2</v>
      </c>
      <c r="I30" s="128"/>
      <c r="J30" s="128"/>
      <c r="K30" s="128">
        <v>2</v>
      </c>
      <c r="L30" s="128"/>
      <c r="M30" s="128">
        <v>2</v>
      </c>
      <c r="N30" s="128">
        <v>1</v>
      </c>
    </row>
    <row r="31" spans="2:14" ht="16.5" thickBot="1">
      <c r="B31" s="184" t="s">
        <v>51</v>
      </c>
      <c r="C31" s="127">
        <v>2</v>
      </c>
      <c r="D31" s="128">
        <v>2</v>
      </c>
      <c r="E31" s="128"/>
      <c r="F31" s="128"/>
      <c r="G31" s="128"/>
      <c r="H31" s="128"/>
      <c r="I31" s="128"/>
      <c r="J31" s="128"/>
      <c r="K31" s="128"/>
      <c r="L31" s="128"/>
      <c r="M31" s="128">
        <v>2</v>
      </c>
      <c r="N31" s="128"/>
    </row>
    <row r="32" spans="2:14" ht="16.5" thickBot="1">
      <c r="B32" s="184" t="s">
        <v>52</v>
      </c>
      <c r="C32" s="50">
        <f t="shared" si="1" ref="C32:N32">($R$4*C27+$R$5*C28+$R$6*C29+$R$7*C30+$R$8*C31)/(C27+C28+C29+C30+C31)</f>
        <v>1.1216486179103</v>
      </c>
      <c r="D32" s="50">
        <f t="shared" si="1"/>
        <v>1.1360813045652089</v>
      </c>
      <c r="E32" s="50">
        <f t="shared" si="1"/>
        <v>1.1838179300796123</v>
      </c>
      <c r="F32" s="50">
        <f t="shared" si="1"/>
        <v>1.0634475597092421</v>
      </c>
      <c r="G32" s="50">
        <f t="shared" si="1"/>
        <v>0.95418830044998271</v>
      </c>
      <c r="H32" s="50">
        <f t="shared" si="1"/>
        <v>1.1782623745240568</v>
      </c>
      <c r="I32" s="50">
        <f t="shared" si="1"/>
        <v>1.0662253374870199</v>
      </c>
      <c r="J32" s="50">
        <f t="shared" si="1"/>
        <v>1.1838179300796123</v>
      </c>
      <c r="K32" s="50">
        <f t="shared" si="1"/>
        <v>1.0662253374870199</v>
      </c>
      <c r="L32" s="50">
        <f t="shared" si="1"/>
        <v>1.1838179300796123</v>
      </c>
      <c r="M32" s="50">
        <f t="shared" si="1"/>
        <v>1.1872570835187657</v>
      </c>
      <c r="N32" s="50">
        <f t="shared" si="1"/>
        <v>1.0502200464817286</v>
      </c>
    </row>
    <row r="33" spans="2:14" ht="15.75">
      <c r="B33" s="47" t="s">
        <v>53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2:14" ht="15.75">
      <c r="B34" s="47" t="s">
        <v>54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7" spans="4:5" ht="15.75">
      <c r="D37" s="203" t="str">
        <f>'CO (6)'!D9</f>
        <v>Electronics and Solid State Devices</v>
      </c>
      <c r="E37" s="203"/>
    </row>
    <row r="38" spans="2:14" ht="15.75">
      <c r="B38" s="47" t="s">
        <v>84</v>
      </c>
      <c r="C38" s="47"/>
      <c r="D38" s="203"/>
      <c r="E38" s="203"/>
      <c r="F38" s="47"/>
      <c r="G38" s="47"/>
      <c r="H38" s="47"/>
      <c r="I38" s="47"/>
      <c r="J38" s="47"/>
      <c r="K38" s="41"/>
      <c r="L38" s="41"/>
      <c r="M38" s="41"/>
      <c r="N38" s="41"/>
    </row>
    <row r="39" spans="2:14" ht="16.5" customHeight="1" thickBot="1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2:14" ht="16.5" thickBot="1">
      <c r="B40" s="187" t="s">
        <v>32</v>
      </c>
      <c r="C40" s="180"/>
      <c r="D40" s="179" t="s">
        <v>33</v>
      </c>
      <c r="E40" s="190"/>
      <c r="F40" s="190"/>
      <c r="G40" s="190"/>
      <c r="H40" s="190"/>
      <c r="I40" s="190"/>
      <c r="J40" s="190"/>
      <c r="K40" s="190"/>
      <c r="L40" s="190"/>
      <c r="M40" s="179" t="s">
        <v>34</v>
      </c>
      <c r="N40" s="180"/>
    </row>
    <row r="41" spans="2:14" ht="15.75">
      <c r="B41" s="188"/>
      <c r="C41" s="181" t="s">
        <v>35</v>
      </c>
      <c r="D41" s="183" t="s">
        <v>36</v>
      </c>
      <c r="E41" s="183" t="s">
        <v>37</v>
      </c>
      <c r="F41" s="183" t="s">
        <v>38</v>
      </c>
      <c r="G41" s="183" t="s">
        <v>39</v>
      </c>
      <c r="H41" s="183" t="s">
        <v>40</v>
      </c>
      <c r="I41" s="183" t="s">
        <v>41</v>
      </c>
      <c r="J41" s="183" t="s">
        <v>42</v>
      </c>
      <c r="K41" s="183" t="s">
        <v>43</v>
      </c>
      <c r="L41" s="183" t="s">
        <v>44</v>
      </c>
      <c r="M41" s="44"/>
      <c r="N41" s="44"/>
    </row>
    <row r="42" spans="2:14" ht="16.5" thickBot="1">
      <c r="B42" s="189"/>
      <c r="C42" s="182"/>
      <c r="D42" s="184"/>
      <c r="E42" s="184"/>
      <c r="F42" s="184"/>
      <c r="G42" s="184"/>
      <c r="H42" s="184"/>
      <c r="I42" s="184"/>
      <c r="J42" s="184"/>
      <c r="K42" s="184"/>
      <c r="L42" s="184"/>
      <c r="M42" s="46" t="s">
        <v>45</v>
      </c>
      <c r="N42" s="46" t="s">
        <v>46</v>
      </c>
    </row>
    <row r="43" spans="2:14" ht="16.5" thickBot="1">
      <c r="B43" s="184" t="s">
        <v>47</v>
      </c>
      <c r="C43" s="125"/>
      <c r="D43" s="126">
        <v>3</v>
      </c>
      <c r="E43" s="126"/>
      <c r="F43" s="126"/>
      <c r="G43" s="126">
        <v>1</v>
      </c>
      <c r="H43" s="126"/>
      <c r="I43" s="126"/>
      <c r="J43" s="126">
        <v>1</v>
      </c>
      <c r="K43" s="126"/>
      <c r="L43" s="126"/>
      <c r="M43" s="126">
        <v>2</v>
      </c>
      <c r="N43" s="126">
        <v>3</v>
      </c>
    </row>
    <row r="44" spans="2:14" ht="16.5" thickBot="1">
      <c r="B44" s="184" t="s">
        <v>48</v>
      </c>
      <c r="C44" s="127"/>
      <c r="D44" s="128">
        <v>2</v>
      </c>
      <c r="E44" s="128"/>
      <c r="F44" s="128"/>
      <c r="G44" s="128"/>
      <c r="H44" s="128">
        <v>1</v>
      </c>
      <c r="I44" s="128"/>
      <c r="J44" s="128"/>
      <c r="K44" s="128"/>
      <c r="L44" s="128">
        <v>1</v>
      </c>
      <c r="M44" s="128">
        <v>2</v>
      </c>
      <c r="N44" s="128"/>
    </row>
    <row r="45" spans="2:14" ht="16.5" thickBot="1">
      <c r="B45" s="184" t="s">
        <v>49</v>
      </c>
      <c r="C45" s="127">
        <v>2</v>
      </c>
      <c r="D45" s="128">
        <v>1</v>
      </c>
      <c r="E45" s="128"/>
      <c r="F45" s="128">
        <v>2</v>
      </c>
      <c r="G45" s="128"/>
      <c r="H45" s="128"/>
      <c r="I45" s="128">
        <v>2</v>
      </c>
      <c r="J45" s="128"/>
      <c r="K45" s="128">
        <v>1</v>
      </c>
      <c r="L45" s="128"/>
      <c r="M45" s="128">
        <v>2</v>
      </c>
      <c r="N45" s="128"/>
    </row>
    <row r="46" spans="2:14" ht="16.5" thickBot="1">
      <c r="B46" s="184" t="s">
        <v>50</v>
      </c>
      <c r="C46" s="127"/>
      <c r="D46" s="128"/>
      <c r="E46" s="128">
        <v>3</v>
      </c>
      <c r="F46" s="128"/>
      <c r="G46" s="128"/>
      <c r="H46" s="128">
        <v>2</v>
      </c>
      <c r="I46" s="128"/>
      <c r="J46" s="128">
        <v>1</v>
      </c>
      <c r="K46" s="128"/>
      <c r="L46" s="128"/>
      <c r="M46" s="128">
        <v>2</v>
      </c>
      <c r="N46" s="128"/>
    </row>
    <row r="47" spans="2:14" ht="16.5" thickBot="1">
      <c r="B47" s="184" t="s">
        <v>51</v>
      </c>
      <c r="C47" s="127">
        <v>1</v>
      </c>
      <c r="D47" s="128"/>
      <c r="E47" s="128"/>
      <c r="F47" s="128">
        <v>3</v>
      </c>
      <c r="G47" s="128"/>
      <c r="H47" s="128">
        <v>2</v>
      </c>
      <c r="I47" s="128">
        <v>3</v>
      </c>
      <c r="J47" s="128"/>
      <c r="K47" s="128"/>
      <c r="L47" s="128">
        <v>2</v>
      </c>
      <c r="M47" s="128"/>
      <c r="N47" s="128">
        <v>3</v>
      </c>
    </row>
    <row r="48" spans="2:14" ht="16.5" thickBot="1">
      <c r="B48" s="184" t="s">
        <v>52</v>
      </c>
      <c r="C48" s="50">
        <f t="shared" si="2" ref="C48:K48">($R$4*C43+$R$5*C44+$R$6*C45+$R$7*C46+$R$8*C47)/(C43+C44+C45+C46+C47)</f>
        <v>1.228879658474674</v>
      </c>
      <c r="D48" s="50">
        <f t="shared" si="2"/>
        <v>0.98968212761047669</v>
      </c>
      <c r="E48" s="50">
        <f t="shared" si="2"/>
        <v>1.1782623745240568</v>
      </c>
      <c r="F48" s="50">
        <f t="shared" si="2"/>
        <v>1.2649290411907235</v>
      </c>
      <c r="G48" s="50">
        <f t="shared" si="2"/>
        <v>0.94863274489442717</v>
      </c>
      <c r="H48" s="50">
        <f t="shared" si="2"/>
        <v>1.189743856005538</v>
      </c>
      <c r="I48" s="50">
        <f t="shared" si="2"/>
        <v>1.2649290411907235</v>
      </c>
      <c r="J48" s="50">
        <f t="shared" si="2"/>
        <v>1.0634475597092421</v>
      </c>
      <c r="K48" s="50">
        <f t="shared" si="2"/>
        <v>1.1838179300796123</v>
      </c>
      <c r="L48" s="50">
        <f t="shared" si="3" ref="L48:N48">($R$4*L43+$R$5*L44+$R$6*L45+$R$7*L46+$R$8*L47)/(L43+L44+L45+L46+L47)</f>
        <v>1.1973981769931925</v>
      </c>
      <c r="M48" s="50">
        <f t="shared" si="3"/>
        <v>1.0662253374870199</v>
      </c>
      <c r="N48" s="50">
        <f t="shared" si="3"/>
        <v>1.1338179300796123</v>
      </c>
    </row>
    <row r="49" spans="2:14" ht="15.75">
      <c r="B49" s="47" t="s">
        <v>53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2:14" ht="15.75">
      <c r="B50" s="47" t="s">
        <v>54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</sheetData>
  <mergeCells count="46">
    <mergeCell ref="D37:E38"/>
    <mergeCell ref="B40:B42"/>
    <mergeCell ref="D40:L40"/>
    <mergeCell ref="M40:N40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" right="0.7" top="0.75" bottom="0.75" header="0.3" footer="0.3"/>
  <pageSetup orientation="portrait" paperSize="1"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41970aa-b2c6-47b7-b072-c56bc7d7020a}">
  <sheetPr codeName="Sheet32"/>
  <dimension ref="A1:AB21"/>
  <sheetViews>
    <sheetView zoomScale="90" zoomScaleNormal="90" workbookViewId="0" topLeftCell="B3">
      <selection pane="topLeft" activeCell="B3" sqref="B3:AA3"/>
    </sheetView>
  </sheetViews>
  <sheetFormatPr defaultColWidth="8.854285714285714" defaultRowHeight="15"/>
  <cols>
    <col min="1" max="1" width="6.285714285714286" style="54" bestFit="1" customWidth="1"/>
    <col min="2" max="2" width="11.285714285714286" style="54" bestFit="1" customWidth="1"/>
    <col min="3" max="3" width="25" style="54" bestFit="1" customWidth="1"/>
    <col min="4" max="4" width="7.714285714285714" style="54" bestFit="1" customWidth="1"/>
    <col min="5" max="5" width="8.714285714285714" style="54" bestFit="1" customWidth="1"/>
    <col min="6" max="6" width="7.714285714285714" style="54" bestFit="1" customWidth="1"/>
    <col min="7" max="7" width="8.714285714285714" style="54" bestFit="1" customWidth="1"/>
    <col min="8" max="8" width="7.714285714285714" style="54" bestFit="1" customWidth="1"/>
    <col min="9" max="9" width="8.714285714285714" style="54" bestFit="1" customWidth="1"/>
    <col min="10" max="10" width="7.714285714285714" style="54" bestFit="1" customWidth="1"/>
    <col min="11" max="11" width="8.714285714285714" style="54" bestFit="1" customWidth="1"/>
    <col min="12" max="12" width="7.714285714285714" style="54" bestFit="1" customWidth="1"/>
    <col min="13" max="13" width="8.714285714285714" style="54" bestFit="1" customWidth="1"/>
    <col min="14" max="14" width="7.714285714285714" style="54" bestFit="1" customWidth="1"/>
    <col min="15" max="15" width="8.714285714285714" style="54" bestFit="1" customWidth="1"/>
    <col min="16" max="16" width="7.714285714285714" style="54" bestFit="1" customWidth="1"/>
    <col min="17" max="17" width="8.714285714285714" style="54" bestFit="1" customWidth="1"/>
    <col min="18" max="18" width="7.714285714285714" style="54" bestFit="1" customWidth="1"/>
    <col min="19" max="19" width="8.714285714285714" style="54" bestFit="1" customWidth="1"/>
    <col min="20" max="20" width="7.714285714285714" style="54" bestFit="1" customWidth="1"/>
    <col min="21" max="21" width="8.714285714285714" style="54" bestFit="1" customWidth="1"/>
    <col min="22" max="22" width="7.714285714285714" style="54" bestFit="1" customWidth="1"/>
    <col min="23" max="23" width="8.714285714285714" style="54" bestFit="1" customWidth="1"/>
    <col min="24" max="24" width="7.714285714285714" style="54" bestFit="1" customWidth="1"/>
    <col min="25" max="25" width="8.714285714285714" style="54" bestFit="1" customWidth="1"/>
    <col min="26" max="26" width="7.714285714285714" style="54" bestFit="1" customWidth="1"/>
    <col min="27" max="27" width="8.714285714285714" style="54" bestFit="1" customWidth="1"/>
    <col min="28" max="16384" width="8.857142857142858" style="54"/>
  </cols>
  <sheetData>
    <row r="1" spans="2:27" ht="22.5">
      <c r="B1" s="194" t="s">
        <v>286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</row>
    <row r="2" spans="2:27" ht="22.5">
      <c r="B2" s="194" t="s">
        <v>91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</row>
    <row r="3" spans="2:27" ht="22.5">
      <c r="B3" s="195" t="s">
        <v>103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</row>
    <row r="4" spans="1:27" ht="15">
      <c r="A4" s="196" t="s">
        <v>66</v>
      </c>
      <c r="B4" s="197"/>
      <c r="C4" s="198"/>
      <c r="D4" s="193" t="s">
        <v>35</v>
      </c>
      <c r="E4" s="193"/>
      <c r="F4" s="193" t="s">
        <v>36</v>
      </c>
      <c r="G4" s="193"/>
      <c r="H4" s="193" t="s">
        <v>37</v>
      </c>
      <c r="I4" s="193"/>
      <c r="J4" s="193" t="s">
        <v>38</v>
      </c>
      <c r="K4" s="193"/>
      <c r="L4" s="193" t="s">
        <v>39</v>
      </c>
      <c r="M4" s="193"/>
      <c r="N4" s="193" t="s">
        <v>40</v>
      </c>
      <c r="O4" s="193"/>
      <c r="P4" s="193" t="s">
        <v>41</v>
      </c>
      <c r="Q4" s="193"/>
      <c r="R4" s="193" t="s">
        <v>42</v>
      </c>
      <c r="S4" s="193"/>
      <c r="T4" s="193" t="s">
        <v>43</v>
      </c>
      <c r="U4" s="193"/>
      <c r="V4" s="193" t="s">
        <v>44</v>
      </c>
      <c r="W4" s="193"/>
      <c r="X4" s="193" t="s">
        <v>45</v>
      </c>
      <c r="Y4" s="193"/>
      <c r="Z4" s="193" t="s">
        <v>46</v>
      </c>
      <c r="AA4" s="193"/>
    </row>
    <row r="5" spans="1:27" ht="42.75">
      <c r="A5" s="199"/>
      <c r="B5" s="200"/>
      <c r="C5" s="201"/>
      <c r="D5" s="56" t="s">
        <v>67</v>
      </c>
      <c r="E5" s="56" t="s">
        <v>68</v>
      </c>
      <c r="F5" s="56" t="s">
        <v>67</v>
      </c>
      <c r="G5" s="56" t="s">
        <v>68</v>
      </c>
      <c r="H5" s="56" t="s">
        <v>67</v>
      </c>
      <c r="I5" s="56" t="s">
        <v>68</v>
      </c>
      <c r="J5" s="56" t="s">
        <v>67</v>
      </c>
      <c r="K5" s="56" t="s">
        <v>68</v>
      </c>
      <c r="L5" s="56" t="s">
        <v>67</v>
      </c>
      <c r="M5" s="56" t="s">
        <v>68</v>
      </c>
      <c r="N5" s="56" t="s">
        <v>67</v>
      </c>
      <c r="O5" s="56" t="s">
        <v>68</v>
      </c>
      <c r="P5" s="56" t="s">
        <v>67</v>
      </c>
      <c r="Q5" s="56" t="s">
        <v>68</v>
      </c>
      <c r="R5" s="56" t="s">
        <v>67</v>
      </c>
      <c r="S5" s="56" t="s">
        <v>68</v>
      </c>
      <c r="T5" s="56" t="s">
        <v>67</v>
      </c>
      <c r="U5" s="56" t="s">
        <v>68</v>
      </c>
      <c r="V5" s="56" t="s">
        <v>67</v>
      </c>
      <c r="W5" s="56" t="s">
        <v>68</v>
      </c>
      <c r="X5" s="56" t="s">
        <v>67</v>
      </c>
      <c r="Y5" s="56" t="s">
        <v>68</v>
      </c>
      <c r="Z5" s="56" t="s">
        <v>67</v>
      </c>
      <c r="AA5" s="56" t="s">
        <v>68</v>
      </c>
    </row>
    <row r="6" spans="1:28" ht="15">
      <c r="A6" s="66" t="s">
        <v>20</v>
      </c>
      <c r="B6" s="66" t="s">
        <v>22</v>
      </c>
      <c r="C6" s="66" t="s">
        <v>8</v>
      </c>
      <c r="D6" s="66"/>
      <c r="E6" s="67" t="s">
        <v>56</v>
      </c>
      <c r="F6" s="66"/>
      <c r="G6" s="129" t="s">
        <v>57</v>
      </c>
      <c r="H6" s="66"/>
      <c r="I6" s="129" t="s">
        <v>58</v>
      </c>
      <c r="J6" s="66"/>
      <c r="K6" s="129" t="s">
        <v>59</v>
      </c>
      <c r="L6" s="66"/>
      <c r="M6" s="129" t="s">
        <v>60</v>
      </c>
      <c r="N6" s="66"/>
      <c r="O6" s="129" t="s">
        <v>61</v>
      </c>
      <c r="P6" s="66"/>
      <c r="Q6" s="129" t="s">
        <v>62</v>
      </c>
      <c r="R6" s="66"/>
      <c r="S6" s="129" t="s">
        <v>63</v>
      </c>
      <c r="T6" s="66"/>
      <c r="U6" s="129" t="s">
        <v>64</v>
      </c>
      <c r="V6" s="66"/>
      <c r="W6" s="129" t="s">
        <v>65</v>
      </c>
      <c r="X6" s="66"/>
      <c r="Y6" s="130" t="s">
        <v>69</v>
      </c>
      <c r="Z6" s="66"/>
      <c r="AA6" s="130" t="s">
        <v>70</v>
      </c>
      <c r="AB6" s="68"/>
    </row>
    <row r="7" spans="1:28" ht="29.25" customHeight="1">
      <c r="A7" s="55">
        <v>1</v>
      </c>
      <c r="B7" s="69"/>
      <c r="C7" s="119" t="str">
        <f>'CO (6)'!D7</f>
        <v xml:space="preserve"> Thermodynamics &amp; Statistical method in physics</v>
      </c>
      <c r="D7" s="69">
        <v>1.50</v>
      </c>
      <c r="E7" s="131">
        <f>'CO-PO Mapping (6)'!C17</f>
        <v>1.1427068189685012</v>
      </c>
      <c r="F7" s="69">
        <v>1.60</v>
      </c>
      <c r="G7" s="131">
        <f>'CO-PO Mapping (6)'!D17</f>
        <v>1.2277994115610937</v>
      </c>
      <c r="H7" s="69">
        <v>1.50</v>
      </c>
      <c r="I7" s="131">
        <f>'CO-PO Mapping (6)'!E17</f>
        <v>1.1142412105028929</v>
      </c>
      <c r="J7" s="69">
        <v>1.60</v>
      </c>
      <c r="K7" s="131">
        <f>'CO-PO Mapping (6)'!F17</f>
        <v>1.0720895350178841</v>
      </c>
      <c r="L7" s="69">
        <v>1.20</v>
      </c>
      <c r="M7" s="131">
        <f>'CO-PO Mapping (6)'!G17</f>
        <v>1.1167808930425753</v>
      </c>
      <c r="N7" s="69">
        <v>1.1000000000000001</v>
      </c>
      <c r="O7" s="131">
        <f>'CO-PO Mapping (6)'!H17</f>
        <v>1.1150348612965435</v>
      </c>
      <c r="P7" s="69">
        <v>1.1000000000000001</v>
      </c>
      <c r="Q7" s="131">
        <f>'CO-PO Mapping (6)'!I17</f>
        <v>0.95418830044998271</v>
      </c>
      <c r="R7" s="69">
        <v>1.1000000000000001</v>
      </c>
      <c r="S7" s="131">
        <f>'CO-PO Mapping (6)'!J17</f>
        <v>1.0662253374870199</v>
      </c>
      <c r="T7" s="69">
        <v>1.50</v>
      </c>
      <c r="U7" s="131">
        <f>'CO-PO Mapping (6)'!K17</f>
        <v>0.95141052267220494</v>
      </c>
      <c r="V7" s="69">
        <v>1</v>
      </c>
      <c r="W7" s="131">
        <f>'CO-PO Mapping (6)'!L17</f>
        <v>1.0634475597092421</v>
      </c>
      <c r="X7" s="69">
        <v>1</v>
      </c>
      <c r="Y7" s="131">
        <f>'CO-PO Mapping (6)'!M17</f>
        <v>1.0662253374870199</v>
      </c>
      <c r="Z7" s="69">
        <v>1.50</v>
      </c>
      <c r="AA7" s="131">
        <f>'CO-PO Mapping (6)'!N17</f>
        <v>1.1035710164993653</v>
      </c>
      <c r="AB7" s="70"/>
    </row>
    <row r="8" spans="1:28" ht="24">
      <c r="A8" s="55">
        <v>2</v>
      </c>
      <c r="B8" s="69"/>
      <c r="C8" s="119" t="str">
        <f>'CO (6)'!D8</f>
        <v>Mathematical Physics and Special Theory of Relativity</v>
      </c>
      <c r="D8" s="69">
        <v>1.30</v>
      </c>
      <c r="E8" s="131">
        <f>'CO-PO Mapping (6)'!C32</f>
        <v>1.1216486179103</v>
      </c>
      <c r="F8" s="69">
        <v>1.20</v>
      </c>
      <c r="G8" s="131">
        <f>'CO-PO Mapping (6)'!D32</f>
        <v>1.1360813045652089</v>
      </c>
      <c r="H8" s="69">
        <v>1.30</v>
      </c>
      <c r="I8" s="131">
        <f>'CO-PO Mapping (6)'!E32</f>
        <v>1.1838179300796123</v>
      </c>
      <c r="J8" s="69">
        <v>1.40</v>
      </c>
      <c r="K8" s="131">
        <f>'CO-PO Mapping (6)'!F32</f>
        <v>1.0634475597092421</v>
      </c>
      <c r="L8" s="69">
        <v>1</v>
      </c>
      <c r="M8" s="131">
        <f>'CO-PO Mapping (6)'!G32</f>
        <v>0.95418830044998271</v>
      </c>
      <c r="N8" s="69">
        <v>1.20</v>
      </c>
      <c r="O8" s="131">
        <f>'CO-PO Mapping (6)'!H32</f>
        <v>1.1782623745240568</v>
      </c>
      <c r="P8" s="69">
        <v>1</v>
      </c>
      <c r="Q8" s="131">
        <f>'CO-PO Mapping (6)'!I32</f>
        <v>1.0662253374870199</v>
      </c>
      <c r="R8" s="69">
        <v>1.20</v>
      </c>
      <c r="S8" s="131">
        <f>'CO-PO Mapping (6)'!J32</f>
        <v>1.1838179300796123</v>
      </c>
      <c r="T8" s="69"/>
      <c r="U8" s="131"/>
      <c r="V8" s="69">
        <v>1.20</v>
      </c>
      <c r="W8" s="131">
        <f>'CO-PO Mapping (6)'!L32</f>
        <v>1.1838179300796123</v>
      </c>
      <c r="X8" s="69">
        <v>1.20</v>
      </c>
      <c r="Y8" s="131">
        <f>'CO-PO Mapping (6)'!M32</f>
        <v>1.1872570835187657</v>
      </c>
      <c r="Z8" s="69">
        <v>1.30</v>
      </c>
      <c r="AA8" s="131">
        <f>'CO-PO Mapping (6)'!N32</f>
        <v>1.0502200464817286</v>
      </c>
      <c r="AB8" s="70"/>
    </row>
    <row r="9" spans="1:28" s="262" customFormat="1" ht="24">
      <c r="A9" s="55">
        <v>3</v>
      </c>
      <c r="B9" s="69"/>
      <c r="C9" s="119" t="str">
        <f>'CO (6)'!D9</f>
        <v>Electronics and Solid State Devices</v>
      </c>
      <c r="D9" s="69">
        <v>1.40</v>
      </c>
      <c r="E9" s="263">
        <f>'CO-PO Mapping (6)'!C48</f>
        <v>1.228879658474674</v>
      </c>
      <c r="F9" s="264">
        <v>1.30</v>
      </c>
      <c r="G9" s="263">
        <f>'CO-PO Mapping (6)'!D48</f>
        <v>0.98968212761047669</v>
      </c>
      <c r="H9" s="264">
        <v>1.80</v>
      </c>
      <c r="I9" s="263">
        <f>'CO-PO Mapping (6)'!E48</f>
        <v>1.1782623745240568</v>
      </c>
      <c r="J9" s="264">
        <v>1.20</v>
      </c>
      <c r="K9" s="263">
        <f>'CO-PO Mapping (6)'!F48</f>
        <v>1.2649290411907235</v>
      </c>
      <c r="L9" s="264">
        <v>1.30</v>
      </c>
      <c r="M9" s="263">
        <f>'CO-PO Mapping (6)'!G48</f>
        <v>0.94863274489442717</v>
      </c>
      <c r="N9" s="264">
        <v>1.20</v>
      </c>
      <c r="O9" s="263">
        <f>'CO-PO Mapping (6)'!H48</f>
        <v>1.189743856005538</v>
      </c>
      <c r="P9" s="264">
        <v>1.30</v>
      </c>
      <c r="Q9" s="263">
        <f>'CO-PO Mapping (6)'!I48</f>
        <v>1.2649290411907235</v>
      </c>
      <c r="R9" s="264">
        <v>1</v>
      </c>
      <c r="S9" s="263">
        <f>'CO-PO Mapping (6)'!J48</f>
        <v>1.0634475597092421</v>
      </c>
      <c r="T9" s="264">
        <v>1.20</v>
      </c>
      <c r="U9" s="263">
        <f>'CO-PO Mapping (6)'!K48</f>
        <v>1.1838179300796123</v>
      </c>
      <c r="V9" s="264">
        <v>1.30</v>
      </c>
      <c r="W9" s="263">
        <f>'CO-PO Mapping (6)'!L48</f>
        <v>1.1973981769931925</v>
      </c>
      <c r="X9" s="264">
        <v>1.30</v>
      </c>
      <c r="Y9" s="263">
        <f>'CO-PO Mapping (6)'!M48</f>
        <v>1.0662253374870199</v>
      </c>
      <c r="Z9" s="264">
        <v>1.90</v>
      </c>
      <c r="AA9" s="263">
        <f>'CO-PO Mapping (6)'!N48</f>
        <v>1.1338179300796123</v>
      </c>
      <c r="AB9" s="265"/>
    </row>
    <row r="10" spans="1:27" ht="15">
      <c r="A10" s="70"/>
      <c r="B10" s="71"/>
      <c r="C10" s="72"/>
      <c r="D10" s="57"/>
      <c r="E10" s="70"/>
      <c r="F10" s="57"/>
      <c r="G10" s="70"/>
      <c r="H10" s="57"/>
      <c r="I10" s="70"/>
      <c r="J10" s="57"/>
      <c r="K10" s="70"/>
      <c r="L10" s="57"/>
      <c r="M10" s="70"/>
      <c r="N10" s="57"/>
      <c r="O10" s="70"/>
      <c r="P10" s="57"/>
      <c r="Q10" s="70"/>
      <c r="R10" s="57"/>
      <c r="S10" s="70"/>
      <c r="T10" s="57"/>
      <c r="U10" s="70"/>
      <c r="V10" s="57"/>
      <c r="W10" s="70"/>
      <c r="X10" s="57"/>
      <c r="Y10" s="70"/>
      <c r="Z10" s="57"/>
      <c r="AA10" s="70"/>
    </row>
    <row r="12" spans="3:27" ht="15">
      <c r="C12" s="54" t="s">
        <v>71</v>
      </c>
      <c r="D12" s="58">
        <f>AVERAGE(D7:D9)</f>
        <v>1.3999999999999997</v>
      </c>
      <c r="E12" s="59"/>
      <c r="F12" s="60">
        <f>AVERAGE(F7:F9)</f>
        <v>1.3666666666666665</v>
      </c>
      <c r="G12" s="59"/>
      <c r="H12" s="60">
        <f>AVERAGE(H7:H9)</f>
        <v>1.5333333333333332</v>
      </c>
      <c r="I12" s="59"/>
      <c r="J12" s="60">
        <f>AVERAGE(J7:J9)</f>
        <v>1.40</v>
      </c>
      <c r="K12" s="59"/>
      <c r="L12" s="60">
        <f>AVERAGE(L7:L9)</f>
        <v>1.1666666666666667</v>
      </c>
      <c r="M12" s="59"/>
      <c r="N12" s="60">
        <f>AVERAGE(N7:N9)</f>
        <v>1.1666666666666667</v>
      </c>
      <c r="O12" s="59"/>
      <c r="P12" s="60">
        <f>AVERAGE(P7:P9)</f>
        <v>1.1333333333333335</v>
      </c>
      <c r="Q12" s="59"/>
      <c r="R12" s="60">
        <f>AVERAGE(R7:R9)</f>
        <v>1.0999999999999999</v>
      </c>
      <c r="S12" s="59"/>
      <c r="T12" s="60">
        <f>AVERAGE(T7:T9)</f>
        <v>1.35</v>
      </c>
      <c r="U12" s="59"/>
      <c r="V12" s="60">
        <f>AVERAGE(V7:V9)</f>
        <v>1.1666666666666667</v>
      </c>
      <c r="W12" s="59"/>
      <c r="X12" s="60">
        <f>AVERAGE(X7:X9)</f>
        <v>1.1666666666666667</v>
      </c>
      <c r="Y12" s="59"/>
      <c r="Z12" s="60">
        <f>AVERAGE(Z7:Z9)</f>
        <v>1.5666666666666664</v>
      </c>
      <c r="AA12" s="61"/>
    </row>
    <row r="13" spans="4:27" ht="15">
      <c r="D13" s="62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63"/>
    </row>
    <row r="14" spans="3:27" ht="15">
      <c r="C14" s="54" t="s">
        <v>72</v>
      </c>
      <c r="D14" s="62"/>
      <c r="E14" s="266">
        <f>AVERAGE(E7:E9)</f>
        <v>1.1644116984511583</v>
      </c>
      <c r="F14" s="62"/>
      <c r="G14" s="266">
        <f>AVERAGE(G7:G9)</f>
        <v>1.1178542812455932</v>
      </c>
      <c r="H14" s="62"/>
      <c r="I14" s="266">
        <f>AVERAGE(I7:I9)</f>
        <v>1.1587738383688539</v>
      </c>
      <c r="J14" s="62"/>
      <c r="K14" s="266">
        <f>AVERAGE(K7:K9)</f>
        <v>1.1334887119726165</v>
      </c>
      <c r="L14" s="62"/>
      <c r="M14" s="266">
        <f>AVERAGE(M7:M9)</f>
        <v>1.0065339794623283</v>
      </c>
      <c r="N14" s="62"/>
      <c r="O14" s="266">
        <f>AVERAGE(O7:O9)</f>
        <v>1.1610136972753795</v>
      </c>
      <c r="P14" s="62"/>
      <c r="Q14" s="266">
        <f>AVERAGE(Q7:Q9)</f>
        <v>1.0951142263759086</v>
      </c>
      <c r="R14" s="62"/>
      <c r="S14" s="266">
        <f>AVERAGE(S7:S9)</f>
        <v>1.1044969424252915</v>
      </c>
      <c r="T14" s="62"/>
      <c r="U14" s="266">
        <f>AVERAGE(U7:U9)</f>
        <v>1.0676142263759085</v>
      </c>
      <c r="V14" s="62"/>
      <c r="W14" s="266">
        <f>AVERAGE(W7:W9)</f>
        <v>1.1482212222606822</v>
      </c>
      <c r="X14" s="62"/>
      <c r="Y14" s="266">
        <f>AVERAGE(Y7:Y9)</f>
        <v>1.1065692528309352</v>
      </c>
      <c r="Z14" s="62"/>
      <c r="AA14" s="266">
        <f>AVERAGE(AA7:AA9)</f>
        <v>1.0958696643535688</v>
      </c>
    </row>
    <row r="15" spans="4:27" ht="15">
      <c r="D15" s="62"/>
      <c r="E15" s="74"/>
      <c r="F15" s="73"/>
      <c r="G15" s="74"/>
      <c r="H15" s="73"/>
      <c r="I15" s="74"/>
      <c r="J15" s="73"/>
      <c r="K15" s="74"/>
      <c r="L15" s="73"/>
      <c r="M15" s="74"/>
      <c r="N15" s="73"/>
      <c r="O15" s="74"/>
      <c r="P15" s="73"/>
      <c r="Q15" s="74"/>
      <c r="R15" s="73"/>
      <c r="S15" s="74"/>
      <c r="T15" s="73"/>
      <c r="U15" s="74"/>
      <c r="V15" s="73"/>
      <c r="W15" s="74"/>
      <c r="X15" s="73"/>
      <c r="Y15" s="74"/>
      <c r="Z15" s="73"/>
      <c r="AA15" s="64"/>
    </row>
    <row r="16" spans="3:27" ht="15">
      <c r="C16" s="54" t="s">
        <v>73</v>
      </c>
      <c r="D16" s="62"/>
      <c r="E16" s="111">
        <v>2</v>
      </c>
      <c r="F16" s="73"/>
      <c r="G16" s="111">
        <v>2.2000000000000002</v>
      </c>
      <c r="H16" s="73"/>
      <c r="I16" s="111">
        <v>2</v>
      </c>
      <c r="J16" s="73"/>
      <c r="K16" s="111">
        <v>1.80</v>
      </c>
      <c r="L16" s="73"/>
      <c r="M16" s="111">
        <v>2.50</v>
      </c>
      <c r="N16" s="73"/>
      <c r="O16" s="111">
        <v>2.40</v>
      </c>
      <c r="P16" s="73"/>
      <c r="Q16" s="111">
        <v>1.90</v>
      </c>
      <c r="R16" s="73"/>
      <c r="S16" s="111">
        <v>2.50</v>
      </c>
      <c r="T16" s="73"/>
      <c r="U16" s="111">
        <v>2.10</v>
      </c>
      <c r="V16" s="73"/>
      <c r="W16" s="111">
        <v>2.50</v>
      </c>
      <c r="X16" s="73"/>
      <c r="Y16" s="111">
        <v>1.70</v>
      </c>
      <c r="Z16" s="73"/>
      <c r="AA16" s="112">
        <v>1.80</v>
      </c>
    </row>
    <row r="17" spans="4:27" ht="15">
      <c r="D17" s="62"/>
      <c r="E17" s="74"/>
      <c r="F17" s="73"/>
      <c r="G17" s="74"/>
      <c r="H17" s="73"/>
      <c r="I17" s="74"/>
      <c r="J17" s="73"/>
      <c r="K17" s="74"/>
      <c r="L17" s="73"/>
      <c r="M17" s="74"/>
      <c r="N17" s="73"/>
      <c r="O17" s="74"/>
      <c r="P17" s="73"/>
      <c r="Q17" s="74"/>
      <c r="R17" s="73"/>
      <c r="S17" s="74"/>
      <c r="T17" s="73"/>
      <c r="U17" s="74"/>
      <c r="V17" s="73"/>
      <c r="W17" s="74"/>
      <c r="X17" s="73"/>
      <c r="Y17" s="74"/>
      <c r="Z17" s="73"/>
      <c r="AA17" s="64"/>
    </row>
    <row r="18" spans="3:27" ht="15">
      <c r="C18" s="54" t="s">
        <v>74</v>
      </c>
      <c r="D18" s="62"/>
      <c r="E18" s="113">
        <f>(E14+E16)/2</f>
        <v>1.5822058492255793</v>
      </c>
      <c r="F18" s="73"/>
      <c r="G18" s="113">
        <f>(G14+G16)/2</f>
        <v>1.6589271406227968</v>
      </c>
      <c r="H18" s="73"/>
      <c r="I18" s="113">
        <f>(I14+I16)/2</f>
        <v>1.579386919184427</v>
      </c>
      <c r="J18" s="73"/>
      <c r="K18" s="113">
        <f>(K14+K16)/2</f>
        <v>1.4667443559863083</v>
      </c>
      <c r="L18" s="73"/>
      <c r="M18" s="113">
        <f>(M14+M16)/2</f>
        <v>1.7532669897311641</v>
      </c>
      <c r="N18" s="73"/>
      <c r="O18" s="113">
        <f>(O14+O16)/2</f>
        <v>1.7805068486376898</v>
      </c>
      <c r="P18" s="73"/>
      <c r="Q18" s="113">
        <f>(Q14+Q16)/2</f>
        <v>1.4975571131879541</v>
      </c>
      <c r="R18" s="73"/>
      <c r="S18" s="113">
        <f>(S14+S16)/2</f>
        <v>1.8022484712126459</v>
      </c>
      <c r="T18" s="73"/>
      <c r="U18" s="113">
        <f>(U14+U16)/2</f>
        <v>1.5838071131879543</v>
      </c>
      <c r="V18" s="73"/>
      <c r="W18" s="113">
        <f>(W14+W16)/2</f>
        <v>1.8241106111303411</v>
      </c>
      <c r="X18" s="73"/>
      <c r="Y18" s="113">
        <f>(Y14+Y16)/2</f>
        <v>1.4032846264154677</v>
      </c>
      <c r="Z18" s="73"/>
      <c r="AA18" s="114">
        <f>(AA14+AA16)/2</f>
        <v>1.4479348321767844</v>
      </c>
    </row>
    <row r="19" spans="4:27" ht="15">
      <c r="D19" s="75"/>
      <c r="E19" s="76"/>
      <c r="F19" s="65"/>
      <c r="G19" s="76"/>
      <c r="H19" s="65"/>
      <c r="I19" s="76"/>
      <c r="J19" s="65"/>
      <c r="K19" s="76"/>
      <c r="L19" s="65"/>
      <c r="M19" s="76"/>
      <c r="N19" s="65"/>
      <c r="O19" s="76"/>
      <c r="P19" s="65"/>
      <c r="Q19" s="76"/>
      <c r="R19" s="65"/>
      <c r="S19" s="76"/>
      <c r="T19" s="65"/>
      <c r="U19" s="76"/>
      <c r="V19" s="65"/>
      <c r="W19" s="76"/>
      <c r="X19" s="65"/>
      <c r="Y19" s="76"/>
      <c r="Z19" s="65"/>
      <c r="AA19" s="77"/>
    </row>
    <row r="20" spans="4:27" ht="15">
      <c r="D20" s="192" t="s">
        <v>35</v>
      </c>
      <c r="E20" s="192"/>
      <c r="F20" s="192" t="s">
        <v>36</v>
      </c>
      <c r="G20" s="192"/>
      <c r="H20" s="192" t="s">
        <v>37</v>
      </c>
      <c r="I20" s="192"/>
      <c r="J20" s="192" t="s">
        <v>38</v>
      </c>
      <c r="K20" s="192"/>
      <c r="L20" s="192" t="s">
        <v>39</v>
      </c>
      <c r="M20" s="192"/>
      <c r="N20" s="192" t="s">
        <v>40</v>
      </c>
      <c r="O20" s="192"/>
      <c r="P20" s="192" t="s">
        <v>41</v>
      </c>
      <c r="Q20" s="192"/>
      <c r="R20" s="192" t="s">
        <v>42</v>
      </c>
      <c r="S20" s="192"/>
      <c r="T20" s="192" t="s">
        <v>43</v>
      </c>
      <c r="U20" s="192"/>
      <c r="V20" s="192" t="s">
        <v>44</v>
      </c>
      <c r="W20" s="192"/>
      <c r="X20" s="192" t="s">
        <v>45</v>
      </c>
      <c r="Y20" s="192"/>
      <c r="Z20" s="192" t="s">
        <v>46</v>
      </c>
      <c r="AA20" s="192"/>
    </row>
    <row r="21" spans="4:27" ht="15">
      <c r="D21" s="192" t="str">
        <f>IF(E18&gt;D12,"Achieve","Not Achive")</f>
        <v>Achieve</v>
      </c>
      <c r="E21" s="192"/>
      <c r="F21" s="192" t="str">
        <f t="shared" si="0" ref="F21">IF(G18&gt;F12,"Achieve","Not Achive")</f>
        <v>Achieve</v>
      </c>
      <c r="G21" s="192"/>
      <c r="H21" s="192" t="str">
        <f t="shared" si="1" ref="H21">IF(I18&gt;H12,"Achieve","Not Achive")</f>
        <v>Achieve</v>
      </c>
      <c r="I21" s="192"/>
      <c r="J21" s="192" t="str">
        <f t="shared" si="2" ref="J21">IF(K18&gt;J12,"Achieve","Not Achive")</f>
        <v>Achieve</v>
      </c>
      <c r="K21" s="192"/>
      <c r="L21" s="192" t="str">
        <f t="shared" si="3" ref="L21">IF(M18&gt;L12,"Achieve","Not Achive")</f>
        <v>Achieve</v>
      </c>
      <c r="M21" s="192"/>
      <c r="N21" s="192" t="str">
        <f t="shared" si="4" ref="N21">IF(O18&gt;N12,"Achieve","Not Achive")</f>
        <v>Achieve</v>
      </c>
      <c r="O21" s="192"/>
      <c r="P21" s="192" t="str">
        <f t="shared" si="5" ref="P21">IF(Q18&gt;P12,"Achieve","Not Achive")</f>
        <v>Achieve</v>
      </c>
      <c r="Q21" s="192"/>
      <c r="R21" s="192" t="str">
        <f t="shared" si="6" ref="R21">IF(S18&gt;R12,"Achieve","Not Achive")</f>
        <v>Achieve</v>
      </c>
      <c r="S21" s="192"/>
      <c r="T21" s="192" t="str">
        <f t="shared" si="7" ref="T21">IF(U18&gt;T12,"Achieve","Not Achive")</f>
        <v>Achieve</v>
      </c>
      <c r="U21" s="192"/>
      <c r="V21" s="192" t="str">
        <f t="shared" si="8" ref="V21">IF(W18&gt;V12,"Achieve","Not Achive")</f>
        <v>Achieve</v>
      </c>
      <c r="W21" s="192"/>
      <c r="X21" s="192" t="str">
        <f t="shared" si="9" ref="X21">IF(Y18&gt;X12,"Achieve","Not Achive")</f>
        <v>Achieve</v>
      </c>
      <c r="Y21" s="192"/>
      <c r="Z21" s="192" t="str">
        <f t="shared" si="10" ref="Z21">IF(AA18&gt;Z12,"Achieve","Not Achive")</f>
        <v>Not Achive</v>
      </c>
      <c r="AA21" s="192"/>
    </row>
  </sheetData>
  <mergeCells count="40"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  <mergeCell ref="D21:E21"/>
    <mergeCell ref="H21:I21"/>
    <mergeCell ref="J21:K21"/>
    <mergeCell ref="N21:O21"/>
    <mergeCell ref="D4:E4"/>
    <mergeCell ref="F4:G4"/>
    <mergeCell ref="H4:I4"/>
    <mergeCell ref="J4:K4"/>
    <mergeCell ref="L4:M4"/>
    <mergeCell ref="D20:E20"/>
    <mergeCell ref="F21:G21"/>
    <mergeCell ref="L21:M21"/>
    <mergeCell ref="F20:G20"/>
    <mergeCell ref="H20:I20"/>
    <mergeCell ref="J20:K20"/>
    <mergeCell ref="Z21:AA21"/>
    <mergeCell ref="V20:W20"/>
    <mergeCell ref="X20:Y20"/>
    <mergeCell ref="Z20:AA20"/>
    <mergeCell ref="L20:M20"/>
    <mergeCell ref="N20:O20"/>
    <mergeCell ref="P20:Q20"/>
    <mergeCell ref="R20:S20"/>
    <mergeCell ref="T20:U20"/>
    <mergeCell ref="P21:Q21"/>
    <mergeCell ref="T21:U21"/>
    <mergeCell ref="X21:Y21"/>
    <mergeCell ref="R21:S21"/>
    <mergeCell ref="V21:W21"/>
  </mergeCells>
  <pageMargins left="0.7" right="0.7" top="0.75" bottom="0.75" header="0.3" footer="0.3"/>
  <pageSetup orientation="portrait" paperSize="1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1d75d32-de89-4704-8f00-953875834bef}">
  <sheetPr codeName="Sheet33">
    <pageSetUpPr fitToPage="1"/>
  </sheetPr>
  <dimension ref="A1:Z117"/>
  <sheetViews>
    <sheetView zoomScale="70" zoomScaleNormal="70" workbookViewId="0" topLeftCell="A1">
      <selection pane="topLeft" activeCell="C4" sqref="C4"/>
    </sheetView>
  </sheetViews>
  <sheetFormatPr defaultColWidth="8.854285714285714" defaultRowHeight="20.25"/>
  <cols>
    <col min="1" max="2" width="11.571428571428571" style="1" customWidth="1"/>
    <col min="3" max="3" width="34.57142857142857" style="1" bestFit="1" customWidth="1"/>
    <col min="4" max="10" width="11.571428571428571" style="1" customWidth="1"/>
    <col min="11" max="15" width="8.571428571428571" style="1" customWidth="1"/>
    <col min="16" max="16" width="14.857142857142858" style="1" bestFit="1" customWidth="1"/>
    <col min="17" max="17" width="8.571428571428571" style="1" customWidth="1"/>
    <col min="18" max="22" width="12.142857142857142" style="1" customWidth="1"/>
    <col min="23" max="26" width="11.428571428571429" style="1" customWidth="1"/>
    <col min="27" max="16384" width="8.857142857142858" style="1"/>
  </cols>
  <sheetData>
    <row r="1" spans="1:26" ht="20.25">
      <c r="A1" s="142" t="s">
        <v>98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20.25">
      <c r="A2" s="142" t="s">
        <v>91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21" thickBot="1">
      <c r="A3" s="142"/>
      <c r="B3" s="142"/>
      <c r="C3" s="142"/>
      <c r="D3" s="142"/>
      <c r="E3" s="142"/>
      <c r="F3" s="142" t="s">
        <v>287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thickBot="1">
      <c r="A4" s="143" t="s">
        <v>80</v>
      </c>
      <c r="B4" s="144"/>
      <c r="C4" s="124" t="s">
        <v>288</v>
      </c>
      <c r="D4" s="115" t="s">
        <v>85</v>
      </c>
      <c r="E4" s="116"/>
      <c r="F4" s="145" t="s">
        <v>110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21" customHeight="1">
      <c r="A5" s="147" t="s">
        <v>0</v>
      </c>
      <c r="B5" s="149" t="s">
        <v>1</v>
      </c>
      <c r="C5" s="151" t="s">
        <v>2</v>
      </c>
      <c r="D5" s="153" t="s">
        <v>96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 t="s">
        <v>81</v>
      </c>
      <c r="S5" s="154"/>
      <c r="T5" s="154"/>
      <c r="U5" s="154"/>
      <c r="V5" s="154"/>
      <c r="W5" s="37" t="s">
        <v>12</v>
      </c>
      <c r="X5" s="155" t="s">
        <v>11</v>
      </c>
      <c r="Y5" s="157" t="s">
        <v>166</v>
      </c>
      <c r="Z5" s="157" t="s">
        <v>79</v>
      </c>
    </row>
    <row r="6" spans="1:26" ht="20.25">
      <c r="A6" s="148"/>
      <c r="B6" s="150"/>
      <c r="C6" s="152"/>
      <c r="D6" s="159" t="s">
        <v>92</v>
      </c>
      <c r="E6" s="159"/>
      <c r="F6" s="159"/>
      <c r="G6" s="159"/>
      <c r="H6" s="159"/>
      <c r="I6" s="159"/>
      <c r="J6" s="159"/>
      <c r="K6" s="160" t="s">
        <v>93</v>
      </c>
      <c r="L6" s="160"/>
      <c r="M6" s="160"/>
      <c r="N6" s="160"/>
      <c r="O6" s="160"/>
      <c r="P6" s="160"/>
      <c r="Q6" s="160"/>
      <c r="R6" s="154"/>
      <c r="S6" s="154"/>
      <c r="T6" s="154"/>
      <c r="U6" s="154"/>
      <c r="V6" s="154"/>
      <c r="W6" s="37" t="s">
        <v>10</v>
      </c>
      <c r="X6" s="155"/>
      <c r="Y6" s="157"/>
      <c r="Z6" s="157"/>
    </row>
    <row r="7" spans="1:26" ht="21" thickBot="1">
      <c r="A7" s="148"/>
      <c r="B7" s="204"/>
      <c r="C7" s="205"/>
      <c r="D7" s="159" t="s">
        <v>86</v>
      </c>
      <c r="E7" s="159" t="s">
        <v>87</v>
      </c>
      <c r="F7" s="159" t="s">
        <v>88</v>
      </c>
      <c r="G7" s="159" t="s">
        <v>89</v>
      </c>
      <c r="H7" s="159" t="s">
        <v>90</v>
      </c>
      <c r="I7" s="159" t="s">
        <v>94</v>
      </c>
      <c r="J7" s="159" t="s">
        <v>82</v>
      </c>
      <c r="K7" s="160" t="s">
        <v>9</v>
      </c>
      <c r="L7" s="160" t="s">
        <v>87</v>
      </c>
      <c r="M7" s="160" t="s">
        <v>4</v>
      </c>
      <c r="N7" s="160" t="s">
        <v>89</v>
      </c>
      <c r="O7" s="160" t="s">
        <v>90</v>
      </c>
      <c r="P7" s="160" t="s">
        <v>95</v>
      </c>
      <c r="Q7" s="160" t="s">
        <v>83</v>
      </c>
      <c r="R7" s="206" t="s">
        <v>9</v>
      </c>
      <c r="S7" s="154" t="s">
        <v>3</v>
      </c>
      <c r="T7" s="154" t="s">
        <v>4</v>
      </c>
      <c r="U7" s="154" t="s">
        <v>5</v>
      </c>
      <c r="V7" s="154" t="s">
        <v>6</v>
      </c>
      <c r="W7" s="37" t="s">
        <v>97</v>
      </c>
      <c r="X7" s="155"/>
      <c r="Y7" s="157"/>
      <c r="Z7" s="157"/>
    </row>
    <row r="8" spans="1:26" ht="19.9" customHeight="1">
      <c r="A8" s="207">
        <v>1</v>
      </c>
      <c r="B8" s="137">
        <v>283057</v>
      </c>
      <c r="C8" s="138" t="s">
        <v>210</v>
      </c>
      <c r="D8" s="10">
        <v>4</v>
      </c>
      <c r="E8" s="10">
        <v>3</v>
      </c>
      <c r="F8" s="10">
        <v>5</v>
      </c>
      <c r="G8" s="10">
        <v>4</v>
      </c>
      <c r="H8" s="10">
        <v>3</v>
      </c>
      <c r="I8" s="222">
        <f>SUM(D8:H8)</f>
        <v>19</v>
      </c>
      <c r="J8" s="10">
        <f t="shared" si="0" ref="J8:J18">I8*0.15</f>
        <v>2.85</v>
      </c>
      <c r="K8" s="18">
        <v>1</v>
      </c>
      <c r="L8" s="18">
        <v>2</v>
      </c>
      <c r="M8" s="18">
        <v>1</v>
      </c>
      <c r="N8" s="18">
        <v>1</v>
      </c>
      <c r="O8" s="18">
        <v>1</v>
      </c>
      <c r="P8" s="18">
        <f>SUM(K8:O8)</f>
        <v>6</v>
      </c>
      <c r="Q8" s="117">
        <f>P8*0.05</f>
        <v>0.30000000000000004</v>
      </c>
      <c r="R8" s="107">
        <f t="shared" si="1" ref="R8:R39">(D8*0.15+K8*0.05)</f>
        <v>0.65</v>
      </c>
      <c r="S8" s="107">
        <f t="shared" si="2" ref="S8:S39">(E8*0.15+L8*0.05)</f>
        <v>0.54999999999999993</v>
      </c>
      <c r="T8" s="107">
        <f t="shared" si="3" ref="T8:T39">(F8*0.15+M8*0.05)</f>
        <v>0.80</v>
      </c>
      <c r="U8" s="107">
        <f t="shared" si="4" ref="U8:U39">(G8*0.15+N8*0.05)</f>
        <v>0.65</v>
      </c>
      <c r="V8" s="107">
        <f t="shared" si="5" ref="V8:V39">(H8*0.15+O8*0.05)</f>
        <v>0.49999999999999994</v>
      </c>
      <c r="W8" s="118">
        <f t="shared" si="6" ref="W8:W39">I8+P8</f>
        <v>25</v>
      </c>
      <c r="X8" s="118">
        <f>(W8*0.2)</f>
        <v>5</v>
      </c>
      <c r="Y8" s="274">
        <v>8</v>
      </c>
      <c r="Z8" s="117">
        <f>Y8*0.8</f>
        <v>6.40</v>
      </c>
    </row>
    <row r="9" spans="1:26" ht="19.9" customHeight="1" thickBot="1">
      <c r="A9" s="208">
        <v>2</v>
      </c>
      <c r="B9" s="137">
        <v>283060</v>
      </c>
      <c r="C9" s="138" t="s">
        <v>167</v>
      </c>
      <c r="D9" s="10"/>
      <c r="E9" s="10"/>
      <c r="F9" s="10"/>
      <c r="G9" s="10"/>
      <c r="H9" s="10"/>
      <c r="I9" s="222">
        <f t="shared" si="7" ref="I9:I72">SUM(D9:H9)</f>
        <v>0</v>
      </c>
      <c r="J9" s="10">
        <f t="shared" si="0"/>
        <v>0</v>
      </c>
      <c r="K9" s="18"/>
      <c r="L9" s="18"/>
      <c r="M9" s="18"/>
      <c r="N9" s="18"/>
      <c r="O9" s="18"/>
      <c r="P9" s="18">
        <f t="shared" si="8" ref="P9:P72">SUM(K9:O9)</f>
        <v>0</v>
      </c>
      <c r="Q9" s="117">
        <f t="shared" si="9" ref="Q9:Q72">P9*0.05</f>
        <v>0</v>
      </c>
      <c r="R9" s="107">
        <f t="shared" si="1"/>
        <v>0</v>
      </c>
      <c r="S9" s="107">
        <f t="shared" si="2"/>
        <v>0</v>
      </c>
      <c r="T9" s="107">
        <f t="shared" si="3"/>
        <v>0</v>
      </c>
      <c r="U9" s="107">
        <f t="shared" si="4"/>
        <v>0</v>
      </c>
      <c r="V9" s="107">
        <f t="shared" si="5"/>
        <v>0</v>
      </c>
      <c r="W9" s="118">
        <f t="shared" si="6"/>
        <v>0</v>
      </c>
      <c r="X9" s="118">
        <f t="shared" si="10" ref="X9:X72">(W9*0.2)</f>
        <v>0</v>
      </c>
      <c r="Y9" s="274">
        <v>0</v>
      </c>
      <c r="Z9" s="117">
        <f t="shared" si="11" ref="Z9:Z105">Y9*0.8</f>
        <v>0</v>
      </c>
    </row>
    <row r="10" spans="1:26" ht="19.9" customHeight="1">
      <c r="A10" s="207">
        <v>3</v>
      </c>
      <c r="B10" s="137">
        <v>283062</v>
      </c>
      <c r="C10" s="138" t="s">
        <v>112</v>
      </c>
      <c r="D10" s="10">
        <v>5</v>
      </c>
      <c r="E10" s="10">
        <v>6</v>
      </c>
      <c r="F10" s="10">
        <v>8</v>
      </c>
      <c r="G10" s="10">
        <v>4</v>
      </c>
      <c r="H10" s="10">
        <v>6</v>
      </c>
      <c r="I10" s="222">
        <f t="shared" si="7"/>
        <v>29</v>
      </c>
      <c r="J10" s="10">
        <f t="shared" si="0"/>
        <v>4.3499999999999996</v>
      </c>
      <c r="K10" s="18">
        <v>2</v>
      </c>
      <c r="L10" s="18">
        <v>2</v>
      </c>
      <c r="M10" s="18">
        <v>3</v>
      </c>
      <c r="N10" s="18">
        <v>4</v>
      </c>
      <c r="O10" s="18">
        <v>4</v>
      </c>
      <c r="P10" s="18">
        <f t="shared" si="8"/>
        <v>15</v>
      </c>
      <c r="Q10" s="117">
        <f t="shared" si="9"/>
        <v>0.75</v>
      </c>
      <c r="R10" s="107">
        <f t="shared" si="1"/>
        <v>0.85</v>
      </c>
      <c r="S10" s="107">
        <f t="shared" si="2"/>
        <v>0.99999999999999989</v>
      </c>
      <c r="T10" s="107">
        <f t="shared" si="3"/>
        <v>1.35</v>
      </c>
      <c r="U10" s="107">
        <f t="shared" si="4"/>
        <v>0.80</v>
      </c>
      <c r="V10" s="107">
        <f t="shared" si="5"/>
        <v>1.0999999999999999</v>
      </c>
      <c r="W10" s="118">
        <f t="shared" si="6"/>
        <v>44</v>
      </c>
      <c r="X10" s="118">
        <f t="shared" si="10"/>
        <v>8.8000000000000007</v>
      </c>
      <c r="Y10" s="274">
        <v>15</v>
      </c>
      <c r="Z10" s="117">
        <f t="shared" si="11"/>
        <v>12</v>
      </c>
    </row>
    <row r="11" spans="1:26" ht="27.75" customHeight="1" thickBot="1">
      <c r="A11" s="208">
        <v>4</v>
      </c>
      <c r="B11" s="137">
        <v>283063</v>
      </c>
      <c r="C11" s="138" t="s">
        <v>168</v>
      </c>
      <c r="D11" s="10">
        <v>8</v>
      </c>
      <c r="E11" s="10">
        <v>6</v>
      </c>
      <c r="F11" s="10">
        <v>7</v>
      </c>
      <c r="G11" s="10">
        <v>5</v>
      </c>
      <c r="H11" s="10">
        <v>6</v>
      </c>
      <c r="I11" s="222">
        <f t="shared" si="7"/>
        <v>32</v>
      </c>
      <c r="J11" s="10">
        <f t="shared" si="0"/>
        <v>4.80</v>
      </c>
      <c r="K11" s="18">
        <v>2</v>
      </c>
      <c r="L11" s="18">
        <v>6</v>
      </c>
      <c r="M11" s="18">
        <v>2</v>
      </c>
      <c r="N11" s="18">
        <v>2</v>
      </c>
      <c r="O11" s="18">
        <v>4</v>
      </c>
      <c r="P11" s="18">
        <f t="shared" si="8"/>
        <v>16</v>
      </c>
      <c r="Q11" s="117">
        <f t="shared" si="9"/>
        <v>0.80</v>
      </c>
      <c r="R11" s="107">
        <f t="shared" si="1"/>
        <v>1.30</v>
      </c>
      <c r="S11" s="107">
        <f t="shared" si="2"/>
        <v>1.20</v>
      </c>
      <c r="T11" s="107">
        <f t="shared" si="3"/>
        <v>1.1500000000000001</v>
      </c>
      <c r="U11" s="107">
        <f t="shared" si="4"/>
        <v>0.85</v>
      </c>
      <c r="V11" s="107">
        <f t="shared" si="5"/>
        <v>1.0999999999999999</v>
      </c>
      <c r="W11" s="118">
        <f t="shared" si="6"/>
        <v>48</v>
      </c>
      <c r="X11" s="118">
        <f t="shared" si="10"/>
        <v>9.6000000000000014</v>
      </c>
      <c r="Y11" s="274">
        <v>23</v>
      </c>
      <c r="Z11" s="117">
        <f t="shared" si="11"/>
        <v>18.400000000000002</v>
      </c>
    </row>
    <row r="12" spans="1:26" ht="19.9" customHeight="1">
      <c r="A12" s="207">
        <v>5</v>
      </c>
      <c r="B12" s="137">
        <v>287046</v>
      </c>
      <c r="C12" s="138" t="s">
        <v>212</v>
      </c>
      <c r="D12" s="10">
        <v>1</v>
      </c>
      <c r="E12" s="10">
        <v>2</v>
      </c>
      <c r="F12" s="10">
        <v>3</v>
      </c>
      <c r="G12" s="10">
        <v>2</v>
      </c>
      <c r="H12" s="10">
        <v>1</v>
      </c>
      <c r="I12" s="222">
        <f t="shared" si="7"/>
        <v>9</v>
      </c>
      <c r="J12" s="10">
        <f t="shared" si="0"/>
        <v>1.35</v>
      </c>
      <c r="K12" s="18">
        <v>1</v>
      </c>
      <c r="L12" s="18">
        <v>2</v>
      </c>
      <c r="M12" s="18">
        <v>0</v>
      </c>
      <c r="N12" s="18">
        <v>2</v>
      </c>
      <c r="O12" s="18">
        <v>0</v>
      </c>
      <c r="P12" s="18">
        <f t="shared" si="8"/>
        <v>5</v>
      </c>
      <c r="Q12" s="117">
        <f t="shared" si="9"/>
        <v>0.25</v>
      </c>
      <c r="R12" s="107">
        <f t="shared" si="1"/>
        <v>0.20</v>
      </c>
      <c r="S12" s="107">
        <f t="shared" si="2"/>
        <v>0.40</v>
      </c>
      <c r="T12" s="107">
        <f t="shared" si="3"/>
        <v>0.44999999999999996</v>
      </c>
      <c r="U12" s="107">
        <f t="shared" si="4"/>
        <v>0.40</v>
      </c>
      <c r="V12" s="107">
        <f t="shared" si="5"/>
        <v>0.15</v>
      </c>
      <c r="W12" s="118">
        <f t="shared" si="6"/>
        <v>14</v>
      </c>
      <c r="X12" s="118">
        <f t="shared" si="10"/>
        <v>2.8000000000000003</v>
      </c>
      <c r="Y12" s="274">
        <v>4</v>
      </c>
      <c r="Z12" s="117">
        <f t="shared" si="11"/>
        <v>3.20</v>
      </c>
    </row>
    <row r="13" spans="1:26" ht="19.9" customHeight="1" thickBot="1">
      <c r="A13" s="208">
        <v>6</v>
      </c>
      <c r="B13" s="137">
        <v>283067</v>
      </c>
      <c r="C13" s="138" t="s">
        <v>169</v>
      </c>
      <c r="D13" s="10">
        <v>5</v>
      </c>
      <c r="E13" s="10">
        <v>6</v>
      </c>
      <c r="F13" s="10">
        <v>6</v>
      </c>
      <c r="G13" s="10">
        <v>7</v>
      </c>
      <c r="H13" s="10">
        <v>6</v>
      </c>
      <c r="I13" s="222">
        <f t="shared" si="7"/>
        <v>30</v>
      </c>
      <c r="J13" s="10">
        <f t="shared" si="0"/>
        <v>4.50</v>
      </c>
      <c r="K13" s="18">
        <v>4</v>
      </c>
      <c r="L13" s="18">
        <v>5</v>
      </c>
      <c r="M13" s="18">
        <v>2</v>
      </c>
      <c r="N13" s="18">
        <v>2</v>
      </c>
      <c r="O13" s="18">
        <v>2</v>
      </c>
      <c r="P13" s="18">
        <f t="shared" si="8"/>
        <v>15</v>
      </c>
      <c r="Q13" s="117">
        <f t="shared" si="9"/>
        <v>0.75</v>
      </c>
      <c r="R13" s="107">
        <f t="shared" si="1"/>
        <v>0.95</v>
      </c>
      <c r="S13" s="107">
        <f t="shared" si="2"/>
        <v>1.1499999999999999</v>
      </c>
      <c r="T13" s="107">
        <f t="shared" si="3"/>
        <v>0.99999999999999989</v>
      </c>
      <c r="U13" s="107">
        <f t="shared" si="4"/>
        <v>1.1500000000000001</v>
      </c>
      <c r="V13" s="107">
        <f t="shared" si="5"/>
        <v>0.99999999999999989</v>
      </c>
      <c r="W13" s="118">
        <f t="shared" si="6"/>
        <v>45</v>
      </c>
      <c r="X13" s="118">
        <f t="shared" si="10"/>
        <v>9</v>
      </c>
      <c r="Y13" s="274">
        <v>20</v>
      </c>
      <c r="Z13" s="117">
        <f t="shared" si="11"/>
        <v>16</v>
      </c>
    </row>
    <row r="14" spans="1:26" ht="19.9" customHeight="1">
      <c r="A14" s="207">
        <v>7</v>
      </c>
      <c r="B14" s="137">
        <v>283072</v>
      </c>
      <c r="C14" s="138" t="s">
        <v>213</v>
      </c>
      <c r="D14" s="10">
        <v>6</v>
      </c>
      <c r="E14" s="10">
        <v>5</v>
      </c>
      <c r="F14" s="10">
        <v>2</v>
      </c>
      <c r="G14" s="10">
        <v>5</v>
      </c>
      <c r="H14" s="10">
        <v>3</v>
      </c>
      <c r="I14" s="222">
        <f t="shared" si="7"/>
        <v>21</v>
      </c>
      <c r="J14" s="10">
        <f t="shared" si="0"/>
        <v>3.15</v>
      </c>
      <c r="K14" s="18">
        <v>2</v>
      </c>
      <c r="L14" s="18">
        <v>3</v>
      </c>
      <c r="M14" s="18">
        <v>4</v>
      </c>
      <c r="N14" s="18">
        <v>1</v>
      </c>
      <c r="O14" s="18">
        <v>1</v>
      </c>
      <c r="P14" s="18">
        <f t="shared" si="8"/>
        <v>11</v>
      </c>
      <c r="Q14" s="117">
        <f t="shared" si="9"/>
        <v>0.55000000000000004</v>
      </c>
      <c r="R14" s="107">
        <f t="shared" si="1"/>
        <v>0.99999999999999989</v>
      </c>
      <c r="S14" s="107">
        <f t="shared" si="2"/>
        <v>0.90</v>
      </c>
      <c r="T14" s="107">
        <f t="shared" si="3"/>
        <v>0.50</v>
      </c>
      <c r="U14" s="107">
        <f t="shared" si="4"/>
        <v>0.80</v>
      </c>
      <c r="V14" s="107">
        <f t="shared" si="5"/>
        <v>0.49999999999999994</v>
      </c>
      <c r="W14" s="118">
        <f t="shared" si="6"/>
        <v>32</v>
      </c>
      <c r="X14" s="118">
        <f t="shared" si="10"/>
        <v>6.40</v>
      </c>
      <c r="Y14" s="274">
        <v>12</v>
      </c>
      <c r="Z14" s="117">
        <f t="shared" si="11"/>
        <v>9.6000000000000014</v>
      </c>
    </row>
    <row r="15" spans="1:26" ht="19.9" customHeight="1" thickBot="1">
      <c r="A15" s="208">
        <v>8</v>
      </c>
      <c r="B15" s="137">
        <v>287047</v>
      </c>
      <c r="C15" s="138" t="s">
        <v>213</v>
      </c>
      <c r="D15" s="10">
        <v>1</v>
      </c>
      <c r="E15" s="10">
        <v>1.50</v>
      </c>
      <c r="F15" s="10">
        <v>2</v>
      </c>
      <c r="G15" s="10">
        <v>1</v>
      </c>
      <c r="H15" s="10">
        <v>2</v>
      </c>
      <c r="I15" s="222">
        <f t="shared" si="7"/>
        <v>7.50</v>
      </c>
      <c r="J15" s="10">
        <f t="shared" si="0"/>
        <v>1.125</v>
      </c>
      <c r="K15" s="18">
        <v>0</v>
      </c>
      <c r="L15" s="18">
        <v>1</v>
      </c>
      <c r="M15" s="18">
        <v>1</v>
      </c>
      <c r="N15" s="18">
        <v>0</v>
      </c>
      <c r="O15" s="18">
        <v>2</v>
      </c>
      <c r="P15" s="18">
        <f t="shared" si="8"/>
        <v>4</v>
      </c>
      <c r="Q15" s="117">
        <f t="shared" si="9"/>
        <v>0.20</v>
      </c>
      <c r="R15" s="107">
        <f t="shared" si="1"/>
        <v>0.15</v>
      </c>
      <c r="S15" s="107">
        <f t="shared" si="2"/>
        <v>0.27499999999999997</v>
      </c>
      <c r="T15" s="107">
        <f t="shared" si="3"/>
        <v>0.35</v>
      </c>
      <c r="U15" s="107">
        <f t="shared" si="4"/>
        <v>0.15</v>
      </c>
      <c r="V15" s="107">
        <f t="shared" si="5"/>
        <v>0.40</v>
      </c>
      <c r="W15" s="118">
        <f t="shared" si="6"/>
        <v>11.50</v>
      </c>
      <c r="X15" s="118">
        <f t="shared" si="10"/>
        <v>2.3000000000000003</v>
      </c>
      <c r="Y15" s="274">
        <v>3</v>
      </c>
      <c r="Z15" s="117">
        <f t="shared" si="11"/>
        <v>2.4000000000000004</v>
      </c>
    </row>
    <row r="16" spans="1:26" ht="19.9" customHeight="1">
      <c r="A16" s="207">
        <v>9</v>
      </c>
      <c r="B16" s="268">
        <v>287048</v>
      </c>
      <c r="C16" s="269" t="s">
        <v>215</v>
      </c>
      <c r="D16" s="10">
        <v>1</v>
      </c>
      <c r="E16" s="10">
        <v>0</v>
      </c>
      <c r="F16" s="10">
        <v>2</v>
      </c>
      <c r="G16" s="10">
        <v>3</v>
      </c>
      <c r="H16" s="10">
        <v>2</v>
      </c>
      <c r="I16" s="222">
        <f t="shared" si="7"/>
        <v>8</v>
      </c>
      <c r="J16" s="10">
        <f t="shared" si="0"/>
        <v>1.20</v>
      </c>
      <c r="K16" s="18">
        <v>2</v>
      </c>
      <c r="L16" s="18">
        <v>0</v>
      </c>
      <c r="M16" s="18">
        <v>0</v>
      </c>
      <c r="N16" s="18">
        <v>1</v>
      </c>
      <c r="O16" s="18">
        <v>1</v>
      </c>
      <c r="P16" s="18">
        <f t="shared" si="8"/>
        <v>4</v>
      </c>
      <c r="Q16" s="117">
        <f t="shared" si="9"/>
        <v>0.20</v>
      </c>
      <c r="R16" s="107">
        <f t="shared" si="1"/>
        <v>0.25</v>
      </c>
      <c r="S16" s="107">
        <f t="shared" si="2"/>
        <v>0</v>
      </c>
      <c r="T16" s="107">
        <f t="shared" si="3"/>
        <v>0.30</v>
      </c>
      <c r="U16" s="107">
        <f t="shared" si="4"/>
        <v>0.49999999999999994</v>
      </c>
      <c r="V16" s="107">
        <f t="shared" si="5"/>
        <v>0.35</v>
      </c>
      <c r="W16" s="118">
        <f t="shared" si="6"/>
        <v>12</v>
      </c>
      <c r="X16" s="118">
        <f t="shared" si="10"/>
        <v>2.4000000000000004</v>
      </c>
      <c r="Y16" s="275">
        <v>5</v>
      </c>
      <c r="Z16" s="117">
        <f t="shared" si="11"/>
        <v>4</v>
      </c>
    </row>
    <row r="17" spans="1:26" ht="19.9" customHeight="1" thickBot="1">
      <c r="A17" s="208">
        <v>10</v>
      </c>
      <c r="B17" s="137">
        <v>283077</v>
      </c>
      <c r="C17" s="138" t="s">
        <v>170</v>
      </c>
      <c r="D17" s="10">
        <v>5</v>
      </c>
      <c r="E17" s="10">
        <v>3</v>
      </c>
      <c r="F17" s="10">
        <v>4</v>
      </c>
      <c r="G17" s="10">
        <v>4</v>
      </c>
      <c r="H17" s="10">
        <v>5</v>
      </c>
      <c r="I17" s="222">
        <f t="shared" si="7"/>
        <v>21</v>
      </c>
      <c r="J17" s="10">
        <f t="shared" si="0"/>
        <v>3.15</v>
      </c>
      <c r="K17" s="18">
        <v>2</v>
      </c>
      <c r="L17" s="18">
        <v>3</v>
      </c>
      <c r="M17" s="18">
        <v>2</v>
      </c>
      <c r="N17" s="18">
        <v>2</v>
      </c>
      <c r="O17" s="18">
        <v>1</v>
      </c>
      <c r="P17" s="18">
        <f t="shared" si="8"/>
        <v>10</v>
      </c>
      <c r="Q17" s="117">
        <f t="shared" si="9"/>
        <v>0.50</v>
      </c>
      <c r="R17" s="107">
        <f t="shared" si="1"/>
        <v>0.85</v>
      </c>
      <c r="S17" s="107">
        <f t="shared" si="2"/>
        <v>0.60</v>
      </c>
      <c r="T17" s="107">
        <f t="shared" si="3"/>
        <v>0.70</v>
      </c>
      <c r="U17" s="107">
        <f t="shared" si="4"/>
        <v>0.70</v>
      </c>
      <c r="V17" s="107">
        <f t="shared" si="5"/>
        <v>0.80</v>
      </c>
      <c r="W17" s="118">
        <f t="shared" si="6"/>
        <v>31</v>
      </c>
      <c r="X17" s="118">
        <f t="shared" si="10"/>
        <v>6.20</v>
      </c>
      <c r="Y17" s="274">
        <v>13</v>
      </c>
      <c r="Z17" s="117">
        <f t="shared" si="11"/>
        <v>10.40</v>
      </c>
    </row>
    <row r="18" spans="1:26" ht="19.9" customHeight="1">
      <c r="A18" s="207">
        <v>11</v>
      </c>
      <c r="B18" s="137">
        <v>283079</v>
      </c>
      <c r="C18" s="138" t="s">
        <v>216</v>
      </c>
      <c r="D18" s="10">
        <v>5</v>
      </c>
      <c r="E18" s="10">
        <v>6</v>
      </c>
      <c r="F18" s="10">
        <v>8</v>
      </c>
      <c r="G18" s="10">
        <v>6</v>
      </c>
      <c r="H18" s="10">
        <v>5</v>
      </c>
      <c r="I18" s="222">
        <f t="shared" si="7"/>
        <v>30</v>
      </c>
      <c r="J18" s="10">
        <f t="shared" si="0"/>
        <v>4.50</v>
      </c>
      <c r="K18" s="18">
        <v>4</v>
      </c>
      <c r="L18" s="18">
        <v>2</v>
      </c>
      <c r="M18" s="18">
        <v>4</v>
      </c>
      <c r="N18" s="18">
        <v>2</v>
      </c>
      <c r="O18" s="18">
        <v>3</v>
      </c>
      <c r="P18" s="18">
        <f t="shared" si="8"/>
        <v>15</v>
      </c>
      <c r="Q18" s="117">
        <f t="shared" si="9"/>
        <v>0.75</v>
      </c>
      <c r="R18" s="107">
        <f t="shared" si="1"/>
        <v>0.95</v>
      </c>
      <c r="S18" s="107">
        <f t="shared" si="2"/>
        <v>0.99999999999999989</v>
      </c>
      <c r="T18" s="107">
        <f t="shared" si="3"/>
        <v>1.40</v>
      </c>
      <c r="U18" s="107">
        <f t="shared" si="4"/>
        <v>0.99999999999999989</v>
      </c>
      <c r="V18" s="107">
        <f t="shared" si="5"/>
        <v>0.90</v>
      </c>
      <c r="W18" s="118">
        <f t="shared" si="6"/>
        <v>45</v>
      </c>
      <c r="X18" s="118">
        <f t="shared" si="10"/>
        <v>9</v>
      </c>
      <c r="Y18" s="274">
        <v>19</v>
      </c>
      <c r="Z18" s="117">
        <f t="shared" si="11"/>
        <v>15.20</v>
      </c>
    </row>
    <row r="19" spans="1:26" ht="19.9" customHeight="1" thickBot="1">
      <c r="A19" s="208">
        <v>12</v>
      </c>
      <c r="B19" s="137">
        <v>283081</v>
      </c>
      <c r="C19" s="138" t="s">
        <v>217</v>
      </c>
      <c r="D19" s="10">
        <v>4</v>
      </c>
      <c r="E19" s="10">
        <v>8</v>
      </c>
      <c r="F19" s="10">
        <v>7</v>
      </c>
      <c r="G19" s="10">
        <v>6</v>
      </c>
      <c r="H19" s="10">
        <v>2</v>
      </c>
      <c r="I19" s="222">
        <f t="shared" si="7"/>
        <v>27</v>
      </c>
      <c r="J19" s="10"/>
      <c r="K19" s="18">
        <v>3</v>
      </c>
      <c r="L19" s="18">
        <v>2</v>
      </c>
      <c r="M19" s="18">
        <v>1</v>
      </c>
      <c r="N19" s="18">
        <v>5</v>
      </c>
      <c r="O19" s="18">
        <v>2</v>
      </c>
      <c r="P19" s="18">
        <f t="shared" si="8"/>
        <v>13</v>
      </c>
      <c r="Q19" s="117">
        <f t="shared" si="9"/>
        <v>0.65</v>
      </c>
      <c r="R19" s="107">
        <f t="shared" si="1"/>
        <v>0.75</v>
      </c>
      <c r="S19" s="107">
        <f t="shared" si="2"/>
        <v>1.30</v>
      </c>
      <c r="T19" s="107">
        <f t="shared" si="3"/>
        <v>1.1000000000000001</v>
      </c>
      <c r="U19" s="107">
        <f t="shared" si="4"/>
        <v>1.1499999999999999</v>
      </c>
      <c r="V19" s="107">
        <f t="shared" si="5"/>
        <v>0.40</v>
      </c>
      <c r="W19" s="118">
        <f t="shared" si="6"/>
        <v>40</v>
      </c>
      <c r="X19" s="118">
        <f t="shared" si="10"/>
        <v>8</v>
      </c>
      <c r="Y19" s="274">
        <v>14</v>
      </c>
      <c r="Z19" s="117">
        <f t="shared" si="11"/>
        <v>11.20</v>
      </c>
    </row>
    <row r="20" spans="1:26" ht="19.9" customHeight="1">
      <c r="A20" s="207">
        <v>13</v>
      </c>
      <c r="B20" s="137">
        <v>283082</v>
      </c>
      <c r="C20" s="138" t="s">
        <v>218</v>
      </c>
      <c r="D20" s="10">
        <v>4</v>
      </c>
      <c r="E20" s="10">
        <v>6</v>
      </c>
      <c r="F20" s="10">
        <v>2</v>
      </c>
      <c r="G20" s="10">
        <v>7</v>
      </c>
      <c r="H20" s="10">
        <v>3</v>
      </c>
      <c r="I20" s="222">
        <f t="shared" si="7"/>
        <v>22</v>
      </c>
      <c r="J20" s="10">
        <f>I20*0.15</f>
        <v>3.30</v>
      </c>
      <c r="K20" s="18">
        <v>3</v>
      </c>
      <c r="L20" s="18">
        <v>2</v>
      </c>
      <c r="M20" s="18">
        <v>1</v>
      </c>
      <c r="N20" s="18">
        <v>1</v>
      </c>
      <c r="O20" s="18">
        <v>4</v>
      </c>
      <c r="P20" s="18">
        <f t="shared" si="8"/>
        <v>11</v>
      </c>
      <c r="Q20" s="117">
        <f t="shared" si="9"/>
        <v>0.55000000000000004</v>
      </c>
      <c r="R20" s="107">
        <f t="shared" si="1"/>
        <v>0.75</v>
      </c>
      <c r="S20" s="107">
        <f t="shared" si="2"/>
        <v>0.99999999999999989</v>
      </c>
      <c r="T20" s="107">
        <f t="shared" si="3"/>
        <v>0.35</v>
      </c>
      <c r="U20" s="107">
        <f t="shared" si="4"/>
        <v>1.1000000000000001</v>
      </c>
      <c r="V20" s="107">
        <f t="shared" si="5"/>
        <v>0.64999999999999991</v>
      </c>
      <c r="W20" s="118">
        <f t="shared" si="6"/>
        <v>33</v>
      </c>
      <c r="X20" s="118">
        <f t="shared" si="10"/>
        <v>6.60</v>
      </c>
      <c r="Y20" s="274">
        <v>12</v>
      </c>
      <c r="Z20" s="117">
        <f t="shared" si="11"/>
        <v>9.6000000000000014</v>
      </c>
    </row>
    <row r="21" spans="1:26" ht="19.9" customHeight="1" thickBot="1">
      <c r="A21" s="208">
        <v>14</v>
      </c>
      <c r="B21" s="137">
        <v>283083</v>
      </c>
      <c r="C21" s="138" t="s">
        <v>171</v>
      </c>
      <c r="D21" s="10">
        <v>7</v>
      </c>
      <c r="E21" s="10">
        <v>6</v>
      </c>
      <c r="F21" s="10">
        <v>4</v>
      </c>
      <c r="G21" s="10">
        <v>8</v>
      </c>
      <c r="H21" s="10">
        <v>3</v>
      </c>
      <c r="I21" s="222">
        <f t="shared" si="7"/>
        <v>28</v>
      </c>
      <c r="J21" s="10"/>
      <c r="K21" s="18">
        <v>3</v>
      </c>
      <c r="L21" s="18">
        <v>1</v>
      </c>
      <c r="M21" s="18">
        <v>2</v>
      </c>
      <c r="N21" s="18">
        <v>5</v>
      </c>
      <c r="O21" s="18">
        <v>3</v>
      </c>
      <c r="P21" s="18">
        <f t="shared" si="8"/>
        <v>14</v>
      </c>
      <c r="Q21" s="117">
        <f t="shared" si="9"/>
        <v>0.70</v>
      </c>
      <c r="R21" s="107">
        <f t="shared" si="1"/>
        <v>1.2000000000000002</v>
      </c>
      <c r="S21" s="107">
        <f t="shared" si="2"/>
        <v>0.95</v>
      </c>
      <c r="T21" s="107">
        <f t="shared" si="3"/>
        <v>0.70</v>
      </c>
      <c r="U21" s="107">
        <f t="shared" si="4"/>
        <v>1.45</v>
      </c>
      <c r="V21" s="107">
        <f t="shared" si="5"/>
        <v>0.60</v>
      </c>
      <c r="W21" s="118">
        <f t="shared" si="6"/>
        <v>42</v>
      </c>
      <c r="X21" s="118">
        <f t="shared" si="10"/>
        <v>8.40</v>
      </c>
      <c r="Y21" s="274">
        <v>16</v>
      </c>
      <c r="Z21" s="117">
        <f t="shared" si="11"/>
        <v>12.80</v>
      </c>
    </row>
    <row r="22" spans="1:26" ht="19.9" customHeight="1">
      <c r="A22" s="207">
        <v>15</v>
      </c>
      <c r="B22" s="137">
        <v>283084</v>
      </c>
      <c r="C22" s="138" t="s">
        <v>219</v>
      </c>
      <c r="D22" s="10">
        <v>4</v>
      </c>
      <c r="E22" s="10">
        <v>6</v>
      </c>
      <c r="F22" s="10">
        <v>2</v>
      </c>
      <c r="G22" s="10">
        <v>7</v>
      </c>
      <c r="H22" s="10">
        <v>3</v>
      </c>
      <c r="I22" s="222">
        <f t="shared" si="7"/>
        <v>22</v>
      </c>
      <c r="J22" s="10">
        <f>I22*0.15</f>
        <v>3.30</v>
      </c>
      <c r="K22" s="18">
        <v>4</v>
      </c>
      <c r="L22" s="18">
        <v>2</v>
      </c>
      <c r="M22" s="18">
        <v>3</v>
      </c>
      <c r="N22" s="18">
        <v>1</v>
      </c>
      <c r="O22" s="18">
        <v>1</v>
      </c>
      <c r="P22" s="18">
        <f t="shared" si="8"/>
        <v>11</v>
      </c>
      <c r="Q22" s="117">
        <f t="shared" si="9"/>
        <v>0.55000000000000004</v>
      </c>
      <c r="R22" s="107">
        <f t="shared" si="1"/>
        <v>0.80</v>
      </c>
      <c r="S22" s="107">
        <f t="shared" si="2"/>
        <v>0.99999999999999989</v>
      </c>
      <c r="T22" s="107">
        <f t="shared" si="3"/>
        <v>0.45</v>
      </c>
      <c r="U22" s="107">
        <f t="shared" si="4"/>
        <v>1.1000000000000001</v>
      </c>
      <c r="V22" s="107">
        <f t="shared" si="5"/>
        <v>0.49999999999999994</v>
      </c>
      <c r="W22" s="118">
        <f t="shared" si="6"/>
        <v>33</v>
      </c>
      <c r="X22" s="118">
        <f t="shared" si="10"/>
        <v>6.60</v>
      </c>
      <c r="Y22" s="274">
        <v>12</v>
      </c>
      <c r="Z22" s="117">
        <f t="shared" si="11"/>
        <v>9.6000000000000014</v>
      </c>
    </row>
    <row r="23" spans="1:26" ht="19.9" customHeight="1" thickBot="1">
      <c r="A23" s="208">
        <v>16</v>
      </c>
      <c r="B23" s="137">
        <v>283087</v>
      </c>
      <c r="C23" s="138" t="s">
        <v>220</v>
      </c>
      <c r="D23" s="10">
        <v>6</v>
      </c>
      <c r="E23" s="10">
        <v>5</v>
      </c>
      <c r="F23" s="10">
        <v>4</v>
      </c>
      <c r="G23" s="10">
        <v>5</v>
      </c>
      <c r="H23" s="10">
        <v>3</v>
      </c>
      <c r="I23" s="222">
        <f t="shared" si="7"/>
        <v>23</v>
      </c>
      <c r="J23" s="10"/>
      <c r="K23" s="18">
        <v>2</v>
      </c>
      <c r="L23" s="18">
        <v>1</v>
      </c>
      <c r="M23" s="18">
        <v>4</v>
      </c>
      <c r="N23" s="18">
        <v>3</v>
      </c>
      <c r="O23" s="18">
        <v>2</v>
      </c>
      <c r="P23" s="18">
        <f t="shared" si="8"/>
        <v>12</v>
      </c>
      <c r="Q23" s="117">
        <f t="shared" si="9"/>
        <v>0.60000000000000009</v>
      </c>
      <c r="R23" s="107">
        <f t="shared" si="1"/>
        <v>0.99999999999999989</v>
      </c>
      <c r="S23" s="107">
        <f t="shared" si="2"/>
        <v>0.80</v>
      </c>
      <c r="T23" s="107">
        <f t="shared" si="3"/>
        <v>0.80</v>
      </c>
      <c r="U23" s="107">
        <f t="shared" si="4"/>
        <v>0.90</v>
      </c>
      <c r="V23" s="107">
        <f t="shared" si="5"/>
        <v>0.54999999999999993</v>
      </c>
      <c r="W23" s="118">
        <f t="shared" si="6"/>
        <v>35</v>
      </c>
      <c r="X23" s="118">
        <f t="shared" si="10"/>
        <v>7</v>
      </c>
      <c r="Y23" s="274">
        <v>14</v>
      </c>
      <c r="Z23" s="117">
        <f t="shared" si="11"/>
        <v>11.20</v>
      </c>
    </row>
    <row r="24" spans="1:26" ht="19.9" customHeight="1">
      <c r="A24" s="207">
        <v>17</v>
      </c>
      <c r="B24" s="137">
        <v>283090</v>
      </c>
      <c r="C24" s="138" t="s">
        <v>172</v>
      </c>
      <c r="D24" s="10">
        <v>4</v>
      </c>
      <c r="E24" s="10">
        <v>6</v>
      </c>
      <c r="F24" s="10">
        <v>2</v>
      </c>
      <c r="G24" s="10">
        <v>7</v>
      </c>
      <c r="H24" s="10">
        <v>3</v>
      </c>
      <c r="I24" s="222">
        <f t="shared" si="7"/>
        <v>22</v>
      </c>
      <c r="J24" s="10">
        <f t="shared" si="12" ref="J24:J55">I24*0.15</f>
        <v>3.30</v>
      </c>
      <c r="K24" s="18">
        <v>2</v>
      </c>
      <c r="L24" s="18">
        <v>5</v>
      </c>
      <c r="M24" s="18">
        <v>1</v>
      </c>
      <c r="N24" s="18">
        <v>1</v>
      </c>
      <c r="O24" s="18">
        <v>2</v>
      </c>
      <c r="P24" s="18">
        <f t="shared" si="8"/>
        <v>11</v>
      </c>
      <c r="Q24" s="117">
        <f t="shared" si="9"/>
        <v>0.55000000000000004</v>
      </c>
      <c r="R24" s="107">
        <f t="shared" si="1"/>
        <v>0.70</v>
      </c>
      <c r="S24" s="107">
        <f t="shared" si="2"/>
        <v>1.1499999999999999</v>
      </c>
      <c r="T24" s="107">
        <f t="shared" si="3"/>
        <v>0.35</v>
      </c>
      <c r="U24" s="107">
        <f t="shared" si="4"/>
        <v>1.1000000000000001</v>
      </c>
      <c r="V24" s="107">
        <f t="shared" si="5"/>
        <v>0.54999999999999993</v>
      </c>
      <c r="W24" s="118">
        <f t="shared" si="6"/>
        <v>33</v>
      </c>
      <c r="X24" s="118">
        <f t="shared" si="10"/>
        <v>6.60</v>
      </c>
      <c r="Y24" s="274">
        <v>12</v>
      </c>
      <c r="Z24" s="117">
        <f t="shared" si="11"/>
        <v>9.6000000000000014</v>
      </c>
    </row>
    <row r="25" spans="1:26" ht="19.9" customHeight="1" thickBot="1">
      <c r="A25" s="208">
        <v>18</v>
      </c>
      <c r="B25" s="137">
        <v>283098</v>
      </c>
      <c r="C25" s="138" t="s">
        <v>174</v>
      </c>
      <c r="D25" s="10">
        <v>3</v>
      </c>
      <c r="E25" s="10">
        <v>4</v>
      </c>
      <c r="F25" s="10">
        <v>2</v>
      </c>
      <c r="G25" s="10">
        <v>2</v>
      </c>
      <c r="H25" s="10">
        <v>2</v>
      </c>
      <c r="I25" s="222">
        <f t="shared" si="7"/>
        <v>13</v>
      </c>
      <c r="J25" s="10">
        <f t="shared" si="12"/>
        <v>1.95</v>
      </c>
      <c r="K25" s="18">
        <v>1</v>
      </c>
      <c r="L25" s="18">
        <v>2</v>
      </c>
      <c r="M25" s="18">
        <v>1</v>
      </c>
      <c r="N25" s="18">
        <v>1</v>
      </c>
      <c r="O25" s="18">
        <v>1</v>
      </c>
      <c r="P25" s="18">
        <f t="shared" si="8"/>
        <v>6</v>
      </c>
      <c r="Q25" s="117">
        <f t="shared" si="9"/>
        <v>0.30000000000000004</v>
      </c>
      <c r="R25" s="107">
        <f t="shared" si="1"/>
        <v>0.49999999999999994</v>
      </c>
      <c r="S25" s="107">
        <f t="shared" si="2"/>
        <v>0.70</v>
      </c>
      <c r="T25" s="107">
        <f t="shared" si="3"/>
        <v>0.35</v>
      </c>
      <c r="U25" s="107">
        <f t="shared" si="4"/>
        <v>0.35</v>
      </c>
      <c r="V25" s="107">
        <f t="shared" si="5"/>
        <v>0.35</v>
      </c>
      <c r="W25" s="118">
        <f t="shared" si="6"/>
        <v>19</v>
      </c>
      <c r="X25" s="118">
        <f t="shared" si="10"/>
        <v>3.8000000000000003</v>
      </c>
      <c r="Y25" s="274">
        <v>8</v>
      </c>
      <c r="Z25" s="117">
        <f t="shared" si="11"/>
        <v>6.40</v>
      </c>
    </row>
    <row r="26" spans="1:26" ht="19.9" customHeight="1">
      <c r="A26" s="207">
        <v>19</v>
      </c>
      <c r="B26" s="137">
        <v>283099</v>
      </c>
      <c r="C26" s="138" t="s">
        <v>222</v>
      </c>
      <c r="D26" s="10">
        <v>6</v>
      </c>
      <c r="E26" s="10">
        <v>7</v>
      </c>
      <c r="F26" s="10">
        <v>8</v>
      </c>
      <c r="G26" s="10">
        <v>5</v>
      </c>
      <c r="H26" s="10">
        <v>6</v>
      </c>
      <c r="I26" s="222">
        <f t="shared" si="7"/>
        <v>32</v>
      </c>
      <c r="J26" s="10">
        <f t="shared" si="12"/>
        <v>4.80</v>
      </c>
      <c r="K26" s="18">
        <v>2</v>
      </c>
      <c r="L26" s="18">
        <v>3</v>
      </c>
      <c r="M26" s="18">
        <v>5</v>
      </c>
      <c r="N26" s="18">
        <v>1</v>
      </c>
      <c r="O26" s="18">
        <v>5</v>
      </c>
      <c r="P26" s="18">
        <f t="shared" si="8"/>
        <v>16</v>
      </c>
      <c r="Q26" s="117">
        <f t="shared" si="9"/>
        <v>0.80</v>
      </c>
      <c r="R26" s="107">
        <f t="shared" si="1"/>
        <v>0.99999999999999989</v>
      </c>
      <c r="S26" s="107">
        <f t="shared" si="2"/>
        <v>1.2000000000000002</v>
      </c>
      <c r="T26" s="107">
        <f t="shared" si="3"/>
        <v>1.45</v>
      </c>
      <c r="U26" s="107">
        <f t="shared" si="4"/>
        <v>0.80</v>
      </c>
      <c r="V26" s="107">
        <f t="shared" si="5"/>
        <v>1.1499999999999999</v>
      </c>
      <c r="W26" s="118">
        <f t="shared" si="6"/>
        <v>48</v>
      </c>
      <c r="X26" s="118">
        <f t="shared" si="10"/>
        <v>9.6000000000000014</v>
      </c>
      <c r="Y26" s="274">
        <v>18</v>
      </c>
      <c r="Z26" s="117">
        <f t="shared" si="11"/>
        <v>14.40</v>
      </c>
    </row>
    <row r="27" spans="1:26" ht="19.9" customHeight="1" thickBot="1">
      <c r="A27" s="208">
        <v>20</v>
      </c>
      <c r="B27" s="137">
        <v>283100</v>
      </c>
      <c r="C27" s="138" t="s">
        <v>121</v>
      </c>
      <c r="D27" s="10">
        <v>3</v>
      </c>
      <c r="E27" s="10">
        <v>4</v>
      </c>
      <c r="F27" s="10">
        <v>2</v>
      </c>
      <c r="G27" s="10">
        <v>2</v>
      </c>
      <c r="H27" s="10">
        <v>2</v>
      </c>
      <c r="I27" s="222">
        <f t="shared" si="7"/>
        <v>13</v>
      </c>
      <c r="J27" s="10">
        <f t="shared" si="12"/>
        <v>1.95</v>
      </c>
      <c r="K27" s="18">
        <v>1</v>
      </c>
      <c r="L27" s="18">
        <v>2</v>
      </c>
      <c r="M27" s="18">
        <v>1</v>
      </c>
      <c r="N27" s="18">
        <v>1</v>
      </c>
      <c r="O27" s="18">
        <v>1</v>
      </c>
      <c r="P27" s="18">
        <f t="shared" si="8"/>
        <v>6</v>
      </c>
      <c r="Q27" s="117">
        <f t="shared" si="9"/>
        <v>0.30000000000000004</v>
      </c>
      <c r="R27" s="107">
        <f t="shared" si="1"/>
        <v>0.49999999999999994</v>
      </c>
      <c r="S27" s="107">
        <f t="shared" si="2"/>
        <v>0.70</v>
      </c>
      <c r="T27" s="107">
        <f t="shared" si="3"/>
        <v>0.35</v>
      </c>
      <c r="U27" s="107">
        <f t="shared" si="4"/>
        <v>0.35</v>
      </c>
      <c r="V27" s="107">
        <f t="shared" si="5"/>
        <v>0.35</v>
      </c>
      <c r="W27" s="118">
        <f t="shared" si="6"/>
        <v>19</v>
      </c>
      <c r="X27" s="118">
        <f t="shared" si="10"/>
        <v>3.8000000000000003</v>
      </c>
      <c r="Y27" s="274">
        <v>8</v>
      </c>
      <c r="Z27" s="117">
        <f t="shared" si="11"/>
        <v>6.40</v>
      </c>
    </row>
    <row r="28" spans="1:26" ht="19.9" customHeight="1">
      <c r="A28" s="207">
        <v>21</v>
      </c>
      <c r="B28" s="137">
        <v>287049</v>
      </c>
      <c r="C28" s="138" t="s">
        <v>223</v>
      </c>
      <c r="D28" s="10">
        <v>4</v>
      </c>
      <c r="E28" s="10">
        <v>4</v>
      </c>
      <c r="F28" s="10">
        <v>3</v>
      </c>
      <c r="G28" s="10">
        <v>1</v>
      </c>
      <c r="H28" s="10">
        <v>1</v>
      </c>
      <c r="I28" s="222">
        <f t="shared" si="7"/>
        <v>13</v>
      </c>
      <c r="J28" s="10">
        <f t="shared" si="12"/>
        <v>1.95</v>
      </c>
      <c r="K28" s="18">
        <v>1</v>
      </c>
      <c r="L28" s="18">
        <v>1</v>
      </c>
      <c r="M28" s="18">
        <v>2</v>
      </c>
      <c r="N28" s="18">
        <v>1</v>
      </c>
      <c r="O28" s="18">
        <v>1</v>
      </c>
      <c r="P28" s="18">
        <f t="shared" si="8"/>
        <v>6</v>
      </c>
      <c r="Q28" s="117">
        <f t="shared" si="9"/>
        <v>0.30000000000000004</v>
      </c>
      <c r="R28" s="107">
        <f t="shared" si="1"/>
        <v>0.65</v>
      </c>
      <c r="S28" s="107">
        <f t="shared" si="2"/>
        <v>0.65</v>
      </c>
      <c r="T28" s="107">
        <f t="shared" si="3"/>
        <v>0.54999999999999993</v>
      </c>
      <c r="U28" s="107">
        <f t="shared" si="4"/>
        <v>0.20</v>
      </c>
      <c r="V28" s="107">
        <f t="shared" si="5"/>
        <v>0.20</v>
      </c>
      <c r="W28" s="118">
        <f t="shared" si="6"/>
        <v>19</v>
      </c>
      <c r="X28" s="118">
        <f t="shared" si="10"/>
        <v>3.8000000000000003</v>
      </c>
      <c r="Y28" s="274">
        <v>8</v>
      </c>
      <c r="Z28" s="117">
        <f t="shared" si="11"/>
        <v>6.40</v>
      </c>
    </row>
    <row r="29" spans="1:26" ht="19.9" customHeight="1" thickBot="1">
      <c r="A29" s="208">
        <v>22</v>
      </c>
      <c r="B29" s="137">
        <v>283102</v>
      </c>
      <c r="C29" s="138" t="s">
        <v>224</v>
      </c>
      <c r="D29" s="10">
        <v>4</v>
      </c>
      <c r="E29" s="10">
        <v>3</v>
      </c>
      <c r="F29" s="10">
        <v>5</v>
      </c>
      <c r="G29" s="10">
        <v>4</v>
      </c>
      <c r="H29" s="10">
        <v>3</v>
      </c>
      <c r="I29" s="222">
        <f t="shared" si="7"/>
        <v>19</v>
      </c>
      <c r="J29" s="10">
        <f t="shared" si="12"/>
        <v>2.85</v>
      </c>
      <c r="K29" s="18">
        <v>2</v>
      </c>
      <c r="L29" s="18">
        <v>3</v>
      </c>
      <c r="M29" s="18">
        <v>2</v>
      </c>
      <c r="N29" s="18">
        <v>1</v>
      </c>
      <c r="O29" s="18">
        <v>1</v>
      </c>
      <c r="P29" s="18">
        <f t="shared" si="8"/>
        <v>9</v>
      </c>
      <c r="Q29" s="117">
        <f t="shared" si="9"/>
        <v>0.45</v>
      </c>
      <c r="R29" s="107">
        <f t="shared" si="1"/>
        <v>0.70</v>
      </c>
      <c r="S29" s="107">
        <f t="shared" si="2"/>
        <v>0.60</v>
      </c>
      <c r="T29" s="107">
        <f t="shared" si="3"/>
        <v>0.85</v>
      </c>
      <c r="U29" s="107">
        <f t="shared" si="4"/>
        <v>0.65</v>
      </c>
      <c r="V29" s="107">
        <f t="shared" si="5"/>
        <v>0.49999999999999994</v>
      </c>
      <c r="W29" s="118">
        <f t="shared" si="6"/>
        <v>28</v>
      </c>
      <c r="X29" s="118">
        <f t="shared" si="10"/>
        <v>5.60</v>
      </c>
      <c r="Y29" s="274">
        <v>8</v>
      </c>
      <c r="Z29" s="117">
        <f t="shared" si="11"/>
        <v>6.40</v>
      </c>
    </row>
    <row r="30" spans="1:26" ht="19.9" customHeight="1">
      <c r="A30" s="207">
        <v>23</v>
      </c>
      <c r="B30" s="137">
        <v>283103</v>
      </c>
      <c r="C30" s="138" t="s">
        <v>225</v>
      </c>
      <c r="D30" s="10">
        <v>5</v>
      </c>
      <c r="E30" s="10">
        <v>6</v>
      </c>
      <c r="F30" s="10">
        <v>2</v>
      </c>
      <c r="G30" s="10">
        <v>4</v>
      </c>
      <c r="H30" s="10">
        <v>1</v>
      </c>
      <c r="I30" s="222">
        <f t="shared" si="7"/>
        <v>18</v>
      </c>
      <c r="J30" s="10">
        <f t="shared" si="12"/>
        <v>2.6999999999999997</v>
      </c>
      <c r="K30" s="18">
        <v>1</v>
      </c>
      <c r="L30" s="18">
        <v>1</v>
      </c>
      <c r="M30" s="18">
        <v>1</v>
      </c>
      <c r="N30" s="18">
        <v>2</v>
      </c>
      <c r="O30" s="18">
        <v>4</v>
      </c>
      <c r="P30" s="18">
        <f t="shared" si="8"/>
        <v>9</v>
      </c>
      <c r="Q30" s="117">
        <f t="shared" si="9"/>
        <v>0.45</v>
      </c>
      <c r="R30" s="107">
        <f t="shared" si="1"/>
        <v>0.80</v>
      </c>
      <c r="S30" s="107">
        <f t="shared" si="2"/>
        <v>0.95</v>
      </c>
      <c r="T30" s="107">
        <f t="shared" si="3"/>
        <v>0.35</v>
      </c>
      <c r="U30" s="107">
        <f t="shared" si="4"/>
        <v>0.70</v>
      </c>
      <c r="V30" s="107">
        <f t="shared" si="5"/>
        <v>0.35</v>
      </c>
      <c r="W30" s="118">
        <f t="shared" si="6"/>
        <v>27</v>
      </c>
      <c r="X30" s="118">
        <f t="shared" si="10"/>
        <v>5.40</v>
      </c>
      <c r="Y30" s="274">
        <v>10</v>
      </c>
      <c r="Z30" s="117">
        <f t="shared" si="11"/>
        <v>8</v>
      </c>
    </row>
    <row r="31" spans="1:26" ht="19.9" customHeight="1" thickBot="1">
      <c r="A31" s="208">
        <v>24</v>
      </c>
      <c r="B31" s="137">
        <v>283104</v>
      </c>
      <c r="C31" s="138" t="s">
        <v>175</v>
      </c>
      <c r="D31" s="10">
        <v>3</v>
      </c>
      <c r="E31" s="10">
        <v>4</v>
      </c>
      <c r="F31" s="10">
        <v>5</v>
      </c>
      <c r="G31" s="10">
        <v>8</v>
      </c>
      <c r="H31" s="10">
        <v>5</v>
      </c>
      <c r="I31" s="222">
        <f t="shared" si="7"/>
        <v>25</v>
      </c>
      <c r="J31" s="10">
        <f t="shared" si="12"/>
        <v>3.75</v>
      </c>
      <c r="K31" s="18">
        <v>3</v>
      </c>
      <c r="L31" s="18">
        <v>2</v>
      </c>
      <c r="M31" s="18">
        <v>1</v>
      </c>
      <c r="N31" s="18">
        <v>4</v>
      </c>
      <c r="O31" s="18">
        <v>2</v>
      </c>
      <c r="P31" s="18">
        <f t="shared" si="8"/>
        <v>12</v>
      </c>
      <c r="Q31" s="117">
        <f t="shared" si="9"/>
        <v>0.60000000000000009</v>
      </c>
      <c r="R31" s="107">
        <f t="shared" si="1"/>
        <v>0.60</v>
      </c>
      <c r="S31" s="107">
        <f t="shared" si="2"/>
        <v>0.70</v>
      </c>
      <c r="T31" s="107">
        <f t="shared" si="3"/>
        <v>0.80</v>
      </c>
      <c r="U31" s="107">
        <f t="shared" si="4"/>
        <v>1.40</v>
      </c>
      <c r="V31" s="107">
        <f t="shared" si="5"/>
        <v>0.85</v>
      </c>
      <c r="W31" s="118">
        <f t="shared" si="6"/>
        <v>37</v>
      </c>
      <c r="X31" s="118">
        <f t="shared" si="10"/>
        <v>7.40</v>
      </c>
      <c r="Y31" s="274">
        <v>17</v>
      </c>
      <c r="Z31" s="117">
        <f t="shared" si="11"/>
        <v>13.60</v>
      </c>
    </row>
    <row r="32" spans="1:26" ht="19.9" customHeight="1">
      <c r="A32" s="207">
        <v>25</v>
      </c>
      <c r="B32" s="137">
        <v>183105</v>
      </c>
      <c r="C32" s="138" t="s">
        <v>226</v>
      </c>
      <c r="D32" s="10">
        <v>4</v>
      </c>
      <c r="E32" s="10">
        <v>5</v>
      </c>
      <c r="F32" s="10">
        <v>3</v>
      </c>
      <c r="G32" s="10">
        <v>2</v>
      </c>
      <c r="H32" s="10">
        <v>6</v>
      </c>
      <c r="I32" s="222">
        <f t="shared" si="7"/>
        <v>20</v>
      </c>
      <c r="J32" s="10">
        <f t="shared" si="12"/>
        <v>3</v>
      </c>
      <c r="K32" s="18">
        <v>2</v>
      </c>
      <c r="L32" s="18">
        <v>2</v>
      </c>
      <c r="M32" s="18">
        <v>1</v>
      </c>
      <c r="N32" s="18">
        <v>2</v>
      </c>
      <c r="O32" s="18">
        <v>3</v>
      </c>
      <c r="P32" s="18">
        <f t="shared" si="8"/>
        <v>10</v>
      </c>
      <c r="Q32" s="117">
        <f t="shared" si="9"/>
        <v>0.50</v>
      </c>
      <c r="R32" s="107">
        <f t="shared" si="1"/>
        <v>0.70</v>
      </c>
      <c r="S32" s="107">
        <f t="shared" si="2"/>
        <v>0.85</v>
      </c>
      <c r="T32" s="107">
        <f t="shared" si="3"/>
        <v>0.49999999999999994</v>
      </c>
      <c r="U32" s="107">
        <f t="shared" si="4"/>
        <v>0.40</v>
      </c>
      <c r="V32" s="107">
        <f t="shared" si="5"/>
        <v>1.0499999999999998</v>
      </c>
      <c r="W32" s="118">
        <f t="shared" si="6"/>
        <v>30</v>
      </c>
      <c r="X32" s="118">
        <f t="shared" si="10"/>
        <v>6</v>
      </c>
      <c r="Y32" s="274">
        <v>12</v>
      </c>
      <c r="Z32" s="117">
        <f t="shared" si="11"/>
        <v>9.6000000000000014</v>
      </c>
    </row>
    <row r="33" spans="1:26" ht="19.9" customHeight="1" thickBot="1">
      <c r="A33" s="208">
        <v>26</v>
      </c>
      <c r="B33" s="137">
        <v>283107</v>
      </c>
      <c r="C33" s="138" t="s">
        <v>227</v>
      </c>
      <c r="D33" s="10">
        <v>9</v>
      </c>
      <c r="E33" s="10">
        <v>8</v>
      </c>
      <c r="F33" s="10">
        <v>9</v>
      </c>
      <c r="G33" s="10">
        <v>8</v>
      </c>
      <c r="H33" s="10">
        <v>9</v>
      </c>
      <c r="I33" s="222">
        <f t="shared" si="7"/>
        <v>43</v>
      </c>
      <c r="J33" s="10">
        <f t="shared" si="12"/>
        <v>6.45</v>
      </c>
      <c r="K33" s="18">
        <v>5</v>
      </c>
      <c r="L33" s="18">
        <v>4</v>
      </c>
      <c r="M33" s="18">
        <v>3</v>
      </c>
      <c r="N33" s="18">
        <v>5</v>
      </c>
      <c r="O33" s="18">
        <v>4</v>
      </c>
      <c r="P33" s="18">
        <f t="shared" si="8"/>
        <v>21</v>
      </c>
      <c r="Q33" s="117">
        <f t="shared" si="9"/>
        <v>1.05</v>
      </c>
      <c r="R33" s="107">
        <f t="shared" si="1"/>
        <v>1.60</v>
      </c>
      <c r="S33" s="107">
        <f t="shared" si="2"/>
        <v>1.40</v>
      </c>
      <c r="T33" s="107">
        <f t="shared" si="3"/>
        <v>1.50</v>
      </c>
      <c r="U33" s="107">
        <f t="shared" si="4"/>
        <v>1.45</v>
      </c>
      <c r="V33" s="107">
        <f t="shared" si="5"/>
        <v>1.5499999999999998</v>
      </c>
      <c r="W33" s="118">
        <f t="shared" si="6"/>
        <v>64</v>
      </c>
      <c r="X33" s="118">
        <f t="shared" si="10"/>
        <v>12.80</v>
      </c>
      <c r="Y33" s="274">
        <v>30</v>
      </c>
      <c r="Z33" s="117">
        <f t="shared" si="11"/>
        <v>24</v>
      </c>
    </row>
    <row r="34" spans="1:26" ht="19.9" customHeight="1">
      <c r="A34" s="207">
        <v>27</v>
      </c>
      <c r="B34" s="137">
        <v>283109</v>
      </c>
      <c r="C34" s="138" t="s">
        <v>176</v>
      </c>
      <c r="D34" s="10">
        <v>4</v>
      </c>
      <c r="E34" s="10">
        <v>5</v>
      </c>
      <c r="F34" s="10">
        <v>3</v>
      </c>
      <c r="G34" s="10">
        <v>4</v>
      </c>
      <c r="H34" s="10">
        <v>4</v>
      </c>
      <c r="I34" s="222">
        <f t="shared" si="7"/>
        <v>20</v>
      </c>
      <c r="J34" s="10">
        <f t="shared" si="12"/>
        <v>3</v>
      </c>
      <c r="K34" s="18">
        <v>1</v>
      </c>
      <c r="L34" s="18">
        <v>2</v>
      </c>
      <c r="M34" s="18">
        <v>4</v>
      </c>
      <c r="N34" s="18">
        <v>2</v>
      </c>
      <c r="O34" s="18">
        <v>1</v>
      </c>
      <c r="P34" s="18">
        <f t="shared" si="8"/>
        <v>10</v>
      </c>
      <c r="Q34" s="117">
        <f t="shared" si="9"/>
        <v>0.50</v>
      </c>
      <c r="R34" s="107">
        <f t="shared" si="1"/>
        <v>0.65</v>
      </c>
      <c r="S34" s="107">
        <f t="shared" si="2"/>
        <v>0.85</v>
      </c>
      <c r="T34" s="107">
        <f t="shared" si="3"/>
        <v>0.64999999999999991</v>
      </c>
      <c r="U34" s="107">
        <f t="shared" si="4"/>
        <v>0.70</v>
      </c>
      <c r="V34" s="107">
        <f t="shared" si="5"/>
        <v>0.65</v>
      </c>
      <c r="W34" s="118">
        <f t="shared" si="6"/>
        <v>30</v>
      </c>
      <c r="X34" s="118">
        <f t="shared" si="10"/>
        <v>6</v>
      </c>
      <c r="Y34" s="274">
        <v>12</v>
      </c>
      <c r="Z34" s="117">
        <f t="shared" si="11"/>
        <v>9.6000000000000014</v>
      </c>
    </row>
    <row r="35" spans="1:26" ht="19.9" customHeight="1" thickBot="1">
      <c r="A35" s="208">
        <v>28</v>
      </c>
      <c r="B35" s="137">
        <v>283110</v>
      </c>
      <c r="C35" s="138" t="s">
        <v>228</v>
      </c>
      <c r="D35" s="10">
        <v>8</v>
      </c>
      <c r="E35" s="10">
        <v>8</v>
      </c>
      <c r="F35" s="10">
        <v>9</v>
      </c>
      <c r="G35" s="10">
        <v>8</v>
      </c>
      <c r="H35" s="10">
        <v>7</v>
      </c>
      <c r="I35" s="222">
        <f t="shared" si="7"/>
        <v>40</v>
      </c>
      <c r="J35" s="10">
        <f t="shared" si="12"/>
        <v>6</v>
      </c>
      <c r="K35" s="18">
        <v>2</v>
      </c>
      <c r="L35" s="18">
        <v>4</v>
      </c>
      <c r="M35" s="18">
        <v>5</v>
      </c>
      <c r="N35" s="18">
        <v>1</v>
      </c>
      <c r="O35" s="18">
        <v>8</v>
      </c>
      <c r="P35" s="18">
        <f t="shared" si="8"/>
        <v>20</v>
      </c>
      <c r="Q35" s="117">
        <f t="shared" si="9"/>
        <v>1</v>
      </c>
      <c r="R35" s="107">
        <f t="shared" si="1"/>
        <v>1.30</v>
      </c>
      <c r="S35" s="107">
        <f t="shared" si="2"/>
        <v>1.40</v>
      </c>
      <c r="T35" s="107">
        <f t="shared" si="3"/>
        <v>1.60</v>
      </c>
      <c r="U35" s="107">
        <f t="shared" si="4"/>
        <v>1.25</v>
      </c>
      <c r="V35" s="107">
        <f t="shared" si="5"/>
        <v>1.4500000000000002</v>
      </c>
      <c r="W35" s="118">
        <f t="shared" si="6"/>
        <v>60</v>
      </c>
      <c r="X35" s="118">
        <f t="shared" si="10"/>
        <v>12</v>
      </c>
      <c r="Y35" s="274">
        <v>22</v>
      </c>
      <c r="Z35" s="117">
        <f t="shared" si="11"/>
        <v>17.60</v>
      </c>
    </row>
    <row r="36" spans="1:26" ht="19.9" customHeight="1">
      <c r="A36" s="207">
        <v>29</v>
      </c>
      <c r="B36" s="137">
        <v>283112</v>
      </c>
      <c r="C36" s="138" t="s">
        <v>230</v>
      </c>
      <c r="D36" s="10">
        <v>9</v>
      </c>
      <c r="E36" s="10">
        <v>8</v>
      </c>
      <c r="F36" s="10">
        <v>9</v>
      </c>
      <c r="G36" s="10">
        <v>9</v>
      </c>
      <c r="H36" s="10">
        <v>9</v>
      </c>
      <c r="I36" s="222">
        <f t="shared" si="7"/>
        <v>44</v>
      </c>
      <c r="J36" s="10">
        <f t="shared" si="12"/>
        <v>6.60</v>
      </c>
      <c r="K36" s="18">
        <v>4</v>
      </c>
      <c r="L36" s="18">
        <v>5</v>
      </c>
      <c r="M36" s="18">
        <v>4</v>
      </c>
      <c r="N36" s="18">
        <v>4</v>
      </c>
      <c r="O36" s="18">
        <v>5</v>
      </c>
      <c r="P36" s="18">
        <f t="shared" si="8"/>
        <v>22</v>
      </c>
      <c r="Q36" s="117">
        <f t="shared" si="9"/>
        <v>1.1000000000000001</v>
      </c>
      <c r="R36" s="107">
        <f t="shared" si="1"/>
        <v>1.5499999999999998</v>
      </c>
      <c r="S36" s="107">
        <f t="shared" si="2"/>
        <v>1.45</v>
      </c>
      <c r="T36" s="107">
        <f t="shared" si="3"/>
        <v>1.5499999999999998</v>
      </c>
      <c r="U36" s="107">
        <f t="shared" si="4"/>
        <v>1.5499999999999998</v>
      </c>
      <c r="V36" s="107">
        <f t="shared" si="5"/>
        <v>1.60</v>
      </c>
      <c r="W36" s="118">
        <f t="shared" si="6"/>
        <v>66</v>
      </c>
      <c r="X36" s="118">
        <f t="shared" si="10"/>
        <v>13.20</v>
      </c>
      <c r="Y36" s="274">
        <v>31</v>
      </c>
      <c r="Z36" s="117">
        <f t="shared" si="11"/>
        <v>24.80</v>
      </c>
    </row>
    <row r="37" spans="1:26" ht="19.9" customHeight="1" thickBot="1">
      <c r="A37" s="208">
        <v>30</v>
      </c>
      <c r="B37" s="137">
        <v>283113</v>
      </c>
      <c r="C37" s="138" t="s">
        <v>231</v>
      </c>
      <c r="D37" s="10">
        <v>4</v>
      </c>
      <c r="E37" s="10">
        <v>4</v>
      </c>
      <c r="F37" s="10">
        <v>6</v>
      </c>
      <c r="G37" s="10">
        <v>8</v>
      </c>
      <c r="H37" s="10">
        <v>5</v>
      </c>
      <c r="I37" s="222">
        <f t="shared" si="7"/>
        <v>27</v>
      </c>
      <c r="J37" s="10">
        <f t="shared" si="12"/>
        <v>4.05</v>
      </c>
      <c r="K37" s="18">
        <v>2</v>
      </c>
      <c r="L37" s="18">
        <v>3</v>
      </c>
      <c r="M37" s="18">
        <v>2</v>
      </c>
      <c r="N37" s="18">
        <v>3</v>
      </c>
      <c r="O37" s="18">
        <v>3</v>
      </c>
      <c r="P37" s="18">
        <f t="shared" si="8"/>
        <v>13</v>
      </c>
      <c r="Q37" s="117">
        <f t="shared" si="9"/>
        <v>0.65</v>
      </c>
      <c r="R37" s="107">
        <f t="shared" si="1"/>
        <v>0.70</v>
      </c>
      <c r="S37" s="107">
        <f t="shared" si="2"/>
        <v>0.75</v>
      </c>
      <c r="T37" s="107">
        <f t="shared" si="3"/>
        <v>0.99999999999999989</v>
      </c>
      <c r="U37" s="107">
        <f t="shared" si="4"/>
        <v>1.35</v>
      </c>
      <c r="V37" s="107">
        <f t="shared" si="5"/>
        <v>0.90</v>
      </c>
      <c r="W37" s="118">
        <f t="shared" si="6"/>
        <v>40</v>
      </c>
      <c r="X37" s="118">
        <f t="shared" si="10"/>
        <v>8</v>
      </c>
      <c r="Y37" s="274">
        <v>18</v>
      </c>
      <c r="Z37" s="117">
        <f t="shared" si="11"/>
        <v>14.40</v>
      </c>
    </row>
    <row r="38" spans="1:26" ht="19.9" customHeight="1">
      <c r="A38" s="207">
        <v>31</v>
      </c>
      <c r="B38" s="137">
        <v>283114</v>
      </c>
      <c r="C38" s="138" t="s">
        <v>232</v>
      </c>
      <c r="D38" s="10">
        <v>3</v>
      </c>
      <c r="E38" s="10">
        <v>4</v>
      </c>
      <c r="F38" s="10">
        <v>3</v>
      </c>
      <c r="G38" s="10">
        <v>3</v>
      </c>
      <c r="H38" s="10">
        <v>5</v>
      </c>
      <c r="I38" s="222">
        <f t="shared" si="7"/>
        <v>18</v>
      </c>
      <c r="J38" s="10">
        <f t="shared" si="12"/>
        <v>2.6999999999999997</v>
      </c>
      <c r="K38" s="18">
        <v>2</v>
      </c>
      <c r="L38" s="18">
        <v>1</v>
      </c>
      <c r="M38" s="18">
        <v>4</v>
      </c>
      <c r="N38" s="18">
        <v>1</v>
      </c>
      <c r="O38" s="18">
        <v>1</v>
      </c>
      <c r="P38" s="18">
        <f t="shared" si="8"/>
        <v>9</v>
      </c>
      <c r="Q38" s="117">
        <f t="shared" si="9"/>
        <v>0.45</v>
      </c>
      <c r="R38" s="107">
        <f t="shared" si="1"/>
        <v>0.54999999999999993</v>
      </c>
      <c r="S38" s="107">
        <f t="shared" si="2"/>
        <v>0.65</v>
      </c>
      <c r="T38" s="107">
        <f t="shared" si="3"/>
        <v>0.64999999999999991</v>
      </c>
      <c r="U38" s="107">
        <f t="shared" si="4"/>
        <v>0.49999999999999994</v>
      </c>
      <c r="V38" s="107">
        <f t="shared" si="5"/>
        <v>0.80</v>
      </c>
      <c r="W38" s="118">
        <f t="shared" si="6"/>
        <v>27</v>
      </c>
      <c r="X38" s="118">
        <f t="shared" si="10"/>
        <v>5.40</v>
      </c>
      <c r="Y38" s="274">
        <v>10</v>
      </c>
      <c r="Z38" s="117">
        <f t="shared" si="11"/>
        <v>8</v>
      </c>
    </row>
    <row r="39" spans="1:26" ht="19.9" customHeight="1" thickBot="1">
      <c r="A39" s="208">
        <v>32</v>
      </c>
      <c r="B39" s="137">
        <v>283116</v>
      </c>
      <c r="C39" s="138" t="s">
        <v>233</v>
      </c>
      <c r="D39" s="10">
        <v>4</v>
      </c>
      <c r="E39" s="10">
        <v>6</v>
      </c>
      <c r="F39" s="10">
        <v>3</v>
      </c>
      <c r="G39" s="10">
        <v>3</v>
      </c>
      <c r="H39" s="10">
        <v>4</v>
      </c>
      <c r="I39" s="222">
        <f t="shared" si="7"/>
        <v>20</v>
      </c>
      <c r="J39" s="10">
        <f t="shared" si="12"/>
        <v>3</v>
      </c>
      <c r="K39" s="18">
        <v>2</v>
      </c>
      <c r="L39" s="18">
        <v>1</v>
      </c>
      <c r="M39" s="18">
        <v>3</v>
      </c>
      <c r="N39" s="18">
        <v>3</v>
      </c>
      <c r="O39" s="18">
        <v>1</v>
      </c>
      <c r="P39" s="18">
        <f t="shared" si="8"/>
        <v>10</v>
      </c>
      <c r="Q39" s="117">
        <f t="shared" si="9"/>
        <v>0.50</v>
      </c>
      <c r="R39" s="107">
        <f t="shared" si="1"/>
        <v>0.70</v>
      </c>
      <c r="S39" s="107">
        <f t="shared" si="2"/>
        <v>0.95</v>
      </c>
      <c r="T39" s="107">
        <f t="shared" si="3"/>
        <v>0.60</v>
      </c>
      <c r="U39" s="107">
        <f t="shared" si="4"/>
        <v>0.60</v>
      </c>
      <c r="V39" s="107">
        <f t="shared" si="5"/>
        <v>0.65</v>
      </c>
      <c r="W39" s="118">
        <f t="shared" si="6"/>
        <v>30</v>
      </c>
      <c r="X39" s="118">
        <f t="shared" si="10"/>
        <v>6</v>
      </c>
      <c r="Y39" s="274">
        <v>13</v>
      </c>
      <c r="Z39" s="117">
        <f t="shared" si="11"/>
        <v>10.40</v>
      </c>
    </row>
    <row r="40" spans="1:26" ht="19.9" customHeight="1">
      <c r="A40" s="207">
        <v>33</v>
      </c>
      <c r="B40" s="137">
        <v>283117</v>
      </c>
      <c r="C40" s="138" t="s">
        <v>234</v>
      </c>
      <c r="D40" s="10">
        <v>7</v>
      </c>
      <c r="E40" s="10">
        <v>8</v>
      </c>
      <c r="F40" s="10">
        <v>8</v>
      </c>
      <c r="G40" s="10">
        <v>9</v>
      </c>
      <c r="H40" s="10">
        <v>8</v>
      </c>
      <c r="I40" s="222">
        <f t="shared" si="7"/>
        <v>40</v>
      </c>
      <c r="J40" s="10">
        <f t="shared" si="12"/>
        <v>6</v>
      </c>
      <c r="K40" s="18">
        <v>2</v>
      </c>
      <c r="L40" s="18">
        <v>4</v>
      </c>
      <c r="M40" s="18">
        <v>1</v>
      </c>
      <c r="N40" s="18">
        <v>5</v>
      </c>
      <c r="O40" s="18">
        <v>8</v>
      </c>
      <c r="P40" s="18">
        <f t="shared" si="8"/>
        <v>20</v>
      </c>
      <c r="Q40" s="117">
        <f t="shared" si="9"/>
        <v>1</v>
      </c>
      <c r="R40" s="107">
        <f t="shared" si="13" ref="R40:R71">(D40*0.15+K40*0.05)</f>
        <v>1.1500000000000001</v>
      </c>
      <c r="S40" s="107">
        <f t="shared" si="14" ref="S40:S71">(E40*0.15+L40*0.05)</f>
        <v>1.40</v>
      </c>
      <c r="T40" s="107">
        <f t="shared" si="15" ref="T40:T71">(F40*0.15+M40*0.05)</f>
        <v>1.25</v>
      </c>
      <c r="U40" s="107">
        <f t="shared" si="16" ref="U40:U71">(G40*0.15+N40*0.05)</f>
        <v>1.60</v>
      </c>
      <c r="V40" s="107">
        <f t="shared" si="17" ref="V40:V71">(H40*0.15+O40*0.05)</f>
        <v>1.60</v>
      </c>
      <c r="W40" s="118">
        <f t="shared" si="18" ref="W40:W71">I40+P40</f>
        <v>60</v>
      </c>
      <c r="X40" s="118">
        <f t="shared" si="10"/>
        <v>12</v>
      </c>
      <c r="Y40" s="274">
        <v>25</v>
      </c>
      <c r="Z40" s="117">
        <f t="shared" si="11"/>
        <v>20</v>
      </c>
    </row>
    <row r="41" spans="1:26" ht="19.9" customHeight="1" thickBot="1">
      <c r="A41" s="208">
        <v>34</v>
      </c>
      <c r="B41" s="137">
        <v>287050</v>
      </c>
      <c r="C41" s="138" t="s">
        <v>235</v>
      </c>
      <c r="D41" s="10">
        <v>1</v>
      </c>
      <c r="E41" s="10">
        <v>3</v>
      </c>
      <c r="F41" s="10">
        <v>1</v>
      </c>
      <c r="G41" s="10">
        <v>2</v>
      </c>
      <c r="H41" s="10">
        <v>1</v>
      </c>
      <c r="I41" s="222">
        <f t="shared" si="7"/>
        <v>8</v>
      </c>
      <c r="J41" s="10">
        <f t="shared" si="12"/>
        <v>1.20</v>
      </c>
      <c r="K41" s="18">
        <v>0</v>
      </c>
      <c r="L41" s="18">
        <v>1</v>
      </c>
      <c r="M41" s="18">
        <v>2</v>
      </c>
      <c r="N41" s="18">
        <v>0</v>
      </c>
      <c r="O41" s="18">
        <v>1</v>
      </c>
      <c r="P41" s="18">
        <f t="shared" si="8"/>
        <v>4</v>
      </c>
      <c r="Q41" s="117">
        <f t="shared" si="9"/>
        <v>0.20</v>
      </c>
      <c r="R41" s="107">
        <f t="shared" si="13"/>
        <v>0.15</v>
      </c>
      <c r="S41" s="107">
        <f t="shared" si="14"/>
        <v>0.49999999999999994</v>
      </c>
      <c r="T41" s="107">
        <f t="shared" si="15"/>
        <v>0.25</v>
      </c>
      <c r="U41" s="107">
        <f t="shared" si="16"/>
        <v>0.30</v>
      </c>
      <c r="V41" s="107">
        <f t="shared" si="17"/>
        <v>0.20</v>
      </c>
      <c r="W41" s="118">
        <f t="shared" si="18"/>
        <v>12</v>
      </c>
      <c r="X41" s="118">
        <f t="shared" si="10"/>
        <v>2.4000000000000004</v>
      </c>
      <c r="Y41" s="274">
        <v>4</v>
      </c>
      <c r="Z41" s="117">
        <f t="shared" si="11"/>
        <v>3.20</v>
      </c>
    </row>
    <row r="42" spans="1:26" ht="19.9" customHeight="1">
      <c r="A42" s="207">
        <v>35</v>
      </c>
      <c r="B42" s="137">
        <v>283119</v>
      </c>
      <c r="C42" s="138" t="s">
        <v>178</v>
      </c>
      <c r="D42" s="10">
        <v>8</v>
      </c>
      <c r="E42" s="10">
        <v>7</v>
      </c>
      <c r="F42" s="10">
        <v>8</v>
      </c>
      <c r="G42" s="10">
        <v>6</v>
      </c>
      <c r="H42" s="10">
        <v>9</v>
      </c>
      <c r="I42" s="222">
        <f t="shared" si="7"/>
        <v>38</v>
      </c>
      <c r="J42" s="10">
        <f t="shared" si="12"/>
        <v>5.70</v>
      </c>
      <c r="K42" s="18">
        <v>2</v>
      </c>
      <c r="L42" s="18">
        <v>4</v>
      </c>
      <c r="M42" s="18">
        <v>5</v>
      </c>
      <c r="N42" s="18">
        <v>6</v>
      </c>
      <c r="O42" s="18">
        <v>2</v>
      </c>
      <c r="P42" s="18">
        <f t="shared" si="8"/>
        <v>19</v>
      </c>
      <c r="Q42" s="117">
        <f t="shared" si="9"/>
        <v>0.95</v>
      </c>
      <c r="R42" s="107">
        <f t="shared" si="13"/>
        <v>1.30</v>
      </c>
      <c r="S42" s="107">
        <f t="shared" si="14"/>
        <v>1.25</v>
      </c>
      <c r="T42" s="107">
        <f t="shared" si="15"/>
        <v>1.45</v>
      </c>
      <c r="U42" s="107">
        <f t="shared" si="16"/>
        <v>1.20</v>
      </c>
      <c r="V42" s="107">
        <f t="shared" si="17"/>
        <v>1.45</v>
      </c>
      <c r="W42" s="118">
        <f t="shared" si="18"/>
        <v>57</v>
      </c>
      <c r="X42" s="118">
        <f t="shared" si="10"/>
        <v>11.40</v>
      </c>
      <c r="Y42" s="274">
        <v>23</v>
      </c>
      <c r="Z42" s="117">
        <f t="shared" si="11"/>
        <v>18.400000000000002</v>
      </c>
    </row>
    <row r="43" spans="1:26" ht="19.9" customHeight="1" thickBot="1">
      <c r="A43" s="208">
        <v>36</v>
      </c>
      <c r="B43" s="137">
        <v>283121</v>
      </c>
      <c r="C43" s="138" t="s">
        <v>236</v>
      </c>
      <c r="D43" s="10">
        <v>8</v>
      </c>
      <c r="E43" s="10">
        <v>8</v>
      </c>
      <c r="F43" s="10">
        <v>9</v>
      </c>
      <c r="G43" s="10">
        <v>8</v>
      </c>
      <c r="H43" s="10">
        <v>9</v>
      </c>
      <c r="I43" s="222">
        <f t="shared" si="7"/>
        <v>42</v>
      </c>
      <c r="J43" s="10">
        <f t="shared" si="12"/>
        <v>6.30</v>
      </c>
      <c r="K43" s="18">
        <v>2</v>
      </c>
      <c r="L43" s="18">
        <v>4</v>
      </c>
      <c r="M43" s="18">
        <v>5</v>
      </c>
      <c r="N43" s="18">
        <v>4</v>
      </c>
      <c r="O43" s="18">
        <v>6</v>
      </c>
      <c r="P43" s="18">
        <f t="shared" si="8"/>
        <v>21</v>
      </c>
      <c r="Q43" s="117">
        <f t="shared" si="9"/>
        <v>1.05</v>
      </c>
      <c r="R43" s="107">
        <f t="shared" si="13"/>
        <v>1.30</v>
      </c>
      <c r="S43" s="107">
        <f t="shared" si="14"/>
        <v>1.40</v>
      </c>
      <c r="T43" s="107">
        <f t="shared" si="15"/>
        <v>1.60</v>
      </c>
      <c r="U43" s="107">
        <f t="shared" si="16"/>
        <v>1.40</v>
      </c>
      <c r="V43" s="107">
        <f t="shared" si="17"/>
        <v>1.65</v>
      </c>
      <c r="W43" s="118">
        <f t="shared" si="18"/>
        <v>63</v>
      </c>
      <c r="X43" s="118">
        <f t="shared" si="10"/>
        <v>12.60</v>
      </c>
      <c r="Y43" s="274">
        <v>26</v>
      </c>
      <c r="Z43" s="117">
        <f t="shared" si="11"/>
        <v>20.80</v>
      </c>
    </row>
    <row r="44" spans="1:26" ht="19.9" customHeight="1">
      <c r="A44" s="207">
        <v>37</v>
      </c>
      <c r="B44" s="137">
        <v>283122</v>
      </c>
      <c r="C44" s="138" t="s">
        <v>179</v>
      </c>
      <c r="D44" s="10">
        <v>4</v>
      </c>
      <c r="E44" s="10">
        <v>3</v>
      </c>
      <c r="F44" s="10">
        <v>5</v>
      </c>
      <c r="G44" s="10">
        <v>4</v>
      </c>
      <c r="H44" s="10">
        <v>3</v>
      </c>
      <c r="I44" s="222">
        <f t="shared" si="7"/>
        <v>19</v>
      </c>
      <c r="J44" s="10">
        <f t="shared" si="12"/>
        <v>2.85</v>
      </c>
      <c r="K44" s="18">
        <v>2</v>
      </c>
      <c r="L44" s="18">
        <v>1</v>
      </c>
      <c r="M44" s="18">
        <v>2</v>
      </c>
      <c r="N44" s="18">
        <v>2</v>
      </c>
      <c r="O44" s="18">
        <v>2</v>
      </c>
      <c r="P44" s="18">
        <f t="shared" si="8"/>
        <v>9</v>
      </c>
      <c r="Q44" s="117">
        <f t="shared" si="9"/>
        <v>0.45</v>
      </c>
      <c r="R44" s="107">
        <f t="shared" si="13"/>
        <v>0.70</v>
      </c>
      <c r="S44" s="107">
        <f t="shared" si="14"/>
        <v>0.49999999999999994</v>
      </c>
      <c r="T44" s="107">
        <f t="shared" si="15"/>
        <v>0.85</v>
      </c>
      <c r="U44" s="107">
        <f t="shared" si="16"/>
        <v>0.70</v>
      </c>
      <c r="V44" s="107">
        <f t="shared" si="17"/>
        <v>0.54999999999999993</v>
      </c>
      <c r="W44" s="118">
        <f t="shared" si="18"/>
        <v>28</v>
      </c>
      <c r="X44" s="118">
        <f t="shared" si="10"/>
        <v>5.60</v>
      </c>
      <c r="Y44" s="274">
        <v>8</v>
      </c>
      <c r="Z44" s="117">
        <f t="shared" si="11"/>
        <v>6.40</v>
      </c>
    </row>
    <row r="45" spans="1:26" ht="19.9" customHeight="1" thickBot="1">
      <c r="A45" s="208">
        <v>38</v>
      </c>
      <c r="B45" s="137">
        <v>283123</v>
      </c>
      <c r="C45" s="138" t="s">
        <v>237</v>
      </c>
      <c r="D45" s="10">
        <v>3</v>
      </c>
      <c r="E45" s="10">
        <v>4</v>
      </c>
      <c r="F45" s="10">
        <v>5</v>
      </c>
      <c r="G45" s="10">
        <v>7</v>
      </c>
      <c r="H45" s="10">
        <v>5</v>
      </c>
      <c r="I45" s="222">
        <f t="shared" si="7"/>
        <v>24</v>
      </c>
      <c r="J45" s="10">
        <f t="shared" si="12"/>
        <v>3.5999999999999996</v>
      </c>
      <c r="K45" s="18">
        <v>3</v>
      </c>
      <c r="L45" s="18">
        <v>3</v>
      </c>
      <c r="M45" s="18">
        <v>2</v>
      </c>
      <c r="N45" s="18">
        <v>2</v>
      </c>
      <c r="O45" s="18">
        <v>2</v>
      </c>
      <c r="P45" s="18">
        <f t="shared" si="8"/>
        <v>12</v>
      </c>
      <c r="Q45" s="117">
        <f t="shared" si="9"/>
        <v>0.60000000000000009</v>
      </c>
      <c r="R45" s="107">
        <f t="shared" si="13"/>
        <v>0.60</v>
      </c>
      <c r="S45" s="107">
        <f t="shared" si="14"/>
        <v>0.75</v>
      </c>
      <c r="T45" s="107">
        <f t="shared" si="15"/>
        <v>0.85</v>
      </c>
      <c r="U45" s="107">
        <f t="shared" si="16"/>
        <v>1.1500000000000001</v>
      </c>
      <c r="V45" s="107">
        <f t="shared" si="17"/>
        <v>0.85</v>
      </c>
      <c r="W45" s="118">
        <f t="shared" si="18"/>
        <v>36</v>
      </c>
      <c r="X45" s="118">
        <f t="shared" si="10"/>
        <v>7.20</v>
      </c>
      <c r="Y45" s="274">
        <v>16</v>
      </c>
      <c r="Z45" s="117">
        <f t="shared" si="11"/>
        <v>12.80</v>
      </c>
    </row>
    <row r="46" spans="1:26" ht="19.9" customHeight="1">
      <c r="A46" s="207">
        <v>39</v>
      </c>
      <c r="B46" s="137">
        <v>283126</v>
      </c>
      <c r="C46" s="138" t="s">
        <v>238</v>
      </c>
      <c r="D46" s="10">
        <v>3</v>
      </c>
      <c r="E46" s="10">
        <v>4</v>
      </c>
      <c r="F46" s="10">
        <v>5</v>
      </c>
      <c r="G46" s="10">
        <v>8</v>
      </c>
      <c r="H46" s="10">
        <v>5</v>
      </c>
      <c r="I46" s="222">
        <f t="shared" si="7"/>
        <v>25</v>
      </c>
      <c r="J46" s="10">
        <f t="shared" si="12"/>
        <v>3.75</v>
      </c>
      <c r="K46" s="18">
        <v>1</v>
      </c>
      <c r="L46" s="18">
        <v>2</v>
      </c>
      <c r="M46" s="18">
        <v>4</v>
      </c>
      <c r="N46" s="18">
        <v>3</v>
      </c>
      <c r="O46" s="18">
        <v>2</v>
      </c>
      <c r="P46" s="18">
        <f t="shared" si="8"/>
        <v>12</v>
      </c>
      <c r="Q46" s="117">
        <f t="shared" si="9"/>
        <v>0.60000000000000009</v>
      </c>
      <c r="R46" s="107">
        <f t="shared" si="13"/>
        <v>0.49999999999999994</v>
      </c>
      <c r="S46" s="107">
        <f t="shared" si="14"/>
        <v>0.70</v>
      </c>
      <c r="T46" s="107">
        <f t="shared" si="15"/>
        <v>0.95</v>
      </c>
      <c r="U46" s="107">
        <f t="shared" si="16"/>
        <v>1.35</v>
      </c>
      <c r="V46" s="107">
        <f t="shared" si="17"/>
        <v>0.85</v>
      </c>
      <c r="W46" s="118">
        <f t="shared" si="18"/>
        <v>37</v>
      </c>
      <c r="X46" s="118">
        <f t="shared" si="10"/>
        <v>7.40</v>
      </c>
      <c r="Y46" s="274">
        <v>17</v>
      </c>
      <c r="Z46" s="117">
        <f t="shared" si="11"/>
        <v>13.60</v>
      </c>
    </row>
    <row r="47" spans="1:26" ht="19.9" customHeight="1" thickBot="1">
      <c r="A47" s="208">
        <v>40</v>
      </c>
      <c r="B47" s="137">
        <v>283128</v>
      </c>
      <c r="C47" s="138" t="s">
        <v>239</v>
      </c>
      <c r="D47" s="10">
        <v>8</v>
      </c>
      <c r="E47" s="10">
        <v>8</v>
      </c>
      <c r="F47" s="10">
        <v>9</v>
      </c>
      <c r="G47" s="10">
        <v>8</v>
      </c>
      <c r="H47" s="10">
        <v>7</v>
      </c>
      <c r="I47" s="222">
        <f t="shared" si="7"/>
        <v>40</v>
      </c>
      <c r="J47" s="10">
        <f t="shared" si="12"/>
        <v>6</v>
      </c>
      <c r="K47" s="18">
        <v>4</v>
      </c>
      <c r="L47" s="18">
        <v>2</v>
      </c>
      <c r="M47" s="18">
        <v>5</v>
      </c>
      <c r="N47" s="18">
        <v>7</v>
      </c>
      <c r="O47" s="18">
        <v>2</v>
      </c>
      <c r="P47" s="18">
        <f t="shared" si="8"/>
        <v>20</v>
      </c>
      <c r="Q47" s="117">
        <f t="shared" si="9"/>
        <v>1</v>
      </c>
      <c r="R47" s="107">
        <f t="shared" si="13"/>
        <v>1.40</v>
      </c>
      <c r="S47" s="107">
        <f t="shared" si="14"/>
        <v>1.30</v>
      </c>
      <c r="T47" s="107">
        <f t="shared" si="15"/>
        <v>1.60</v>
      </c>
      <c r="U47" s="107">
        <f t="shared" si="16"/>
        <v>1.55</v>
      </c>
      <c r="V47" s="107">
        <f t="shared" si="17"/>
        <v>1.1500000000000001</v>
      </c>
      <c r="W47" s="118">
        <f t="shared" si="18"/>
        <v>60</v>
      </c>
      <c r="X47" s="118">
        <f t="shared" si="10"/>
        <v>12</v>
      </c>
      <c r="Y47" s="274">
        <v>22</v>
      </c>
      <c r="Z47" s="117">
        <f t="shared" si="11"/>
        <v>17.60</v>
      </c>
    </row>
    <row r="48" spans="1:26" ht="19.9" customHeight="1">
      <c r="A48" s="207">
        <v>41</v>
      </c>
      <c r="B48" s="137">
        <v>283133</v>
      </c>
      <c r="C48" s="138" t="s">
        <v>180</v>
      </c>
      <c r="D48" s="10">
        <v>2</v>
      </c>
      <c r="E48" s="10">
        <v>3</v>
      </c>
      <c r="F48" s="10">
        <v>3</v>
      </c>
      <c r="G48" s="10">
        <v>3</v>
      </c>
      <c r="H48" s="10">
        <v>4</v>
      </c>
      <c r="I48" s="222">
        <f t="shared" si="7"/>
        <v>15</v>
      </c>
      <c r="J48" s="10">
        <f t="shared" si="12"/>
        <v>2.25</v>
      </c>
      <c r="K48" s="18">
        <v>1</v>
      </c>
      <c r="L48" s="18">
        <v>3</v>
      </c>
      <c r="M48" s="18">
        <v>2</v>
      </c>
      <c r="N48" s="18">
        <v>1</v>
      </c>
      <c r="O48" s="18">
        <v>1</v>
      </c>
      <c r="P48" s="18">
        <f t="shared" si="8"/>
        <v>8</v>
      </c>
      <c r="Q48" s="117">
        <f t="shared" si="9"/>
        <v>0.40</v>
      </c>
      <c r="R48" s="107">
        <f t="shared" si="13"/>
        <v>0.35</v>
      </c>
      <c r="S48" s="107">
        <f t="shared" si="14"/>
        <v>0.60</v>
      </c>
      <c r="T48" s="107">
        <f t="shared" si="15"/>
        <v>0.54999999999999993</v>
      </c>
      <c r="U48" s="107">
        <f t="shared" si="16"/>
        <v>0.49999999999999994</v>
      </c>
      <c r="V48" s="107">
        <f t="shared" si="17"/>
        <v>0.65</v>
      </c>
      <c r="W48" s="118">
        <f t="shared" si="18"/>
        <v>23</v>
      </c>
      <c r="X48" s="118">
        <f t="shared" si="10"/>
        <v>4.6000000000000005</v>
      </c>
      <c r="Y48" s="274">
        <v>12</v>
      </c>
      <c r="Z48" s="117">
        <f t="shared" si="11"/>
        <v>9.6000000000000014</v>
      </c>
    </row>
    <row r="49" spans="1:26" ht="19.9" customHeight="1" thickBot="1">
      <c r="A49" s="208">
        <v>42</v>
      </c>
      <c r="B49" s="137">
        <v>283136</v>
      </c>
      <c r="C49" s="138" t="s">
        <v>241</v>
      </c>
      <c r="D49" s="10">
        <v>3</v>
      </c>
      <c r="E49" s="10">
        <v>1</v>
      </c>
      <c r="F49" s="10">
        <v>2</v>
      </c>
      <c r="G49" s="10">
        <v>1</v>
      </c>
      <c r="H49" s="10">
        <v>1</v>
      </c>
      <c r="I49" s="222">
        <f t="shared" si="7"/>
        <v>8</v>
      </c>
      <c r="J49" s="10">
        <f t="shared" si="12"/>
        <v>1.20</v>
      </c>
      <c r="K49" s="18">
        <v>0</v>
      </c>
      <c r="L49" s="18">
        <v>1</v>
      </c>
      <c r="M49" s="18">
        <v>0</v>
      </c>
      <c r="N49" s="18">
        <v>1</v>
      </c>
      <c r="O49" s="18">
        <v>2</v>
      </c>
      <c r="P49" s="18">
        <f t="shared" si="8"/>
        <v>4</v>
      </c>
      <c r="Q49" s="117">
        <f t="shared" si="9"/>
        <v>0.20</v>
      </c>
      <c r="R49" s="107">
        <f t="shared" si="13"/>
        <v>0.44999999999999996</v>
      </c>
      <c r="S49" s="107">
        <f t="shared" si="14"/>
        <v>0.20</v>
      </c>
      <c r="T49" s="107">
        <f t="shared" si="15"/>
        <v>0.30</v>
      </c>
      <c r="U49" s="107">
        <f t="shared" si="16"/>
        <v>0.20</v>
      </c>
      <c r="V49" s="107">
        <f t="shared" si="17"/>
        <v>0.25</v>
      </c>
      <c r="W49" s="118">
        <f t="shared" si="18"/>
        <v>12</v>
      </c>
      <c r="X49" s="118">
        <f t="shared" si="10"/>
        <v>2.4000000000000004</v>
      </c>
      <c r="Y49" s="274" t="s">
        <v>203</v>
      </c>
      <c r="Z49" s="117" t="e">
        <f t="shared" si="11"/>
        <v>#VALUE!</v>
      </c>
    </row>
    <row r="50" spans="1:26" ht="19.9" customHeight="1">
      <c r="A50" s="207">
        <v>43</v>
      </c>
      <c r="B50" s="137">
        <v>283137</v>
      </c>
      <c r="C50" s="138" t="s">
        <v>242</v>
      </c>
      <c r="D50" s="10">
        <v>7</v>
      </c>
      <c r="E50" s="10">
        <v>8</v>
      </c>
      <c r="F50" s="10">
        <v>6</v>
      </c>
      <c r="G50" s="10">
        <v>9</v>
      </c>
      <c r="H50" s="10">
        <v>8</v>
      </c>
      <c r="I50" s="222">
        <f t="shared" si="7"/>
        <v>38</v>
      </c>
      <c r="J50" s="10">
        <f t="shared" si="12"/>
        <v>5.70</v>
      </c>
      <c r="K50" s="18">
        <v>4</v>
      </c>
      <c r="L50" s="18">
        <v>4</v>
      </c>
      <c r="M50" s="18">
        <v>5</v>
      </c>
      <c r="N50" s="18">
        <v>3</v>
      </c>
      <c r="O50" s="18">
        <v>3</v>
      </c>
      <c r="P50" s="18">
        <f t="shared" si="8"/>
        <v>19</v>
      </c>
      <c r="Q50" s="117">
        <f t="shared" si="9"/>
        <v>0.95</v>
      </c>
      <c r="R50" s="107">
        <f t="shared" si="13"/>
        <v>1.25</v>
      </c>
      <c r="S50" s="107">
        <f t="shared" si="14"/>
        <v>1.40</v>
      </c>
      <c r="T50" s="107">
        <f t="shared" si="15"/>
        <v>1.1499999999999999</v>
      </c>
      <c r="U50" s="107">
        <f t="shared" si="16"/>
        <v>1.50</v>
      </c>
      <c r="V50" s="107">
        <f t="shared" si="17"/>
        <v>1.35</v>
      </c>
      <c r="W50" s="118">
        <f t="shared" si="18"/>
        <v>57</v>
      </c>
      <c r="X50" s="118">
        <f t="shared" si="10"/>
        <v>11.40</v>
      </c>
      <c r="Y50" s="274">
        <v>22</v>
      </c>
      <c r="Z50" s="117">
        <f t="shared" si="11"/>
        <v>17.60</v>
      </c>
    </row>
    <row r="51" spans="1:26" ht="19.9" customHeight="1" thickBot="1">
      <c r="A51" s="208">
        <v>44</v>
      </c>
      <c r="B51" s="137">
        <v>283138</v>
      </c>
      <c r="C51" s="138" t="s">
        <v>181</v>
      </c>
      <c r="D51" s="10">
        <v>9</v>
      </c>
      <c r="E51" s="10">
        <v>8</v>
      </c>
      <c r="F51" s="10">
        <v>7</v>
      </c>
      <c r="G51" s="10">
        <v>8</v>
      </c>
      <c r="H51" s="10">
        <v>9</v>
      </c>
      <c r="I51" s="222">
        <f t="shared" si="7"/>
        <v>41</v>
      </c>
      <c r="J51" s="10">
        <f t="shared" si="12"/>
        <v>6.15</v>
      </c>
      <c r="K51" s="18">
        <v>5</v>
      </c>
      <c r="L51" s="18">
        <v>4</v>
      </c>
      <c r="M51" s="18">
        <v>1</v>
      </c>
      <c r="N51" s="18">
        <v>3</v>
      </c>
      <c r="O51" s="18">
        <v>7</v>
      </c>
      <c r="P51" s="18">
        <f t="shared" si="8"/>
        <v>20</v>
      </c>
      <c r="Q51" s="117">
        <f t="shared" si="9"/>
        <v>1</v>
      </c>
      <c r="R51" s="107">
        <f t="shared" si="13"/>
        <v>1.60</v>
      </c>
      <c r="S51" s="107">
        <f t="shared" si="14"/>
        <v>1.40</v>
      </c>
      <c r="T51" s="107">
        <f t="shared" si="15"/>
        <v>1.1000000000000001</v>
      </c>
      <c r="U51" s="107">
        <f t="shared" si="16"/>
        <v>1.35</v>
      </c>
      <c r="V51" s="107">
        <f t="shared" si="17"/>
        <v>1.70</v>
      </c>
      <c r="W51" s="118">
        <f t="shared" si="18"/>
        <v>61</v>
      </c>
      <c r="X51" s="118">
        <f t="shared" si="10"/>
        <v>12.20</v>
      </c>
      <c r="Y51" s="274">
        <v>25</v>
      </c>
      <c r="Z51" s="117">
        <f t="shared" si="11"/>
        <v>20</v>
      </c>
    </row>
    <row r="52" spans="1:26" ht="19.9" customHeight="1">
      <c r="A52" s="207">
        <v>45</v>
      </c>
      <c r="B52" s="137">
        <v>283141</v>
      </c>
      <c r="C52" s="138" t="s">
        <v>182</v>
      </c>
      <c r="D52" s="10">
        <v>4</v>
      </c>
      <c r="E52" s="10">
        <v>5</v>
      </c>
      <c r="F52" s="10">
        <v>6</v>
      </c>
      <c r="G52" s="10">
        <v>3</v>
      </c>
      <c r="H52" s="10">
        <v>2</v>
      </c>
      <c r="I52" s="222">
        <f t="shared" si="7"/>
        <v>20</v>
      </c>
      <c r="J52" s="10">
        <f t="shared" si="12"/>
        <v>3</v>
      </c>
      <c r="K52" s="18">
        <v>1</v>
      </c>
      <c r="L52" s="18">
        <v>2</v>
      </c>
      <c r="M52" s="18">
        <v>4</v>
      </c>
      <c r="N52" s="18">
        <v>2</v>
      </c>
      <c r="O52" s="18">
        <v>1</v>
      </c>
      <c r="P52" s="18">
        <f t="shared" si="8"/>
        <v>10</v>
      </c>
      <c r="Q52" s="117">
        <f t="shared" si="9"/>
        <v>0.50</v>
      </c>
      <c r="R52" s="107">
        <f t="shared" si="13"/>
        <v>0.65</v>
      </c>
      <c r="S52" s="107">
        <f t="shared" si="14"/>
        <v>0.85</v>
      </c>
      <c r="T52" s="107">
        <f t="shared" si="15"/>
        <v>1.0999999999999999</v>
      </c>
      <c r="U52" s="107">
        <f t="shared" si="16"/>
        <v>0.54999999999999993</v>
      </c>
      <c r="V52" s="107">
        <f t="shared" si="17"/>
        <v>0.35</v>
      </c>
      <c r="W52" s="118">
        <f t="shared" si="18"/>
        <v>30</v>
      </c>
      <c r="X52" s="118">
        <f t="shared" si="10"/>
        <v>6</v>
      </c>
      <c r="Y52" s="274">
        <v>13</v>
      </c>
      <c r="Z52" s="117">
        <f t="shared" si="11"/>
        <v>10.40</v>
      </c>
    </row>
    <row r="53" spans="1:26" ht="19.9" customHeight="1" thickBot="1">
      <c r="A53" s="208">
        <v>46</v>
      </c>
      <c r="B53" s="137">
        <v>283143</v>
      </c>
      <c r="C53" s="138" t="s">
        <v>243</v>
      </c>
      <c r="D53" s="10">
        <v>6</v>
      </c>
      <c r="E53" s="10">
        <v>5</v>
      </c>
      <c r="F53" s="10">
        <v>4</v>
      </c>
      <c r="G53" s="10">
        <v>7</v>
      </c>
      <c r="H53" s="10">
        <v>7</v>
      </c>
      <c r="I53" s="222">
        <f t="shared" si="7"/>
        <v>29</v>
      </c>
      <c r="J53" s="10">
        <f t="shared" si="12"/>
        <v>4.3499999999999996</v>
      </c>
      <c r="K53" s="18">
        <v>2</v>
      </c>
      <c r="L53" s="18">
        <v>4</v>
      </c>
      <c r="M53" s="18">
        <v>5</v>
      </c>
      <c r="N53" s="18">
        <v>2</v>
      </c>
      <c r="O53" s="18">
        <v>2</v>
      </c>
      <c r="P53" s="18">
        <f t="shared" si="8"/>
        <v>15</v>
      </c>
      <c r="Q53" s="117">
        <f t="shared" si="9"/>
        <v>0.75</v>
      </c>
      <c r="R53" s="107">
        <f t="shared" si="13"/>
        <v>0.99999999999999989</v>
      </c>
      <c r="S53" s="107">
        <f t="shared" si="14"/>
        <v>0.95</v>
      </c>
      <c r="T53" s="107">
        <f t="shared" si="15"/>
        <v>0.85</v>
      </c>
      <c r="U53" s="107">
        <f t="shared" si="16"/>
        <v>1.1500000000000001</v>
      </c>
      <c r="V53" s="107">
        <f t="shared" si="17"/>
        <v>1.1500000000000001</v>
      </c>
      <c r="W53" s="118">
        <f t="shared" si="18"/>
        <v>44</v>
      </c>
      <c r="X53" s="118">
        <f t="shared" si="10"/>
        <v>8.8000000000000007</v>
      </c>
      <c r="Y53" s="274">
        <v>19</v>
      </c>
      <c r="Z53" s="117">
        <f t="shared" si="11"/>
        <v>15.20</v>
      </c>
    </row>
    <row r="54" spans="1:26" ht="19.9" customHeight="1">
      <c r="A54" s="207">
        <v>47</v>
      </c>
      <c r="B54" s="137">
        <v>283144</v>
      </c>
      <c r="C54" s="138" t="s">
        <v>244</v>
      </c>
      <c r="D54" s="10">
        <v>7</v>
      </c>
      <c r="E54" s="10">
        <v>8</v>
      </c>
      <c r="F54" s="10">
        <v>5</v>
      </c>
      <c r="G54" s="10">
        <v>8</v>
      </c>
      <c r="H54" s="10">
        <v>6</v>
      </c>
      <c r="I54" s="222">
        <f t="shared" si="7"/>
        <v>34</v>
      </c>
      <c r="J54" s="10">
        <f t="shared" si="12"/>
        <v>5.0999999999999996</v>
      </c>
      <c r="K54" s="18">
        <v>3</v>
      </c>
      <c r="L54" s="18">
        <v>5</v>
      </c>
      <c r="M54" s="18">
        <v>3</v>
      </c>
      <c r="N54" s="18">
        <v>2</v>
      </c>
      <c r="O54" s="18">
        <v>4</v>
      </c>
      <c r="P54" s="18">
        <f t="shared" si="8"/>
        <v>17</v>
      </c>
      <c r="Q54" s="117">
        <f t="shared" si="9"/>
        <v>0.85000000000000009</v>
      </c>
      <c r="R54" s="107">
        <f t="shared" si="13"/>
        <v>1.2000000000000002</v>
      </c>
      <c r="S54" s="107">
        <f t="shared" si="14"/>
        <v>1.45</v>
      </c>
      <c r="T54" s="107">
        <f t="shared" si="15"/>
        <v>0.90</v>
      </c>
      <c r="U54" s="107">
        <f t="shared" si="16"/>
        <v>1.30</v>
      </c>
      <c r="V54" s="107">
        <f t="shared" si="17"/>
        <v>1.0999999999999999</v>
      </c>
      <c r="W54" s="118">
        <f t="shared" si="18"/>
        <v>51</v>
      </c>
      <c r="X54" s="118">
        <f t="shared" si="10"/>
        <v>10.200000000000001</v>
      </c>
      <c r="Y54" s="274">
        <v>22</v>
      </c>
      <c r="Z54" s="117">
        <f t="shared" si="11"/>
        <v>17.60</v>
      </c>
    </row>
    <row r="55" spans="1:26" ht="19.9" customHeight="1" thickBot="1">
      <c r="A55" s="208">
        <v>48</v>
      </c>
      <c r="B55" s="137">
        <v>283145</v>
      </c>
      <c r="C55" s="138" t="s">
        <v>245</v>
      </c>
      <c r="D55" s="10">
        <v>5</v>
      </c>
      <c r="E55" s="10">
        <v>5</v>
      </c>
      <c r="F55" s="10">
        <v>6</v>
      </c>
      <c r="G55" s="10">
        <v>5</v>
      </c>
      <c r="H55" s="10">
        <v>3</v>
      </c>
      <c r="I55" s="222">
        <f t="shared" si="7"/>
        <v>24</v>
      </c>
      <c r="J55" s="10">
        <f t="shared" si="12"/>
        <v>3.5999999999999996</v>
      </c>
      <c r="K55" s="18">
        <v>2</v>
      </c>
      <c r="L55" s="18">
        <v>3</v>
      </c>
      <c r="M55" s="18">
        <v>4</v>
      </c>
      <c r="N55" s="18">
        <v>1</v>
      </c>
      <c r="O55" s="18">
        <v>2</v>
      </c>
      <c r="P55" s="18">
        <f t="shared" si="8"/>
        <v>12</v>
      </c>
      <c r="Q55" s="117">
        <f t="shared" si="9"/>
        <v>0.60000000000000009</v>
      </c>
      <c r="R55" s="107">
        <f t="shared" si="13"/>
        <v>0.85</v>
      </c>
      <c r="S55" s="107">
        <f t="shared" si="14"/>
        <v>0.90</v>
      </c>
      <c r="T55" s="107">
        <f t="shared" si="15"/>
        <v>1.0999999999999999</v>
      </c>
      <c r="U55" s="107">
        <f t="shared" si="16"/>
        <v>0.80</v>
      </c>
      <c r="V55" s="107">
        <f t="shared" si="17"/>
        <v>0.54999999999999993</v>
      </c>
      <c r="W55" s="118">
        <f t="shared" si="18"/>
        <v>36</v>
      </c>
      <c r="X55" s="118">
        <f t="shared" si="10"/>
        <v>7.20</v>
      </c>
      <c r="Y55" s="274">
        <v>15</v>
      </c>
      <c r="Z55" s="117">
        <f t="shared" si="11"/>
        <v>12</v>
      </c>
    </row>
    <row r="56" spans="1:26" ht="19.9" customHeight="1">
      <c r="A56" s="207">
        <v>49</v>
      </c>
      <c r="B56" s="137">
        <v>283146</v>
      </c>
      <c r="C56" s="138" t="s">
        <v>246</v>
      </c>
      <c r="D56" s="10">
        <v>6</v>
      </c>
      <c r="E56" s="10">
        <v>5</v>
      </c>
      <c r="F56" s="10">
        <v>5</v>
      </c>
      <c r="G56" s="10">
        <v>3</v>
      </c>
      <c r="H56" s="10">
        <v>5</v>
      </c>
      <c r="I56" s="222">
        <f t="shared" si="7"/>
        <v>24</v>
      </c>
      <c r="J56" s="10">
        <f t="shared" si="19" ref="J56:J87">I56*0.15</f>
        <v>3.5999999999999996</v>
      </c>
      <c r="K56" s="18">
        <v>3</v>
      </c>
      <c r="L56" s="18">
        <v>2</v>
      </c>
      <c r="M56" s="18">
        <v>4</v>
      </c>
      <c r="N56" s="18">
        <v>1</v>
      </c>
      <c r="O56" s="18">
        <v>2</v>
      </c>
      <c r="P56" s="18">
        <f t="shared" si="8"/>
        <v>12</v>
      </c>
      <c r="Q56" s="117">
        <f t="shared" si="9"/>
        <v>0.60000000000000009</v>
      </c>
      <c r="R56" s="107">
        <f t="shared" si="13"/>
        <v>1.0499999999999998</v>
      </c>
      <c r="S56" s="107">
        <f t="shared" si="14"/>
        <v>0.85</v>
      </c>
      <c r="T56" s="107">
        <f t="shared" si="15"/>
        <v>0.95</v>
      </c>
      <c r="U56" s="107">
        <f t="shared" si="16"/>
        <v>0.49999999999999994</v>
      </c>
      <c r="V56" s="107">
        <f t="shared" si="17"/>
        <v>0.85</v>
      </c>
      <c r="W56" s="118">
        <f t="shared" si="18"/>
        <v>36</v>
      </c>
      <c r="X56" s="118">
        <f t="shared" si="10"/>
        <v>7.20</v>
      </c>
      <c r="Y56" s="274">
        <v>15</v>
      </c>
      <c r="Z56" s="117">
        <f t="shared" si="11"/>
        <v>12</v>
      </c>
    </row>
    <row r="57" spans="1:26" ht="19.9" customHeight="1" thickBot="1">
      <c r="A57" s="208">
        <v>50</v>
      </c>
      <c r="B57" s="137">
        <v>283147</v>
      </c>
      <c r="C57" s="138" t="s">
        <v>183</v>
      </c>
      <c r="D57" s="10">
        <v>8</v>
      </c>
      <c r="E57" s="10">
        <v>4</v>
      </c>
      <c r="F57" s="10">
        <v>5</v>
      </c>
      <c r="G57" s="10">
        <v>7</v>
      </c>
      <c r="H57" s="10">
        <v>8</v>
      </c>
      <c r="I57" s="222">
        <f t="shared" si="7"/>
        <v>32</v>
      </c>
      <c r="J57" s="10">
        <f t="shared" si="19"/>
        <v>4.80</v>
      </c>
      <c r="K57" s="18">
        <v>3</v>
      </c>
      <c r="L57" s="18">
        <v>3</v>
      </c>
      <c r="M57" s="18">
        <v>5</v>
      </c>
      <c r="N57" s="18">
        <v>3</v>
      </c>
      <c r="O57" s="18">
        <v>2</v>
      </c>
      <c r="P57" s="18">
        <f t="shared" si="8"/>
        <v>16</v>
      </c>
      <c r="Q57" s="117">
        <f t="shared" si="9"/>
        <v>0.80</v>
      </c>
      <c r="R57" s="107">
        <f t="shared" si="13"/>
        <v>1.35</v>
      </c>
      <c r="S57" s="107">
        <f t="shared" si="14"/>
        <v>0.75</v>
      </c>
      <c r="T57" s="107">
        <f t="shared" si="15"/>
        <v>1</v>
      </c>
      <c r="U57" s="107">
        <f t="shared" si="16"/>
        <v>1.2000000000000002</v>
      </c>
      <c r="V57" s="107">
        <f t="shared" si="17"/>
        <v>1.30</v>
      </c>
      <c r="W57" s="118">
        <f t="shared" si="18"/>
        <v>48</v>
      </c>
      <c r="X57" s="118">
        <f t="shared" si="10"/>
        <v>9.6000000000000014</v>
      </c>
      <c r="Y57" s="274">
        <v>19</v>
      </c>
      <c r="Z57" s="117">
        <f t="shared" si="11"/>
        <v>15.20</v>
      </c>
    </row>
    <row r="58" spans="1:26" ht="19.9" customHeight="1">
      <c r="A58" s="207">
        <v>51</v>
      </c>
      <c r="B58" s="137">
        <v>283148</v>
      </c>
      <c r="C58" s="138" t="s">
        <v>247</v>
      </c>
      <c r="D58" s="10">
        <v>8</v>
      </c>
      <c r="E58" s="10">
        <v>5</v>
      </c>
      <c r="F58" s="10">
        <v>7</v>
      </c>
      <c r="G58" s="10">
        <v>5</v>
      </c>
      <c r="H58" s="10">
        <v>8</v>
      </c>
      <c r="I58" s="222">
        <f t="shared" si="7"/>
        <v>33</v>
      </c>
      <c r="J58" s="10">
        <f t="shared" si="19"/>
        <v>4.95</v>
      </c>
      <c r="K58" s="18">
        <v>4</v>
      </c>
      <c r="L58" s="18">
        <v>5</v>
      </c>
      <c r="M58" s="18">
        <v>3</v>
      </c>
      <c r="N58" s="18">
        <v>5</v>
      </c>
      <c r="O58" s="18">
        <v>2</v>
      </c>
      <c r="P58" s="18">
        <f t="shared" si="8"/>
        <v>19</v>
      </c>
      <c r="Q58" s="117">
        <f t="shared" si="9"/>
        <v>0.95</v>
      </c>
      <c r="R58" s="107">
        <f t="shared" si="13"/>
        <v>1.40</v>
      </c>
      <c r="S58" s="107">
        <f t="shared" si="14"/>
        <v>1</v>
      </c>
      <c r="T58" s="107">
        <f t="shared" si="15"/>
        <v>1.2000000000000002</v>
      </c>
      <c r="U58" s="107">
        <f t="shared" si="16"/>
        <v>1</v>
      </c>
      <c r="V58" s="107">
        <f t="shared" si="17"/>
        <v>1.30</v>
      </c>
      <c r="W58" s="118">
        <f t="shared" si="18"/>
        <v>52</v>
      </c>
      <c r="X58" s="118">
        <f t="shared" si="10"/>
        <v>10.40</v>
      </c>
      <c r="Y58" s="274">
        <v>20</v>
      </c>
      <c r="Z58" s="117">
        <f t="shared" si="11"/>
        <v>16</v>
      </c>
    </row>
    <row r="59" spans="1:26" ht="19.9" customHeight="1" thickBot="1">
      <c r="A59" s="208">
        <v>52</v>
      </c>
      <c r="B59" s="137">
        <v>283149</v>
      </c>
      <c r="C59" s="138" t="s">
        <v>248</v>
      </c>
      <c r="D59" s="10">
        <v>9</v>
      </c>
      <c r="E59" s="10">
        <v>8</v>
      </c>
      <c r="F59" s="10">
        <v>7</v>
      </c>
      <c r="G59" s="10">
        <v>6</v>
      </c>
      <c r="H59" s="10">
        <v>6</v>
      </c>
      <c r="I59" s="222">
        <f t="shared" si="7"/>
        <v>36</v>
      </c>
      <c r="J59" s="10">
        <f t="shared" si="19"/>
        <v>5.40</v>
      </c>
      <c r="K59" s="18">
        <v>2</v>
      </c>
      <c r="L59" s="18">
        <v>4</v>
      </c>
      <c r="M59" s="18">
        <v>4</v>
      </c>
      <c r="N59" s="18">
        <v>6</v>
      </c>
      <c r="O59" s="18">
        <v>2</v>
      </c>
      <c r="P59" s="18">
        <f t="shared" si="8"/>
        <v>18</v>
      </c>
      <c r="Q59" s="117">
        <f t="shared" si="9"/>
        <v>0.90</v>
      </c>
      <c r="R59" s="107">
        <f t="shared" si="13"/>
        <v>1.45</v>
      </c>
      <c r="S59" s="107">
        <f t="shared" si="14"/>
        <v>1.40</v>
      </c>
      <c r="T59" s="107">
        <f t="shared" si="15"/>
        <v>1.25</v>
      </c>
      <c r="U59" s="107">
        <f t="shared" si="16"/>
        <v>1.20</v>
      </c>
      <c r="V59" s="107">
        <f t="shared" si="17"/>
        <v>0.99999999999999989</v>
      </c>
      <c r="W59" s="118">
        <f t="shared" si="18"/>
        <v>54</v>
      </c>
      <c r="X59" s="118">
        <f t="shared" si="10"/>
        <v>10.80</v>
      </c>
      <c r="Y59" s="274">
        <v>22</v>
      </c>
      <c r="Z59" s="117">
        <f t="shared" si="11"/>
        <v>17.60</v>
      </c>
    </row>
    <row r="60" spans="1:26" ht="19.9" customHeight="1">
      <c r="A60" s="207">
        <v>53</v>
      </c>
      <c r="B60" s="137">
        <v>283150</v>
      </c>
      <c r="C60" s="138" t="s">
        <v>184</v>
      </c>
      <c r="D60" s="10">
        <v>7</v>
      </c>
      <c r="E60" s="10">
        <v>5</v>
      </c>
      <c r="F60" s="10">
        <v>7</v>
      </c>
      <c r="G60" s="10">
        <v>5</v>
      </c>
      <c r="H60" s="10">
        <v>8</v>
      </c>
      <c r="I60" s="222">
        <f t="shared" si="7"/>
        <v>32</v>
      </c>
      <c r="J60" s="10">
        <f t="shared" si="19"/>
        <v>4.80</v>
      </c>
      <c r="K60" s="18">
        <v>2</v>
      </c>
      <c r="L60" s="18">
        <v>3</v>
      </c>
      <c r="M60" s="18">
        <v>5</v>
      </c>
      <c r="N60" s="18">
        <v>4</v>
      </c>
      <c r="O60" s="18">
        <v>2</v>
      </c>
      <c r="P60" s="18">
        <f t="shared" si="8"/>
        <v>16</v>
      </c>
      <c r="Q60" s="117">
        <f t="shared" si="9"/>
        <v>0.80</v>
      </c>
      <c r="R60" s="107">
        <f t="shared" si="13"/>
        <v>1.1500000000000001</v>
      </c>
      <c r="S60" s="107">
        <f t="shared" si="14"/>
        <v>0.90</v>
      </c>
      <c r="T60" s="107">
        <f t="shared" si="15"/>
        <v>1.30</v>
      </c>
      <c r="U60" s="107">
        <f t="shared" si="16"/>
        <v>0.95</v>
      </c>
      <c r="V60" s="107">
        <f t="shared" si="17"/>
        <v>1.30</v>
      </c>
      <c r="W60" s="118">
        <f t="shared" si="18"/>
        <v>48</v>
      </c>
      <c r="X60" s="118">
        <f t="shared" si="10"/>
        <v>9.6000000000000014</v>
      </c>
      <c r="Y60" s="274">
        <v>19</v>
      </c>
      <c r="Z60" s="117">
        <f t="shared" si="11"/>
        <v>15.20</v>
      </c>
    </row>
    <row r="61" spans="1:26" ht="19.9" customHeight="1" thickBot="1">
      <c r="A61" s="208">
        <v>54</v>
      </c>
      <c r="B61" s="137">
        <v>283151</v>
      </c>
      <c r="C61" s="138" t="s">
        <v>185</v>
      </c>
      <c r="D61" s="10">
        <v>5</v>
      </c>
      <c r="E61" s="10">
        <v>5</v>
      </c>
      <c r="F61" s="10">
        <v>4</v>
      </c>
      <c r="G61" s="10">
        <v>5</v>
      </c>
      <c r="H61" s="10">
        <v>3</v>
      </c>
      <c r="I61" s="222">
        <f t="shared" si="7"/>
        <v>22</v>
      </c>
      <c r="J61" s="10">
        <f t="shared" si="19"/>
        <v>3.30</v>
      </c>
      <c r="K61" s="18">
        <v>2</v>
      </c>
      <c r="L61" s="18">
        <v>5</v>
      </c>
      <c r="M61" s="18">
        <v>1</v>
      </c>
      <c r="N61" s="18">
        <v>2</v>
      </c>
      <c r="O61" s="18">
        <v>1</v>
      </c>
      <c r="P61" s="18">
        <f t="shared" si="8"/>
        <v>11</v>
      </c>
      <c r="Q61" s="117">
        <f t="shared" si="9"/>
        <v>0.55000000000000004</v>
      </c>
      <c r="R61" s="107">
        <f t="shared" si="13"/>
        <v>0.85</v>
      </c>
      <c r="S61" s="107">
        <f t="shared" si="14"/>
        <v>1</v>
      </c>
      <c r="T61" s="107">
        <f t="shared" si="15"/>
        <v>0.65</v>
      </c>
      <c r="U61" s="107">
        <f t="shared" si="16"/>
        <v>0.85</v>
      </c>
      <c r="V61" s="107">
        <f t="shared" si="17"/>
        <v>0.49999999999999994</v>
      </c>
      <c r="W61" s="118">
        <f t="shared" si="18"/>
        <v>33</v>
      </c>
      <c r="X61" s="118">
        <f t="shared" si="10"/>
        <v>6.60</v>
      </c>
      <c r="Y61" s="274">
        <v>14</v>
      </c>
      <c r="Z61" s="117">
        <f t="shared" si="11"/>
        <v>11.20</v>
      </c>
    </row>
    <row r="62" spans="1:26" ht="19.9" customHeight="1">
      <c r="A62" s="207">
        <v>55</v>
      </c>
      <c r="B62" s="137">
        <v>283152</v>
      </c>
      <c r="C62" s="138" t="s">
        <v>249</v>
      </c>
      <c r="D62" s="10">
        <v>6</v>
      </c>
      <c r="E62" s="10">
        <v>5</v>
      </c>
      <c r="F62" s="10">
        <v>5</v>
      </c>
      <c r="G62" s="10">
        <v>5</v>
      </c>
      <c r="H62" s="10">
        <v>3</v>
      </c>
      <c r="I62" s="222">
        <f t="shared" si="7"/>
        <v>24</v>
      </c>
      <c r="J62" s="10">
        <f t="shared" si="19"/>
        <v>3.5999999999999996</v>
      </c>
      <c r="K62" s="18">
        <v>3</v>
      </c>
      <c r="L62" s="18">
        <v>2</v>
      </c>
      <c r="M62" s="18">
        <v>4</v>
      </c>
      <c r="N62" s="18">
        <v>2</v>
      </c>
      <c r="O62" s="18">
        <v>1</v>
      </c>
      <c r="P62" s="18">
        <f t="shared" si="8"/>
        <v>12</v>
      </c>
      <c r="Q62" s="117">
        <f t="shared" si="9"/>
        <v>0.60000000000000009</v>
      </c>
      <c r="R62" s="107">
        <f t="shared" si="13"/>
        <v>1.0499999999999998</v>
      </c>
      <c r="S62" s="107">
        <f t="shared" si="14"/>
        <v>0.85</v>
      </c>
      <c r="T62" s="107">
        <f t="shared" si="15"/>
        <v>0.95</v>
      </c>
      <c r="U62" s="107">
        <f t="shared" si="16"/>
        <v>0.85</v>
      </c>
      <c r="V62" s="107">
        <f t="shared" si="17"/>
        <v>0.49999999999999994</v>
      </c>
      <c r="W62" s="118">
        <f t="shared" si="18"/>
        <v>36</v>
      </c>
      <c r="X62" s="118">
        <f t="shared" si="10"/>
        <v>7.20</v>
      </c>
      <c r="Y62" s="274">
        <v>15</v>
      </c>
      <c r="Z62" s="117">
        <f t="shared" si="11"/>
        <v>12</v>
      </c>
    </row>
    <row r="63" spans="1:26" ht="19.9" customHeight="1" thickBot="1">
      <c r="A63" s="208">
        <v>56</v>
      </c>
      <c r="B63" s="137">
        <v>283153</v>
      </c>
      <c r="C63" s="138" t="s">
        <v>250</v>
      </c>
      <c r="D63" s="10">
        <v>6</v>
      </c>
      <c r="E63" s="10">
        <v>5</v>
      </c>
      <c r="F63" s="10">
        <v>6</v>
      </c>
      <c r="G63" s="10">
        <v>5</v>
      </c>
      <c r="H63" s="10">
        <v>3</v>
      </c>
      <c r="I63" s="222">
        <f t="shared" si="7"/>
        <v>25</v>
      </c>
      <c r="J63" s="10">
        <f t="shared" si="19"/>
        <v>3.75</v>
      </c>
      <c r="K63" s="18">
        <v>2</v>
      </c>
      <c r="L63" s="18">
        <v>3</v>
      </c>
      <c r="M63" s="18">
        <v>3</v>
      </c>
      <c r="N63" s="18">
        <v>2</v>
      </c>
      <c r="O63" s="18">
        <v>3</v>
      </c>
      <c r="P63" s="18">
        <f t="shared" si="8"/>
        <v>13</v>
      </c>
      <c r="Q63" s="117">
        <f t="shared" si="9"/>
        <v>0.65</v>
      </c>
      <c r="R63" s="107">
        <f t="shared" si="13"/>
        <v>0.99999999999999989</v>
      </c>
      <c r="S63" s="107">
        <f t="shared" si="14"/>
        <v>0.90</v>
      </c>
      <c r="T63" s="107">
        <f t="shared" si="15"/>
        <v>1.0499999999999998</v>
      </c>
      <c r="U63" s="107">
        <f t="shared" si="16"/>
        <v>0.85</v>
      </c>
      <c r="V63" s="107">
        <f t="shared" si="17"/>
        <v>0.60</v>
      </c>
      <c r="W63" s="118">
        <f t="shared" si="18"/>
        <v>38</v>
      </c>
      <c r="X63" s="118">
        <f t="shared" si="10"/>
        <v>7.60</v>
      </c>
      <c r="Y63" s="274">
        <v>16</v>
      </c>
      <c r="Z63" s="117">
        <f t="shared" si="11"/>
        <v>12.80</v>
      </c>
    </row>
    <row r="64" spans="1:26" ht="19.9" customHeight="1">
      <c r="A64" s="207">
        <v>57</v>
      </c>
      <c r="B64" s="137">
        <v>283155</v>
      </c>
      <c r="C64" s="138" t="s">
        <v>251</v>
      </c>
      <c r="D64" s="10">
        <v>7</v>
      </c>
      <c r="E64" s="10">
        <v>8</v>
      </c>
      <c r="F64" s="10">
        <v>9</v>
      </c>
      <c r="G64" s="10">
        <v>9</v>
      </c>
      <c r="H64" s="10">
        <v>9</v>
      </c>
      <c r="I64" s="222">
        <f t="shared" si="7"/>
        <v>42</v>
      </c>
      <c r="J64" s="10">
        <f t="shared" si="19"/>
        <v>6.30</v>
      </c>
      <c r="K64" s="18">
        <v>2</v>
      </c>
      <c r="L64" s="18">
        <v>4</v>
      </c>
      <c r="M64" s="18">
        <v>5</v>
      </c>
      <c r="N64" s="18">
        <v>4</v>
      </c>
      <c r="O64" s="18">
        <v>6</v>
      </c>
      <c r="P64" s="18">
        <f t="shared" si="8"/>
        <v>21</v>
      </c>
      <c r="Q64" s="117">
        <f t="shared" si="9"/>
        <v>1.05</v>
      </c>
      <c r="R64" s="107">
        <f t="shared" si="13"/>
        <v>1.1500000000000001</v>
      </c>
      <c r="S64" s="107">
        <f t="shared" si="14"/>
        <v>1.40</v>
      </c>
      <c r="T64" s="107">
        <f t="shared" si="15"/>
        <v>1.60</v>
      </c>
      <c r="U64" s="107">
        <f t="shared" si="16"/>
        <v>1.5499999999999998</v>
      </c>
      <c r="V64" s="107">
        <f t="shared" si="17"/>
        <v>1.65</v>
      </c>
      <c r="W64" s="118">
        <f t="shared" si="18"/>
        <v>63</v>
      </c>
      <c r="X64" s="118">
        <f t="shared" si="10"/>
        <v>12.60</v>
      </c>
      <c r="Y64" s="274">
        <v>29</v>
      </c>
      <c r="Z64" s="117">
        <f t="shared" si="11"/>
        <v>23.200000000000003</v>
      </c>
    </row>
    <row r="65" spans="1:26" ht="19.9" customHeight="1" thickBot="1">
      <c r="A65" s="208">
        <v>58</v>
      </c>
      <c r="B65" s="137">
        <v>283156</v>
      </c>
      <c r="C65" s="138" t="s">
        <v>252</v>
      </c>
      <c r="D65" s="10">
        <v>9</v>
      </c>
      <c r="E65" s="10">
        <v>8</v>
      </c>
      <c r="F65" s="10">
        <v>7</v>
      </c>
      <c r="G65" s="10">
        <v>9</v>
      </c>
      <c r="H65" s="10">
        <v>9</v>
      </c>
      <c r="I65" s="222">
        <f t="shared" si="7"/>
        <v>42</v>
      </c>
      <c r="J65" s="10">
        <f t="shared" si="19"/>
        <v>6.30</v>
      </c>
      <c r="K65" s="18">
        <v>3</v>
      </c>
      <c r="L65" s="18">
        <v>3</v>
      </c>
      <c r="M65" s="18">
        <v>4</v>
      </c>
      <c r="N65" s="18">
        <v>4</v>
      </c>
      <c r="O65" s="18">
        <v>7</v>
      </c>
      <c r="P65" s="18">
        <f t="shared" si="8"/>
        <v>21</v>
      </c>
      <c r="Q65" s="117">
        <f t="shared" si="9"/>
        <v>1.05</v>
      </c>
      <c r="R65" s="107">
        <f t="shared" si="13"/>
        <v>1.50</v>
      </c>
      <c r="S65" s="107">
        <f t="shared" si="14"/>
        <v>1.35</v>
      </c>
      <c r="T65" s="107">
        <f t="shared" si="15"/>
        <v>1.25</v>
      </c>
      <c r="U65" s="107">
        <f t="shared" si="16"/>
        <v>1.5499999999999998</v>
      </c>
      <c r="V65" s="107">
        <f t="shared" si="17"/>
        <v>1.70</v>
      </c>
      <c r="W65" s="118">
        <f t="shared" si="18"/>
        <v>63</v>
      </c>
      <c r="X65" s="118">
        <f t="shared" si="10"/>
        <v>12.60</v>
      </c>
      <c r="Y65" s="274">
        <v>29</v>
      </c>
      <c r="Z65" s="117">
        <f t="shared" si="11"/>
        <v>23.200000000000003</v>
      </c>
    </row>
    <row r="66" spans="1:26" ht="19.9" customHeight="1">
      <c r="A66" s="207">
        <v>59</v>
      </c>
      <c r="B66" s="137">
        <v>283157</v>
      </c>
      <c r="C66" s="138" t="s">
        <v>253</v>
      </c>
      <c r="D66" s="10">
        <v>8</v>
      </c>
      <c r="E66" s="10">
        <v>7</v>
      </c>
      <c r="F66" s="10">
        <v>8</v>
      </c>
      <c r="G66" s="10">
        <v>6</v>
      </c>
      <c r="H66" s="10">
        <v>6</v>
      </c>
      <c r="I66" s="222">
        <f t="shared" si="7"/>
        <v>35</v>
      </c>
      <c r="J66" s="10">
        <f t="shared" si="19"/>
        <v>5.25</v>
      </c>
      <c r="K66" s="18">
        <v>4</v>
      </c>
      <c r="L66" s="18">
        <v>4</v>
      </c>
      <c r="M66" s="18">
        <v>3</v>
      </c>
      <c r="N66" s="18">
        <v>3</v>
      </c>
      <c r="O66" s="18">
        <v>4</v>
      </c>
      <c r="P66" s="18">
        <f t="shared" si="8"/>
        <v>18</v>
      </c>
      <c r="Q66" s="117">
        <f t="shared" si="9"/>
        <v>0.90</v>
      </c>
      <c r="R66" s="107">
        <f t="shared" si="13"/>
        <v>1.40</v>
      </c>
      <c r="S66" s="107">
        <f t="shared" si="14"/>
        <v>1.25</v>
      </c>
      <c r="T66" s="107">
        <f t="shared" si="15"/>
        <v>1.35</v>
      </c>
      <c r="U66" s="107">
        <f t="shared" si="16"/>
        <v>1.0499999999999998</v>
      </c>
      <c r="V66" s="107">
        <f t="shared" si="17"/>
        <v>1.0999999999999999</v>
      </c>
      <c r="W66" s="118">
        <f t="shared" si="18"/>
        <v>53</v>
      </c>
      <c r="X66" s="118">
        <f t="shared" si="10"/>
        <v>10.60</v>
      </c>
      <c r="Y66" s="274">
        <v>21</v>
      </c>
      <c r="Z66" s="117">
        <f t="shared" si="11"/>
        <v>16.80</v>
      </c>
    </row>
    <row r="67" spans="1:26" ht="19.9" customHeight="1" thickBot="1">
      <c r="A67" s="208">
        <v>60</v>
      </c>
      <c r="B67" s="137">
        <v>283158</v>
      </c>
      <c r="C67" s="138" t="s">
        <v>254</v>
      </c>
      <c r="D67" s="10">
        <v>6</v>
      </c>
      <c r="E67" s="10">
        <v>6</v>
      </c>
      <c r="F67" s="10">
        <v>5</v>
      </c>
      <c r="G67" s="10">
        <v>3</v>
      </c>
      <c r="H67" s="10">
        <v>5</v>
      </c>
      <c r="I67" s="222">
        <f t="shared" si="7"/>
        <v>25</v>
      </c>
      <c r="J67" s="10">
        <f t="shared" si="19"/>
        <v>3.75</v>
      </c>
      <c r="K67" s="18">
        <v>2</v>
      </c>
      <c r="L67" s="18">
        <v>4</v>
      </c>
      <c r="M67" s="18">
        <v>5</v>
      </c>
      <c r="N67" s="18">
        <v>1</v>
      </c>
      <c r="O67" s="18">
        <v>1</v>
      </c>
      <c r="P67" s="18">
        <f t="shared" si="8"/>
        <v>13</v>
      </c>
      <c r="Q67" s="117">
        <f t="shared" si="9"/>
        <v>0.65</v>
      </c>
      <c r="R67" s="107">
        <f t="shared" si="13"/>
        <v>0.99999999999999989</v>
      </c>
      <c r="S67" s="107">
        <f t="shared" si="14"/>
        <v>1.0999999999999999</v>
      </c>
      <c r="T67" s="107">
        <f t="shared" si="15"/>
        <v>1</v>
      </c>
      <c r="U67" s="107">
        <f t="shared" si="16"/>
        <v>0.49999999999999994</v>
      </c>
      <c r="V67" s="107">
        <f t="shared" si="17"/>
        <v>0.80</v>
      </c>
      <c r="W67" s="118">
        <f t="shared" si="18"/>
        <v>38</v>
      </c>
      <c r="X67" s="118">
        <f t="shared" si="10"/>
        <v>7.60</v>
      </c>
      <c r="Y67" s="274">
        <v>16</v>
      </c>
      <c r="Z67" s="117">
        <f t="shared" si="11"/>
        <v>12.80</v>
      </c>
    </row>
    <row r="68" spans="1:26" ht="19.9" customHeight="1">
      <c r="A68" s="207">
        <v>61</v>
      </c>
      <c r="B68" s="137">
        <v>283159</v>
      </c>
      <c r="C68" s="138" t="s">
        <v>186</v>
      </c>
      <c r="D68" s="10">
        <v>7</v>
      </c>
      <c r="E68" s="10">
        <v>7</v>
      </c>
      <c r="F68" s="10">
        <v>6</v>
      </c>
      <c r="G68" s="10">
        <v>9</v>
      </c>
      <c r="H68" s="10">
        <v>8</v>
      </c>
      <c r="I68" s="222">
        <f t="shared" si="7"/>
        <v>37</v>
      </c>
      <c r="J68" s="10">
        <f t="shared" si="19"/>
        <v>5.55</v>
      </c>
      <c r="K68" s="18">
        <v>2</v>
      </c>
      <c r="L68" s="18">
        <v>4</v>
      </c>
      <c r="M68" s="18">
        <v>5</v>
      </c>
      <c r="N68" s="18">
        <v>3</v>
      </c>
      <c r="O68" s="18">
        <v>5</v>
      </c>
      <c r="P68" s="18">
        <f t="shared" si="8"/>
        <v>19</v>
      </c>
      <c r="Q68" s="117">
        <f t="shared" si="9"/>
        <v>0.95</v>
      </c>
      <c r="R68" s="107">
        <f t="shared" si="13"/>
        <v>1.1500000000000001</v>
      </c>
      <c r="S68" s="107">
        <f t="shared" si="14"/>
        <v>1.25</v>
      </c>
      <c r="T68" s="107">
        <f t="shared" si="15"/>
        <v>1.1499999999999999</v>
      </c>
      <c r="U68" s="107">
        <f t="shared" si="16"/>
        <v>1.50</v>
      </c>
      <c r="V68" s="107">
        <f t="shared" si="17"/>
        <v>1.45</v>
      </c>
      <c r="W68" s="118">
        <f t="shared" si="18"/>
        <v>56</v>
      </c>
      <c r="X68" s="118">
        <f t="shared" si="10"/>
        <v>11.20</v>
      </c>
      <c r="Y68" s="274">
        <v>21</v>
      </c>
      <c r="Z68" s="117">
        <f t="shared" si="11"/>
        <v>16.80</v>
      </c>
    </row>
    <row r="69" spans="1:26" ht="19.9" customHeight="1" thickBot="1">
      <c r="A69" s="208">
        <v>62</v>
      </c>
      <c r="B69" s="137">
        <v>283160</v>
      </c>
      <c r="C69" s="138" t="s">
        <v>255</v>
      </c>
      <c r="D69" s="10">
        <v>4</v>
      </c>
      <c r="E69" s="10">
        <v>4</v>
      </c>
      <c r="F69" s="10">
        <v>3</v>
      </c>
      <c r="G69" s="10">
        <v>5</v>
      </c>
      <c r="H69" s="10">
        <v>4</v>
      </c>
      <c r="I69" s="222">
        <f t="shared" si="7"/>
        <v>20</v>
      </c>
      <c r="J69" s="10">
        <f t="shared" si="19"/>
        <v>3</v>
      </c>
      <c r="K69" s="18">
        <v>1</v>
      </c>
      <c r="L69" s="18">
        <v>2</v>
      </c>
      <c r="M69" s="18">
        <v>1</v>
      </c>
      <c r="N69" s="18">
        <v>3</v>
      </c>
      <c r="O69" s="18">
        <v>3</v>
      </c>
      <c r="P69" s="18">
        <f t="shared" si="8"/>
        <v>10</v>
      </c>
      <c r="Q69" s="117">
        <f t="shared" si="9"/>
        <v>0.50</v>
      </c>
      <c r="R69" s="107">
        <f t="shared" si="13"/>
        <v>0.65</v>
      </c>
      <c r="S69" s="107">
        <f t="shared" si="14"/>
        <v>0.70</v>
      </c>
      <c r="T69" s="107">
        <f t="shared" si="15"/>
        <v>0.49999999999999994</v>
      </c>
      <c r="U69" s="107">
        <f t="shared" si="16"/>
        <v>0.90</v>
      </c>
      <c r="V69" s="107">
        <f t="shared" si="17"/>
        <v>0.75</v>
      </c>
      <c r="W69" s="118">
        <f t="shared" si="18"/>
        <v>30</v>
      </c>
      <c r="X69" s="118">
        <f t="shared" si="10"/>
        <v>6</v>
      </c>
      <c r="Y69" s="274">
        <v>9</v>
      </c>
      <c r="Z69" s="117">
        <f t="shared" si="11"/>
        <v>7.20</v>
      </c>
    </row>
    <row r="70" spans="1:26" ht="19.9" customHeight="1">
      <c r="A70" s="207">
        <v>63</v>
      </c>
      <c r="B70" s="137">
        <v>283162</v>
      </c>
      <c r="C70" s="138" t="s">
        <v>256</v>
      </c>
      <c r="D70" s="10">
        <v>9</v>
      </c>
      <c r="E70" s="10">
        <v>8</v>
      </c>
      <c r="F70" s="10">
        <v>9</v>
      </c>
      <c r="G70" s="10">
        <v>8</v>
      </c>
      <c r="H70" s="10">
        <v>7</v>
      </c>
      <c r="I70" s="222">
        <f t="shared" si="7"/>
        <v>41</v>
      </c>
      <c r="J70" s="10">
        <f t="shared" si="19"/>
        <v>6.15</v>
      </c>
      <c r="K70" s="18">
        <v>2</v>
      </c>
      <c r="L70" s="18">
        <v>4</v>
      </c>
      <c r="M70" s="18">
        <v>4</v>
      </c>
      <c r="N70" s="18">
        <v>5</v>
      </c>
      <c r="O70" s="18">
        <v>6</v>
      </c>
      <c r="P70" s="18">
        <f t="shared" si="8"/>
        <v>21</v>
      </c>
      <c r="Q70" s="117">
        <f t="shared" si="9"/>
        <v>1.05</v>
      </c>
      <c r="R70" s="107">
        <f t="shared" si="13"/>
        <v>1.45</v>
      </c>
      <c r="S70" s="107">
        <f t="shared" si="14"/>
        <v>1.40</v>
      </c>
      <c r="T70" s="107">
        <f t="shared" si="15"/>
        <v>1.5499999999999998</v>
      </c>
      <c r="U70" s="107">
        <f t="shared" si="16"/>
        <v>1.45</v>
      </c>
      <c r="V70" s="107">
        <f t="shared" si="17"/>
        <v>1.35</v>
      </c>
      <c r="W70" s="118">
        <f t="shared" si="18"/>
        <v>62</v>
      </c>
      <c r="X70" s="118">
        <f t="shared" si="10"/>
        <v>12.40</v>
      </c>
      <c r="Y70" s="274">
        <v>25</v>
      </c>
      <c r="Z70" s="117">
        <f t="shared" si="11"/>
        <v>20</v>
      </c>
    </row>
    <row r="71" spans="1:26" ht="19.9" customHeight="1" thickBot="1">
      <c r="A71" s="208">
        <v>64</v>
      </c>
      <c r="B71" s="137">
        <v>283163</v>
      </c>
      <c r="C71" s="138" t="s">
        <v>257</v>
      </c>
      <c r="D71" s="10">
        <v>8</v>
      </c>
      <c r="E71" s="10">
        <v>5</v>
      </c>
      <c r="F71" s="10">
        <v>7</v>
      </c>
      <c r="G71" s="10">
        <v>5</v>
      </c>
      <c r="H71" s="10">
        <v>7</v>
      </c>
      <c r="I71" s="222">
        <f t="shared" si="7"/>
        <v>32</v>
      </c>
      <c r="J71" s="10">
        <f t="shared" si="19"/>
        <v>4.80</v>
      </c>
      <c r="K71" s="18">
        <v>2</v>
      </c>
      <c r="L71" s="18">
        <v>3</v>
      </c>
      <c r="M71" s="18">
        <v>4</v>
      </c>
      <c r="N71" s="18">
        <v>4</v>
      </c>
      <c r="O71" s="18">
        <v>3</v>
      </c>
      <c r="P71" s="18">
        <f t="shared" si="8"/>
        <v>16</v>
      </c>
      <c r="Q71" s="117">
        <f t="shared" si="9"/>
        <v>0.80</v>
      </c>
      <c r="R71" s="107">
        <f t="shared" si="13"/>
        <v>1.30</v>
      </c>
      <c r="S71" s="107">
        <f t="shared" si="14"/>
        <v>0.90</v>
      </c>
      <c r="T71" s="107">
        <f t="shared" si="15"/>
        <v>1.25</v>
      </c>
      <c r="U71" s="107">
        <f t="shared" si="16"/>
        <v>0.95</v>
      </c>
      <c r="V71" s="107">
        <f t="shared" si="17"/>
        <v>1.2000000000000002</v>
      </c>
      <c r="W71" s="118">
        <f t="shared" si="18"/>
        <v>48</v>
      </c>
      <c r="X71" s="118">
        <f t="shared" si="10"/>
        <v>9.6000000000000014</v>
      </c>
      <c r="Y71" s="274">
        <v>19</v>
      </c>
      <c r="Z71" s="117">
        <f t="shared" si="11"/>
        <v>15.20</v>
      </c>
    </row>
    <row r="72" spans="1:26" ht="19.9" customHeight="1">
      <c r="A72" s="207">
        <v>65</v>
      </c>
      <c r="B72" s="137">
        <v>283165</v>
      </c>
      <c r="C72" s="138" t="s">
        <v>258</v>
      </c>
      <c r="D72" s="10">
        <v>3</v>
      </c>
      <c r="E72" s="10">
        <v>5</v>
      </c>
      <c r="F72" s="10">
        <v>6</v>
      </c>
      <c r="G72" s="10">
        <v>5</v>
      </c>
      <c r="H72" s="10">
        <v>5</v>
      </c>
      <c r="I72" s="222">
        <f t="shared" si="7"/>
        <v>24</v>
      </c>
      <c r="J72" s="10">
        <f t="shared" si="19"/>
        <v>3.5999999999999996</v>
      </c>
      <c r="K72" s="18">
        <v>2</v>
      </c>
      <c r="L72" s="18">
        <v>3</v>
      </c>
      <c r="M72" s="18">
        <v>4</v>
      </c>
      <c r="N72" s="18">
        <v>2</v>
      </c>
      <c r="O72" s="18">
        <v>1</v>
      </c>
      <c r="P72" s="18">
        <f t="shared" si="8"/>
        <v>12</v>
      </c>
      <c r="Q72" s="117">
        <f t="shared" si="9"/>
        <v>0.60000000000000009</v>
      </c>
      <c r="R72" s="107">
        <f t="shared" si="20" ref="R72:R103">(D72*0.15+K72*0.05)</f>
        <v>0.54999999999999993</v>
      </c>
      <c r="S72" s="107">
        <f t="shared" si="21" ref="S72:S103">(E72*0.15+L72*0.05)</f>
        <v>0.90</v>
      </c>
      <c r="T72" s="107">
        <f t="shared" si="22" ref="T72:T103">(F72*0.15+M72*0.05)</f>
        <v>1.0999999999999999</v>
      </c>
      <c r="U72" s="107">
        <f t="shared" si="23" ref="U72:U103">(G72*0.15+N72*0.05)</f>
        <v>0.85</v>
      </c>
      <c r="V72" s="107">
        <f t="shared" si="24" ref="V72:V103">(H72*0.15+O72*0.05)</f>
        <v>0.80</v>
      </c>
      <c r="W72" s="118">
        <f t="shared" si="25" ref="W72:W103">I72+P72</f>
        <v>36</v>
      </c>
      <c r="X72" s="118">
        <f t="shared" si="10"/>
        <v>7.20</v>
      </c>
      <c r="Y72" s="274">
        <v>15</v>
      </c>
      <c r="Z72" s="117">
        <f t="shared" si="11"/>
        <v>12</v>
      </c>
    </row>
    <row r="73" spans="1:26" ht="19.9" customHeight="1" thickBot="1">
      <c r="A73" s="208">
        <v>66</v>
      </c>
      <c r="B73" s="137">
        <v>283166</v>
      </c>
      <c r="C73" s="138" t="s">
        <v>259</v>
      </c>
      <c r="D73" s="10">
        <v>6</v>
      </c>
      <c r="E73" s="10">
        <v>9</v>
      </c>
      <c r="F73" s="10">
        <v>7</v>
      </c>
      <c r="G73" s="10">
        <v>7</v>
      </c>
      <c r="H73" s="10">
        <v>8</v>
      </c>
      <c r="I73" s="222">
        <f t="shared" si="26" ref="I73:I104">SUM(D73:H73)</f>
        <v>37</v>
      </c>
      <c r="J73" s="10">
        <f t="shared" si="19"/>
        <v>5.55</v>
      </c>
      <c r="K73" s="18">
        <v>2</v>
      </c>
      <c r="L73" s="18">
        <v>5</v>
      </c>
      <c r="M73" s="18">
        <v>6</v>
      </c>
      <c r="N73" s="18">
        <v>4</v>
      </c>
      <c r="O73" s="18">
        <v>2</v>
      </c>
      <c r="P73" s="18">
        <f t="shared" si="27" ref="P73:P105">SUM(K73:O73)</f>
        <v>19</v>
      </c>
      <c r="Q73" s="117">
        <f t="shared" si="28" ref="Q73:Q105">P73*0.05</f>
        <v>0.95</v>
      </c>
      <c r="R73" s="107">
        <f t="shared" si="20"/>
        <v>0.99999999999999989</v>
      </c>
      <c r="S73" s="107">
        <f t="shared" si="21"/>
        <v>1.60</v>
      </c>
      <c r="T73" s="107">
        <f t="shared" si="22"/>
        <v>1.35</v>
      </c>
      <c r="U73" s="107">
        <f t="shared" si="23"/>
        <v>1.25</v>
      </c>
      <c r="V73" s="107">
        <f t="shared" si="24"/>
        <v>1.30</v>
      </c>
      <c r="W73" s="118">
        <f t="shared" si="25"/>
        <v>56</v>
      </c>
      <c r="X73" s="118">
        <f t="shared" si="29" ref="X73:X105">(W73*0.2)</f>
        <v>11.20</v>
      </c>
      <c r="Y73" s="274">
        <v>21</v>
      </c>
      <c r="Z73" s="117">
        <f t="shared" si="11"/>
        <v>16.80</v>
      </c>
    </row>
    <row r="74" spans="1:26" ht="19.9" customHeight="1">
      <c r="A74" s="207">
        <v>67</v>
      </c>
      <c r="B74" s="137">
        <v>283168</v>
      </c>
      <c r="C74" s="138" t="s">
        <v>187</v>
      </c>
      <c r="D74" s="10">
        <v>3</v>
      </c>
      <c r="E74" s="10">
        <v>5</v>
      </c>
      <c r="F74" s="10">
        <v>4</v>
      </c>
      <c r="G74" s="10">
        <v>5</v>
      </c>
      <c r="H74" s="10">
        <v>5</v>
      </c>
      <c r="I74" s="222">
        <f t="shared" si="26"/>
        <v>22</v>
      </c>
      <c r="J74" s="10">
        <f t="shared" si="19"/>
        <v>3.30</v>
      </c>
      <c r="K74" s="18">
        <v>2</v>
      </c>
      <c r="L74" s="18">
        <v>1</v>
      </c>
      <c r="M74" s="18">
        <v>3</v>
      </c>
      <c r="N74" s="18">
        <v>4</v>
      </c>
      <c r="O74" s="18">
        <v>1</v>
      </c>
      <c r="P74" s="18">
        <f t="shared" si="27"/>
        <v>11</v>
      </c>
      <c r="Q74" s="117">
        <f t="shared" si="28"/>
        <v>0.55000000000000004</v>
      </c>
      <c r="R74" s="107">
        <f t="shared" si="20"/>
        <v>0.54999999999999993</v>
      </c>
      <c r="S74" s="107">
        <f t="shared" si="21"/>
        <v>0.80</v>
      </c>
      <c r="T74" s="107">
        <f t="shared" si="22"/>
        <v>0.75</v>
      </c>
      <c r="U74" s="107">
        <f t="shared" si="23"/>
        <v>0.95</v>
      </c>
      <c r="V74" s="107">
        <f t="shared" si="24"/>
        <v>0.80</v>
      </c>
      <c r="W74" s="118">
        <f t="shared" si="25"/>
        <v>33</v>
      </c>
      <c r="X74" s="118">
        <f t="shared" si="29"/>
        <v>6.60</v>
      </c>
      <c r="Y74" s="274">
        <v>14</v>
      </c>
      <c r="Z74" s="117">
        <f t="shared" si="11"/>
        <v>11.20</v>
      </c>
    </row>
    <row r="75" spans="1:26" ht="19.9" customHeight="1" thickBot="1">
      <c r="A75" s="208">
        <v>68</v>
      </c>
      <c r="B75" s="137">
        <v>283169</v>
      </c>
      <c r="C75" s="138" t="s">
        <v>188</v>
      </c>
      <c r="D75" s="10">
        <v>2</v>
      </c>
      <c r="E75" s="10">
        <v>6</v>
      </c>
      <c r="F75" s="10">
        <v>3</v>
      </c>
      <c r="G75" s="10">
        <v>6</v>
      </c>
      <c r="H75" s="10">
        <v>5</v>
      </c>
      <c r="I75" s="222">
        <f t="shared" si="26"/>
        <v>22</v>
      </c>
      <c r="J75" s="10">
        <f t="shared" si="19"/>
        <v>3.30</v>
      </c>
      <c r="K75" s="18">
        <v>2</v>
      </c>
      <c r="L75" s="18">
        <v>4</v>
      </c>
      <c r="M75" s="18">
        <v>1</v>
      </c>
      <c r="N75" s="18">
        <v>3</v>
      </c>
      <c r="O75" s="18">
        <v>1</v>
      </c>
      <c r="P75" s="18">
        <f t="shared" si="27"/>
        <v>11</v>
      </c>
      <c r="Q75" s="117">
        <f t="shared" si="28"/>
        <v>0.55000000000000004</v>
      </c>
      <c r="R75" s="107">
        <f t="shared" si="20"/>
        <v>0.40</v>
      </c>
      <c r="S75" s="107">
        <f t="shared" si="21"/>
        <v>1.0999999999999999</v>
      </c>
      <c r="T75" s="107">
        <f t="shared" si="22"/>
        <v>0.49999999999999994</v>
      </c>
      <c r="U75" s="107">
        <f t="shared" si="23"/>
        <v>1.0499999999999998</v>
      </c>
      <c r="V75" s="107">
        <f t="shared" si="24"/>
        <v>0.80</v>
      </c>
      <c r="W75" s="118">
        <f t="shared" si="25"/>
        <v>33</v>
      </c>
      <c r="X75" s="118">
        <f t="shared" si="29"/>
        <v>6.60</v>
      </c>
      <c r="Y75" s="274">
        <v>14</v>
      </c>
      <c r="Z75" s="117">
        <f t="shared" si="11"/>
        <v>11.20</v>
      </c>
    </row>
    <row r="76" spans="1:26" ht="19.9" customHeight="1">
      <c r="A76" s="207">
        <v>69</v>
      </c>
      <c r="B76" s="137">
        <v>283170</v>
      </c>
      <c r="C76" s="138" t="s">
        <v>261</v>
      </c>
      <c r="D76" s="10">
        <v>3</v>
      </c>
      <c r="E76" s="10">
        <v>3</v>
      </c>
      <c r="F76" s="10">
        <v>6</v>
      </c>
      <c r="G76" s="10">
        <v>5</v>
      </c>
      <c r="H76" s="10">
        <v>6</v>
      </c>
      <c r="I76" s="222">
        <f t="shared" si="26"/>
        <v>23</v>
      </c>
      <c r="J76" s="10">
        <f t="shared" si="19"/>
        <v>3.4499999999999997</v>
      </c>
      <c r="K76" s="18">
        <v>2</v>
      </c>
      <c r="L76" s="18">
        <v>4</v>
      </c>
      <c r="M76" s="18">
        <v>2</v>
      </c>
      <c r="N76" s="18">
        <v>3</v>
      </c>
      <c r="O76" s="18">
        <v>1</v>
      </c>
      <c r="P76" s="18">
        <f t="shared" si="27"/>
        <v>12</v>
      </c>
      <c r="Q76" s="117">
        <f t="shared" si="28"/>
        <v>0.60000000000000009</v>
      </c>
      <c r="R76" s="107">
        <f t="shared" si="20"/>
        <v>0.54999999999999993</v>
      </c>
      <c r="S76" s="107">
        <f t="shared" si="21"/>
        <v>0.64999999999999991</v>
      </c>
      <c r="T76" s="107">
        <f t="shared" si="22"/>
        <v>0.99999999999999989</v>
      </c>
      <c r="U76" s="107">
        <f t="shared" si="23"/>
        <v>0.90</v>
      </c>
      <c r="V76" s="107">
        <f t="shared" si="24"/>
        <v>0.95</v>
      </c>
      <c r="W76" s="118">
        <f t="shared" si="25"/>
        <v>35</v>
      </c>
      <c r="X76" s="118">
        <f t="shared" si="29"/>
        <v>7</v>
      </c>
      <c r="Y76" s="274">
        <v>15</v>
      </c>
      <c r="Z76" s="117">
        <f t="shared" si="11"/>
        <v>12</v>
      </c>
    </row>
    <row r="77" spans="1:26" ht="19.9" customHeight="1" thickBot="1">
      <c r="A77" s="208">
        <v>70</v>
      </c>
      <c r="B77" s="137">
        <v>283171</v>
      </c>
      <c r="C77" s="138" t="s">
        <v>262</v>
      </c>
      <c r="D77" s="10">
        <v>2</v>
      </c>
      <c r="E77" s="10">
        <v>4</v>
      </c>
      <c r="F77" s="10">
        <v>6</v>
      </c>
      <c r="G77" s="10">
        <v>4</v>
      </c>
      <c r="H77" s="10">
        <v>7</v>
      </c>
      <c r="I77" s="222">
        <f t="shared" si="26"/>
        <v>23</v>
      </c>
      <c r="J77" s="10">
        <f t="shared" si="19"/>
        <v>3.4499999999999997</v>
      </c>
      <c r="K77" s="18">
        <v>3</v>
      </c>
      <c r="L77" s="18">
        <v>1</v>
      </c>
      <c r="M77" s="18">
        <v>4</v>
      </c>
      <c r="N77" s="18">
        <v>2</v>
      </c>
      <c r="O77" s="18">
        <v>2</v>
      </c>
      <c r="P77" s="18">
        <f t="shared" si="27"/>
        <v>12</v>
      </c>
      <c r="Q77" s="117">
        <f t="shared" si="28"/>
        <v>0.60000000000000009</v>
      </c>
      <c r="R77" s="107">
        <f t="shared" si="20"/>
        <v>0.45</v>
      </c>
      <c r="S77" s="107">
        <f t="shared" si="21"/>
        <v>0.65</v>
      </c>
      <c r="T77" s="107">
        <f t="shared" si="22"/>
        <v>1.0999999999999999</v>
      </c>
      <c r="U77" s="107">
        <f t="shared" si="23"/>
        <v>0.70</v>
      </c>
      <c r="V77" s="107">
        <f t="shared" si="24"/>
        <v>1.1500000000000001</v>
      </c>
      <c r="W77" s="118">
        <f t="shared" si="25"/>
        <v>35</v>
      </c>
      <c r="X77" s="118">
        <f t="shared" si="29"/>
        <v>7</v>
      </c>
      <c r="Y77" s="274">
        <v>15</v>
      </c>
      <c r="Z77" s="117">
        <f t="shared" si="11"/>
        <v>12</v>
      </c>
    </row>
    <row r="78" spans="1:26" ht="19.9" customHeight="1">
      <c r="A78" s="207">
        <v>71</v>
      </c>
      <c r="B78" s="137">
        <v>283172</v>
      </c>
      <c r="C78" s="138" t="s">
        <v>263</v>
      </c>
      <c r="D78" s="10">
        <v>7</v>
      </c>
      <c r="E78" s="10">
        <v>5</v>
      </c>
      <c r="F78" s="10">
        <v>7</v>
      </c>
      <c r="G78" s="10">
        <v>5</v>
      </c>
      <c r="H78" s="10">
        <v>8</v>
      </c>
      <c r="I78" s="222">
        <f t="shared" si="26"/>
        <v>32</v>
      </c>
      <c r="J78" s="10">
        <f t="shared" si="19"/>
        <v>4.80</v>
      </c>
      <c r="K78" s="18">
        <v>4</v>
      </c>
      <c r="L78" s="18">
        <v>5</v>
      </c>
      <c r="M78" s="18">
        <v>2</v>
      </c>
      <c r="N78" s="18">
        <v>1</v>
      </c>
      <c r="O78" s="18">
        <v>3</v>
      </c>
      <c r="P78" s="18">
        <f t="shared" si="27"/>
        <v>15</v>
      </c>
      <c r="Q78" s="117">
        <f t="shared" si="28"/>
        <v>0.75</v>
      </c>
      <c r="R78" s="107">
        <f t="shared" si="20"/>
        <v>1.25</v>
      </c>
      <c r="S78" s="107">
        <f t="shared" si="21"/>
        <v>1</v>
      </c>
      <c r="T78" s="107">
        <f t="shared" si="22"/>
        <v>1.1500000000000001</v>
      </c>
      <c r="U78" s="107">
        <f t="shared" si="23"/>
        <v>0.80</v>
      </c>
      <c r="V78" s="107">
        <f t="shared" si="24"/>
        <v>1.35</v>
      </c>
      <c r="W78" s="118">
        <f t="shared" si="25"/>
        <v>47</v>
      </c>
      <c r="X78" s="118">
        <f t="shared" si="29"/>
        <v>9.40</v>
      </c>
      <c r="Y78" s="274">
        <v>19</v>
      </c>
      <c r="Z78" s="117">
        <f t="shared" si="11"/>
        <v>15.20</v>
      </c>
    </row>
    <row r="79" spans="1:26" ht="19.9" customHeight="1" thickBot="1">
      <c r="A79" s="208">
        <v>72</v>
      </c>
      <c r="B79" s="137">
        <v>283173</v>
      </c>
      <c r="C79" s="138" t="s">
        <v>189</v>
      </c>
      <c r="D79" s="10">
        <v>1</v>
      </c>
      <c r="E79" s="10">
        <v>4</v>
      </c>
      <c r="F79" s="10">
        <v>2</v>
      </c>
      <c r="G79" s="10">
        <v>6</v>
      </c>
      <c r="H79" s="10">
        <v>5</v>
      </c>
      <c r="I79" s="222">
        <f t="shared" si="26"/>
        <v>18</v>
      </c>
      <c r="J79" s="10">
        <f t="shared" si="19"/>
        <v>2.6999999999999997</v>
      </c>
      <c r="K79" s="18">
        <v>2</v>
      </c>
      <c r="L79" s="18">
        <v>3</v>
      </c>
      <c r="M79" s="18">
        <v>1</v>
      </c>
      <c r="N79" s="18">
        <v>2</v>
      </c>
      <c r="O79" s="18">
        <v>1</v>
      </c>
      <c r="P79" s="18">
        <f t="shared" si="27"/>
        <v>9</v>
      </c>
      <c r="Q79" s="117">
        <f t="shared" si="28"/>
        <v>0.45</v>
      </c>
      <c r="R79" s="107">
        <f t="shared" si="20"/>
        <v>0.25</v>
      </c>
      <c r="S79" s="107">
        <f t="shared" si="21"/>
        <v>0.75</v>
      </c>
      <c r="T79" s="107">
        <f t="shared" si="22"/>
        <v>0.35</v>
      </c>
      <c r="U79" s="107">
        <f t="shared" si="23"/>
        <v>0.99999999999999989</v>
      </c>
      <c r="V79" s="107">
        <f t="shared" si="24"/>
        <v>0.80</v>
      </c>
      <c r="W79" s="118">
        <f t="shared" si="25"/>
        <v>27</v>
      </c>
      <c r="X79" s="118">
        <f t="shared" si="29"/>
        <v>5.40</v>
      </c>
      <c r="Y79" s="274">
        <v>10</v>
      </c>
      <c r="Z79" s="117">
        <f t="shared" si="11"/>
        <v>8</v>
      </c>
    </row>
    <row r="80" spans="1:26" ht="19.9" customHeight="1">
      <c r="A80" s="207">
        <v>73</v>
      </c>
      <c r="B80" s="137">
        <v>283176</v>
      </c>
      <c r="C80" s="138" t="s">
        <v>190</v>
      </c>
      <c r="D80" s="10">
        <v>6</v>
      </c>
      <c r="E80" s="10">
        <v>5</v>
      </c>
      <c r="F80" s="10">
        <v>6</v>
      </c>
      <c r="G80" s="10">
        <v>7</v>
      </c>
      <c r="H80" s="10">
        <v>7</v>
      </c>
      <c r="I80" s="222">
        <f t="shared" si="26"/>
        <v>31</v>
      </c>
      <c r="J80" s="10">
        <f t="shared" si="19"/>
        <v>4.6499999999999995</v>
      </c>
      <c r="K80" s="18">
        <v>1</v>
      </c>
      <c r="L80" s="18">
        <v>2</v>
      </c>
      <c r="M80" s="18">
        <v>5</v>
      </c>
      <c r="N80" s="18">
        <v>2</v>
      </c>
      <c r="O80" s="18">
        <v>3</v>
      </c>
      <c r="P80" s="18">
        <f t="shared" si="27"/>
        <v>13</v>
      </c>
      <c r="Q80" s="117">
        <f t="shared" si="28"/>
        <v>0.65</v>
      </c>
      <c r="R80" s="107">
        <f t="shared" si="20"/>
        <v>0.95</v>
      </c>
      <c r="S80" s="107">
        <f t="shared" si="21"/>
        <v>0.85</v>
      </c>
      <c r="T80" s="107">
        <f t="shared" si="22"/>
        <v>1.1499999999999999</v>
      </c>
      <c r="U80" s="107">
        <f t="shared" si="23"/>
        <v>1.1500000000000001</v>
      </c>
      <c r="V80" s="107">
        <f t="shared" si="24"/>
        <v>1.2000000000000002</v>
      </c>
      <c r="W80" s="118">
        <f t="shared" si="25"/>
        <v>44</v>
      </c>
      <c r="X80" s="118">
        <f t="shared" si="29"/>
        <v>8.8000000000000007</v>
      </c>
      <c r="Y80" s="274">
        <v>18</v>
      </c>
      <c r="Z80" s="117">
        <f t="shared" si="11"/>
        <v>14.40</v>
      </c>
    </row>
    <row r="81" spans="1:26" ht="19.9" customHeight="1" thickBot="1">
      <c r="A81" s="208">
        <v>74</v>
      </c>
      <c r="B81" s="137">
        <v>283177</v>
      </c>
      <c r="C81" s="138" t="s">
        <v>264</v>
      </c>
      <c r="D81" s="10">
        <v>1</v>
      </c>
      <c r="E81" s="10">
        <v>4</v>
      </c>
      <c r="F81" s="10">
        <v>2</v>
      </c>
      <c r="G81" s="10">
        <v>5</v>
      </c>
      <c r="H81" s="10">
        <v>5</v>
      </c>
      <c r="I81" s="222">
        <f t="shared" si="26"/>
        <v>17</v>
      </c>
      <c r="J81" s="10">
        <f t="shared" si="19"/>
        <v>2.5499999999999998</v>
      </c>
      <c r="K81" s="18">
        <v>4</v>
      </c>
      <c r="L81" s="18">
        <v>2</v>
      </c>
      <c r="M81" s="18">
        <v>1</v>
      </c>
      <c r="N81" s="18">
        <v>0</v>
      </c>
      <c r="O81" s="18">
        <v>1</v>
      </c>
      <c r="P81" s="18">
        <f t="shared" si="27"/>
        <v>8</v>
      </c>
      <c r="Q81" s="117">
        <f t="shared" si="28"/>
        <v>0.40</v>
      </c>
      <c r="R81" s="107">
        <f t="shared" si="20"/>
        <v>0.35</v>
      </c>
      <c r="S81" s="107">
        <f t="shared" si="21"/>
        <v>0.70</v>
      </c>
      <c r="T81" s="107">
        <f t="shared" si="22"/>
        <v>0.35</v>
      </c>
      <c r="U81" s="107">
        <f t="shared" si="23"/>
        <v>0.75</v>
      </c>
      <c r="V81" s="107">
        <f t="shared" si="24"/>
        <v>0.80</v>
      </c>
      <c r="W81" s="118">
        <f t="shared" si="25"/>
        <v>25</v>
      </c>
      <c r="X81" s="118">
        <f t="shared" si="29"/>
        <v>5</v>
      </c>
      <c r="Y81" s="274">
        <v>9</v>
      </c>
      <c r="Z81" s="117">
        <f t="shared" si="11"/>
        <v>7.20</v>
      </c>
    </row>
    <row r="82" spans="1:26" ht="19.9" customHeight="1">
      <c r="A82" s="207">
        <v>75</v>
      </c>
      <c r="B82" s="137">
        <v>283179</v>
      </c>
      <c r="C82" s="138" t="s">
        <v>191</v>
      </c>
      <c r="D82" s="10">
        <v>1</v>
      </c>
      <c r="E82" s="10">
        <v>1</v>
      </c>
      <c r="F82" s="10">
        <v>2</v>
      </c>
      <c r="G82" s="10">
        <v>1</v>
      </c>
      <c r="H82" s="10">
        <v>2</v>
      </c>
      <c r="I82" s="222">
        <f t="shared" si="26"/>
        <v>7</v>
      </c>
      <c r="J82" s="10">
        <f t="shared" si="19"/>
        <v>1.05</v>
      </c>
      <c r="K82" s="18">
        <v>0</v>
      </c>
      <c r="L82" s="18">
        <v>0</v>
      </c>
      <c r="M82" s="18">
        <v>1</v>
      </c>
      <c r="N82" s="18">
        <v>1</v>
      </c>
      <c r="O82" s="18">
        <v>1</v>
      </c>
      <c r="P82" s="18">
        <f t="shared" si="27"/>
        <v>3</v>
      </c>
      <c r="Q82" s="117">
        <f t="shared" si="28"/>
        <v>0.15000000000000002</v>
      </c>
      <c r="R82" s="107">
        <f t="shared" si="20"/>
        <v>0.15</v>
      </c>
      <c r="S82" s="107">
        <f t="shared" si="21"/>
        <v>0.15</v>
      </c>
      <c r="T82" s="107">
        <f t="shared" si="22"/>
        <v>0.35</v>
      </c>
      <c r="U82" s="107">
        <f t="shared" si="23"/>
        <v>0.20</v>
      </c>
      <c r="V82" s="107">
        <f t="shared" si="24"/>
        <v>0.35</v>
      </c>
      <c r="W82" s="118">
        <f t="shared" si="25"/>
        <v>10</v>
      </c>
      <c r="X82" s="118">
        <f t="shared" si="29"/>
        <v>2</v>
      </c>
      <c r="Y82" s="274">
        <v>2</v>
      </c>
      <c r="Z82" s="117">
        <f t="shared" si="11"/>
        <v>1.60</v>
      </c>
    </row>
    <row r="83" spans="1:26" ht="19.9" customHeight="1" thickBot="1">
      <c r="A83" s="208">
        <v>76</v>
      </c>
      <c r="B83" s="137">
        <v>283182</v>
      </c>
      <c r="C83" s="138" t="s">
        <v>265</v>
      </c>
      <c r="D83" s="10">
        <v>6</v>
      </c>
      <c r="E83" s="10">
        <v>4</v>
      </c>
      <c r="F83" s="10">
        <v>4</v>
      </c>
      <c r="G83" s="10">
        <v>5</v>
      </c>
      <c r="H83" s="10">
        <v>3</v>
      </c>
      <c r="I83" s="222">
        <f t="shared" si="26"/>
        <v>22</v>
      </c>
      <c r="J83" s="10">
        <f t="shared" si="19"/>
        <v>3.30</v>
      </c>
      <c r="K83" s="18">
        <v>1</v>
      </c>
      <c r="L83" s="18">
        <v>4</v>
      </c>
      <c r="M83" s="18">
        <v>2</v>
      </c>
      <c r="N83" s="18">
        <v>5</v>
      </c>
      <c r="O83" s="18">
        <v>1</v>
      </c>
      <c r="P83" s="18">
        <f t="shared" si="27"/>
        <v>13</v>
      </c>
      <c r="Q83" s="117">
        <f t="shared" si="28"/>
        <v>0.65</v>
      </c>
      <c r="R83" s="107">
        <f t="shared" si="20"/>
        <v>0.95</v>
      </c>
      <c r="S83" s="107">
        <f t="shared" si="21"/>
        <v>0.80</v>
      </c>
      <c r="T83" s="107">
        <f t="shared" si="22"/>
        <v>0.70</v>
      </c>
      <c r="U83" s="107">
        <f t="shared" si="23"/>
        <v>1</v>
      </c>
      <c r="V83" s="107">
        <f t="shared" si="24"/>
        <v>0.49999999999999994</v>
      </c>
      <c r="W83" s="118">
        <f t="shared" si="25"/>
        <v>35</v>
      </c>
      <c r="X83" s="118">
        <f t="shared" si="29"/>
        <v>7</v>
      </c>
      <c r="Y83" s="274">
        <v>14</v>
      </c>
      <c r="Z83" s="117">
        <f t="shared" si="11"/>
        <v>11.20</v>
      </c>
    </row>
    <row r="84" spans="1:26" ht="19.9" customHeight="1">
      <c r="A84" s="207">
        <v>77</v>
      </c>
      <c r="B84" s="137">
        <v>283185</v>
      </c>
      <c r="C84" s="138" t="s">
        <v>193</v>
      </c>
      <c r="D84" s="10">
        <v>2</v>
      </c>
      <c r="E84" s="10">
        <v>3</v>
      </c>
      <c r="F84" s="10">
        <v>5</v>
      </c>
      <c r="G84" s="10">
        <v>5</v>
      </c>
      <c r="H84" s="10">
        <v>4</v>
      </c>
      <c r="I84" s="222">
        <f t="shared" si="26"/>
        <v>19</v>
      </c>
      <c r="J84" s="10">
        <f t="shared" si="19"/>
        <v>2.85</v>
      </c>
      <c r="K84" s="18">
        <v>1</v>
      </c>
      <c r="L84" s="18">
        <v>5</v>
      </c>
      <c r="M84" s="18">
        <v>2</v>
      </c>
      <c r="N84" s="18">
        <v>1</v>
      </c>
      <c r="O84" s="18">
        <v>2</v>
      </c>
      <c r="P84" s="18">
        <f t="shared" si="27"/>
        <v>11</v>
      </c>
      <c r="Q84" s="117">
        <f t="shared" si="28"/>
        <v>0.55000000000000004</v>
      </c>
      <c r="R84" s="107">
        <f t="shared" si="20"/>
        <v>0.35</v>
      </c>
      <c r="S84" s="107">
        <f t="shared" si="21"/>
        <v>0.70</v>
      </c>
      <c r="T84" s="107">
        <f t="shared" si="22"/>
        <v>0.85</v>
      </c>
      <c r="U84" s="107">
        <f t="shared" si="23"/>
        <v>0.80</v>
      </c>
      <c r="V84" s="107">
        <f t="shared" si="24"/>
        <v>0.70</v>
      </c>
      <c r="W84" s="118">
        <f t="shared" si="25"/>
        <v>30</v>
      </c>
      <c r="X84" s="118">
        <f t="shared" si="29"/>
        <v>6</v>
      </c>
      <c r="Y84" s="274">
        <v>12</v>
      </c>
      <c r="Z84" s="117">
        <f t="shared" si="11"/>
        <v>9.6000000000000014</v>
      </c>
    </row>
    <row r="85" spans="1:26" ht="19.9" customHeight="1" thickBot="1">
      <c r="A85" s="208">
        <v>78</v>
      </c>
      <c r="B85" s="137">
        <v>283186</v>
      </c>
      <c r="C85" s="138" t="s">
        <v>266</v>
      </c>
      <c r="D85" s="10">
        <v>1</v>
      </c>
      <c r="E85" s="10">
        <v>2</v>
      </c>
      <c r="F85" s="10">
        <v>2</v>
      </c>
      <c r="G85" s="10">
        <v>3</v>
      </c>
      <c r="H85" s="10">
        <v>1</v>
      </c>
      <c r="I85" s="222">
        <f t="shared" si="26"/>
        <v>9</v>
      </c>
      <c r="J85" s="10">
        <f t="shared" si="19"/>
        <v>1.35</v>
      </c>
      <c r="K85" s="18">
        <v>1</v>
      </c>
      <c r="L85" s="18">
        <v>0</v>
      </c>
      <c r="M85" s="18">
        <v>0</v>
      </c>
      <c r="N85" s="18">
        <v>1</v>
      </c>
      <c r="O85" s="18">
        <v>2</v>
      </c>
      <c r="P85" s="18">
        <f t="shared" si="27"/>
        <v>4</v>
      </c>
      <c r="Q85" s="117">
        <f t="shared" si="28"/>
        <v>0.20</v>
      </c>
      <c r="R85" s="107">
        <f t="shared" si="20"/>
        <v>0.20</v>
      </c>
      <c r="S85" s="107">
        <f t="shared" si="21"/>
        <v>0.30</v>
      </c>
      <c r="T85" s="107">
        <f t="shared" si="22"/>
        <v>0.30</v>
      </c>
      <c r="U85" s="107">
        <f t="shared" si="23"/>
        <v>0.49999999999999994</v>
      </c>
      <c r="V85" s="107">
        <f t="shared" si="24"/>
        <v>0.25</v>
      </c>
      <c r="W85" s="118">
        <f t="shared" si="25"/>
        <v>13</v>
      </c>
      <c r="X85" s="118">
        <f t="shared" si="29"/>
        <v>2.60</v>
      </c>
      <c r="Y85" s="274">
        <v>5</v>
      </c>
      <c r="Z85" s="117">
        <f t="shared" si="11"/>
        <v>4</v>
      </c>
    </row>
    <row r="86" spans="1:26" ht="19.9" customHeight="1">
      <c r="A86" s="207">
        <v>79</v>
      </c>
      <c r="B86" s="137">
        <v>283187</v>
      </c>
      <c r="C86" s="138" t="s">
        <v>194</v>
      </c>
      <c r="D86" s="10">
        <v>8</v>
      </c>
      <c r="E86" s="10">
        <v>7</v>
      </c>
      <c r="F86" s="10">
        <v>7</v>
      </c>
      <c r="G86" s="10">
        <v>8</v>
      </c>
      <c r="H86" s="10">
        <v>6</v>
      </c>
      <c r="I86" s="222">
        <f t="shared" si="26"/>
        <v>36</v>
      </c>
      <c r="J86" s="10">
        <f t="shared" si="19"/>
        <v>5.40</v>
      </c>
      <c r="K86" s="18">
        <v>4</v>
      </c>
      <c r="L86" s="18">
        <v>2</v>
      </c>
      <c r="M86" s="18">
        <v>5</v>
      </c>
      <c r="N86" s="18">
        <v>3</v>
      </c>
      <c r="O86" s="18">
        <v>2</v>
      </c>
      <c r="P86" s="18">
        <f t="shared" si="27"/>
        <v>16</v>
      </c>
      <c r="Q86" s="117">
        <f t="shared" si="28"/>
        <v>0.80</v>
      </c>
      <c r="R86" s="107">
        <f t="shared" si="20"/>
        <v>1.40</v>
      </c>
      <c r="S86" s="107">
        <f t="shared" si="21"/>
        <v>1.1500000000000001</v>
      </c>
      <c r="T86" s="107">
        <f t="shared" si="22"/>
        <v>1.30</v>
      </c>
      <c r="U86" s="107">
        <f t="shared" si="23"/>
        <v>1.35</v>
      </c>
      <c r="V86" s="107">
        <f t="shared" si="24"/>
        <v>0.99999999999999989</v>
      </c>
      <c r="W86" s="118">
        <f t="shared" si="25"/>
        <v>52</v>
      </c>
      <c r="X86" s="118">
        <f t="shared" si="29"/>
        <v>10.40</v>
      </c>
      <c r="Y86" s="274">
        <v>20</v>
      </c>
      <c r="Z86" s="117">
        <f t="shared" si="11"/>
        <v>16</v>
      </c>
    </row>
    <row r="87" spans="1:26" ht="19.9" customHeight="1" thickBot="1">
      <c r="A87" s="208">
        <v>80</v>
      </c>
      <c r="B87" s="137">
        <v>283195</v>
      </c>
      <c r="C87" s="138" t="s">
        <v>196</v>
      </c>
      <c r="D87" s="10">
        <v>5</v>
      </c>
      <c r="E87" s="10">
        <v>4</v>
      </c>
      <c r="F87" s="10">
        <v>2</v>
      </c>
      <c r="G87" s="10">
        <v>5</v>
      </c>
      <c r="H87" s="10">
        <v>1</v>
      </c>
      <c r="I87" s="222">
        <f t="shared" si="26"/>
        <v>17</v>
      </c>
      <c r="J87" s="10">
        <f t="shared" si="19"/>
        <v>2.5499999999999998</v>
      </c>
      <c r="K87" s="18">
        <v>2</v>
      </c>
      <c r="L87" s="18">
        <v>0</v>
      </c>
      <c r="M87" s="18">
        <v>3</v>
      </c>
      <c r="N87" s="18">
        <v>1</v>
      </c>
      <c r="O87" s="18">
        <v>1</v>
      </c>
      <c r="P87" s="18">
        <f t="shared" si="27"/>
        <v>7</v>
      </c>
      <c r="Q87" s="117">
        <f t="shared" si="28"/>
        <v>0.35</v>
      </c>
      <c r="R87" s="107">
        <f t="shared" si="20"/>
        <v>0.85</v>
      </c>
      <c r="S87" s="107">
        <f t="shared" si="21"/>
        <v>0.60</v>
      </c>
      <c r="T87" s="107">
        <f t="shared" si="22"/>
        <v>0.45</v>
      </c>
      <c r="U87" s="107">
        <f t="shared" si="23"/>
        <v>0.80</v>
      </c>
      <c r="V87" s="107">
        <f t="shared" si="24"/>
        <v>0.20</v>
      </c>
      <c r="W87" s="118">
        <f t="shared" si="25"/>
        <v>24</v>
      </c>
      <c r="X87" s="118">
        <f t="shared" si="29"/>
        <v>4.8000000000000007</v>
      </c>
      <c r="Y87" s="274">
        <v>9</v>
      </c>
      <c r="Z87" s="117">
        <f t="shared" si="11"/>
        <v>7.20</v>
      </c>
    </row>
    <row r="88" spans="1:26" ht="19.9" customHeight="1">
      <c r="A88" s="207">
        <v>81</v>
      </c>
      <c r="B88" s="137">
        <v>283196</v>
      </c>
      <c r="C88" s="138" t="s">
        <v>268</v>
      </c>
      <c r="D88" s="10">
        <v>1</v>
      </c>
      <c r="E88" s="10">
        <v>5</v>
      </c>
      <c r="F88" s="10">
        <v>2</v>
      </c>
      <c r="G88" s="10">
        <v>4</v>
      </c>
      <c r="H88" s="10">
        <v>5</v>
      </c>
      <c r="I88" s="222">
        <f t="shared" si="26"/>
        <v>17</v>
      </c>
      <c r="J88" s="10">
        <f t="shared" si="30" ref="J88:J105">I88*0.15</f>
        <v>2.5499999999999998</v>
      </c>
      <c r="K88" s="18">
        <v>3</v>
      </c>
      <c r="L88" s="18">
        <v>2</v>
      </c>
      <c r="M88" s="18">
        <v>1</v>
      </c>
      <c r="N88" s="18">
        <v>0</v>
      </c>
      <c r="O88" s="18">
        <v>1</v>
      </c>
      <c r="P88" s="18">
        <f t="shared" si="27"/>
        <v>7</v>
      </c>
      <c r="Q88" s="117">
        <f t="shared" si="28"/>
        <v>0.35</v>
      </c>
      <c r="R88" s="107">
        <f t="shared" si="20"/>
        <v>0.30000000000000004</v>
      </c>
      <c r="S88" s="107">
        <f t="shared" si="21"/>
        <v>0.85</v>
      </c>
      <c r="T88" s="107">
        <f t="shared" si="22"/>
        <v>0.35</v>
      </c>
      <c r="U88" s="107">
        <f t="shared" si="23"/>
        <v>0.60</v>
      </c>
      <c r="V88" s="107">
        <f t="shared" si="24"/>
        <v>0.80</v>
      </c>
      <c r="W88" s="118">
        <f t="shared" si="25"/>
        <v>24</v>
      </c>
      <c r="X88" s="118">
        <f t="shared" si="29"/>
        <v>4.8000000000000007</v>
      </c>
      <c r="Y88" s="274">
        <v>9</v>
      </c>
      <c r="Z88" s="117">
        <f t="shared" si="11"/>
        <v>7.20</v>
      </c>
    </row>
    <row r="89" spans="1:26" ht="19.9" customHeight="1" thickBot="1">
      <c r="A89" s="208">
        <v>82</v>
      </c>
      <c r="B89" s="137">
        <v>283197</v>
      </c>
      <c r="C89" s="138" t="s">
        <v>269</v>
      </c>
      <c r="D89" s="10">
        <v>8</v>
      </c>
      <c r="E89" s="10">
        <v>8</v>
      </c>
      <c r="F89" s="10">
        <v>7</v>
      </c>
      <c r="G89" s="10">
        <v>7</v>
      </c>
      <c r="H89" s="10">
        <v>8</v>
      </c>
      <c r="I89" s="222">
        <f t="shared" si="26"/>
        <v>38</v>
      </c>
      <c r="J89" s="10">
        <f t="shared" si="30"/>
        <v>5.70</v>
      </c>
      <c r="K89" s="18">
        <v>4</v>
      </c>
      <c r="L89" s="18">
        <v>5</v>
      </c>
      <c r="M89" s="18">
        <v>2</v>
      </c>
      <c r="N89" s="18">
        <v>3</v>
      </c>
      <c r="O89" s="18">
        <v>4</v>
      </c>
      <c r="P89" s="18">
        <f t="shared" si="27"/>
        <v>18</v>
      </c>
      <c r="Q89" s="117">
        <f t="shared" si="28"/>
        <v>0.90</v>
      </c>
      <c r="R89" s="107">
        <f t="shared" si="20"/>
        <v>1.40</v>
      </c>
      <c r="S89" s="107">
        <f t="shared" si="21"/>
        <v>1.45</v>
      </c>
      <c r="T89" s="107">
        <f t="shared" si="22"/>
        <v>1.1500000000000001</v>
      </c>
      <c r="U89" s="107">
        <f t="shared" si="23"/>
        <v>1.2000000000000002</v>
      </c>
      <c r="V89" s="107">
        <f t="shared" si="24"/>
        <v>1.40</v>
      </c>
      <c r="W89" s="118">
        <f t="shared" si="25"/>
        <v>56</v>
      </c>
      <c r="X89" s="118">
        <f t="shared" si="29"/>
        <v>11.20</v>
      </c>
      <c r="Y89" s="274">
        <v>22</v>
      </c>
      <c r="Z89" s="117">
        <f t="shared" si="11"/>
        <v>17.60</v>
      </c>
    </row>
    <row r="90" spans="1:26" ht="19.9" customHeight="1">
      <c r="A90" s="207">
        <v>83</v>
      </c>
      <c r="B90" s="137">
        <v>287055</v>
      </c>
      <c r="C90" s="138" t="s">
        <v>270</v>
      </c>
      <c r="D90" s="10">
        <v>2</v>
      </c>
      <c r="E90" s="10">
        <v>3</v>
      </c>
      <c r="F90" s="10">
        <v>2</v>
      </c>
      <c r="G90" s="10">
        <v>2</v>
      </c>
      <c r="H90" s="10">
        <v>1</v>
      </c>
      <c r="I90" s="222">
        <f t="shared" si="26"/>
        <v>10</v>
      </c>
      <c r="J90" s="10">
        <f t="shared" si="30"/>
        <v>1.50</v>
      </c>
      <c r="K90" s="18">
        <v>0</v>
      </c>
      <c r="L90" s="18">
        <v>2</v>
      </c>
      <c r="M90" s="18">
        <v>1</v>
      </c>
      <c r="N90" s="18">
        <v>0</v>
      </c>
      <c r="O90" s="18">
        <v>3</v>
      </c>
      <c r="P90" s="18">
        <f t="shared" si="27"/>
        <v>6</v>
      </c>
      <c r="Q90" s="117">
        <f t="shared" si="28"/>
        <v>0.30000000000000004</v>
      </c>
      <c r="R90" s="107">
        <f t="shared" si="20"/>
        <v>0.30</v>
      </c>
      <c r="S90" s="107">
        <f t="shared" si="21"/>
        <v>0.54999999999999993</v>
      </c>
      <c r="T90" s="107">
        <f t="shared" si="22"/>
        <v>0.35</v>
      </c>
      <c r="U90" s="107">
        <f t="shared" si="23"/>
        <v>0.30</v>
      </c>
      <c r="V90" s="107">
        <f t="shared" si="24"/>
        <v>0.30000000000000004</v>
      </c>
      <c r="W90" s="118">
        <f t="shared" si="25"/>
        <v>16</v>
      </c>
      <c r="X90" s="118">
        <f t="shared" si="29"/>
        <v>3.20</v>
      </c>
      <c r="Y90" s="274">
        <v>6</v>
      </c>
      <c r="Z90" s="117">
        <f t="shared" si="11"/>
        <v>4.8000000000000007</v>
      </c>
    </row>
    <row r="91" spans="1:26" ht="19.9" customHeight="1" thickBot="1">
      <c r="A91" s="208">
        <v>84</v>
      </c>
      <c r="B91" s="137">
        <v>283198</v>
      </c>
      <c r="C91" s="138" t="s">
        <v>271</v>
      </c>
      <c r="D91" s="10">
        <v>4</v>
      </c>
      <c r="E91" s="10">
        <v>3</v>
      </c>
      <c r="F91" s="10">
        <v>5</v>
      </c>
      <c r="G91" s="10">
        <v>6</v>
      </c>
      <c r="H91" s="10">
        <v>6</v>
      </c>
      <c r="I91" s="222">
        <f t="shared" si="26"/>
        <v>24</v>
      </c>
      <c r="J91" s="10">
        <f t="shared" si="30"/>
        <v>3.5999999999999996</v>
      </c>
      <c r="K91" s="18">
        <v>1</v>
      </c>
      <c r="L91" s="18">
        <v>2</v>
      </c>
      <c r="M91" s="18">
        <v>3</v>
      </c>
      <c r="N91" s="18">
        <v>4</v>
      </c>
      <c r="O91" s="18">
        <v>2</v>
      </c>
      <c r="P91" s="18">
        <f t="shared" si="27"/>
        <v>12</v>
      </c>
      <c r="Q91" s="117">
        <f t="shared" si="28"/>
        <v>0.60000000000000009</v>
      </c>
      <c r="R91" s="107">
        <f t="shared" si="20"/>
        <v>0.65</v>
      </c>
      <c r="S91" s="107">
        <f t="shared" si="21"/>
        <v>0.54999999999999993</v>
      </c>
      <c r="T91" s="107">
        <f t="shared" si="22"/>
        <v>0.90</v>
      </c>
      <c r="U91" s="107">
        <f t="shared" si="23"/>
        <v>1.0999999999999999</v>
      </c>
      <c r="V91" s="107">
        <f t="shared" si="24"/>
        <v>0.99999999999999989</v>
      </c>
      <c r="W91" s="118">
        <f t="shared" si="25"/>
        <v>36</v>
      </c>
      <c r="X91" s="118">
        <f t="shared" si="29"/>
        <v>7.20</v>
      </c>
      <c r="Y91" s="274">
        <v>16</v>
      </c>
      <c r="Z91" s="117">
        <f t="shared" si="11"/>
        <v>12.80</v>
      </c>
    </row>
    <row r="92" spans="1:26" ht="19.9" customHeight="1">
      <c r="A92" s="207">
        <v>85</v>
      </c>
      <c r="B92" s="137">
        <v>283199</v>
      </c>
      <c r="C92" s="138" t="s">
        <v>197</v>
      </c>
      <c r="D92" s="10">
        <v>9</v>
      </c>
      <c r="E92" s="10">
        <v>6</v>
      </c>
      <c r="F92" s="10">
        <v>7</v>
      </c>
      <c r="G92" s="10">
        <v>8</v>
      </c>
      <c r="H92" s="10">
        <v>7</v>
      </c>
      <c r="I92" s="222">
        <f t="shared" si="26"/>
        <v>37</v>
      </c>
      <c r="J92" s="10">
        <f t="shared" si="30"/>
        <v>5.55</v>
      </c>
      <c r="K92" s="18">
        <v>3</v>
      </c>
      <c r="L92" s="18">
        <v>2</v>
      </c>
      <c r="M92" s="18">
        <v>3</v>
      </c>
      <c r="N92" s="18">
        <v>4</v>
      </c>
      <c r="O92" s="18">
        <v>3</v>
      </c>
      <c r="P92" s="18">
        <f t="shared" si="27"/>
        <v>15</v>
      </c>
      <c r="Q92" s="117">
        <f t="shared" si="28"/>
        <v>0.75</v>
      </c>
      <c r="R92" s="107">
        <f t="shared" si="20"/>
        <v>1.50</v>
      </c>
      <c r="S92" s="107">
        <f t="shared" si="21"/>
        <v>0.99999999999999989</v>
      </c>
      <c r="T92" s="107">
        <f t="shared" si="22"/>
        <v>1.2000000000000002</v>
      </c>
      <c r="U92" s="107">
        <f t="shared" si="23"/>
        <v>1.40</v>
      </c>
      <c r="V92" s="107">
        <f t="shared" si="24"/>
        <v>1.2000000000000002</v>
      </c>
      <c r="W92" s="118">
        <f t="shared" si="25"/>
        <v>52</v>
      </c>
      <c r="X92" s="118">
        <f t="shared" si="29"/>
        <v>10.40</v>
      </c>
      <c r="Y92" s="274">
        <v>21</v>
      </c>
      <c r="Z92" s="117">
        <f t="shared" si="11"/>
        <v>16.80</v>
      </c>
    </row>
    <row r="93" spans="1:26" ht="19.9" customHeight="1" thickBot="1">
      <c r="A93" s="208">
        <v>86</v>
      </c>
      <c r="B93" s="137">
        <v>283200</v>
      </c>
      <c r="C93" s="138" t="s">
        <v>272</v>
      </c>
      <c r="D93" s="10">
        <v>4</v>
      </c>
      <c r="E93" s="10">
        <v>5</v>
      </c>
      <c r="F93" s="10">
        <v>5</v>
      </c>
      <c r="G93" s="10">
        <v>3</v>
      </c>
      <c r="H93" s="10">
        <v>2</v>
      </c>
      <c r="I93" s="222">
        <f t="shared" si="26"/>
        <v>19</v>
      </c>
      <c r="J93" s="10">
        <f t="shared" si="30"/>
        <v>2.85</v>
      </c>
      <c r="K93" s="18">
        <v>1</v>
      </c>
      <c r="L93" s="18">
        <v>2</v>
      </c>
      <c r="M93" s="18">
        <v>3</v>
      </c>
      <c r="N93" s="18">
        <v>4</v>
      </c>
      <c r="O93" s="18">
        <v>1</v>
      </c>
      <c r="P93" s="18">
        <f t="shared" si="27"/>
        <v>11</v>
      </c>
      <c r="Q93" s="117">
        <f t="shared" si="28"/>
        <v>0.55000000000000004</v>
      </c>
      <c r="R93" s="107">
        <f t="shared" si="20"/>
        <v>0.65</v>
      </c>
      <c r="S93" s="107">
        <f t="shared" si="21"/>
        <v>0.85</v>
      </c>
      <c r="T93" s="107">
        <f t="shared" si="22"/>
        <v>0.90</v>
      </c>
      <c r="U93" s="107">
        <f t="shared" si="23"/>
        <v>0.64999999999999991</v>
      </c>
      <c r="V93" s="107">
        <f t="shared" si="24"/>
        <v>0.35</v>
      </c>
      <c r="W93" s="118">
        <f t="shared" si="25"/>
        <v>30</v>
      </c>
      <c r="X93" s="118">
        <f t="shared" si="29"/>
        <v>6</v>
      </c>
      <c r="Y93" s="274">
        <v>12</v>
      </c>
      <c r="Z93" s="117">
        <f t="shared" si="11"/>
        <v>9.6000000000000014</v>
      </c>
    </row>
    <row r="94" spans="1:26" ht="19.9" customHeight="1">
      <c r="A94" s="207">
        <v>87</v>
      </c>
      <c r="B94" s="137">
        <v>283201</v>
      </c>
      <c r="C94" s="138" t="s">
        <v>273</v>
      </c>
      <c r="D94" s="10">
        <v>6</v>
      </c>
      <c r="E94" s="10">
        <v>5</v>
      </c>
      <c r="F94" s="10">
        <v>5</v>
      </c>
      <c r="G94" s="10">
        <v>3</v>
      </c>
      <c r="H94" s="10">
        <v>5</v>
      </c>
      <c r="I94" s="222">
        <f t="shared" si="26"/>
        <v>24</v>
      </c>
      <c r="J94" s="10">
        <f t="shared" si="30"/>
        <v>3.5999999999999996</v>
      </c>
      <c r="K94" s="18">
        <v>2</v>
      </c>
      <c r="L94" s="18">
        <v>3</v>
      </c>
      <c r="M94" s="18">
        <v>1</v>
      </c>
      <c r="N94" s="18">
        <v>2</v>
      </c>
      <c r="O94" s="18">
        <v>3</v>
      </c>
      <c r="P94" s="18">
        <f t="shared" si="27"/>
        <v>11</v>
      </c>
      <c r="Q94" s="117">
        <f t="shared" si="28"/>
        <v>0.55000000000000004</v>
      </c>
      <c r="R94" s="107">
        <f t="shared" si="20"/>
        <v>0.99999999999999989</v>
      </c>
      <c r="S94" s="107">
        <f t="shared" si="21"/>
        <v>0.90</v>
      </c>
      <c r="T94" s="107">
        <f t="shared" si="22"/>
        <v>0.80</v>
      </c>
      <c r="U94" s="107">
        <f t="shared" si="23"/>
        <v>0.54999999999999993</v>
      </c>
      <c r="V94" s="107">
        <f t="shared" si="24"/>
        <v>0.90</v>
      </c>
      <c r="W94" s="118">
        <f t="shared" si="25"/>
        <v>35</v>
      </c>
      <c r="X94" s="118">
        <f t="shared" si="29"/>
        <v>7</v>
      </c>
      <c r="Y94" s="274">
        <v>15</v>
      </c>
      <c r="Z94" s="117">
        <f t="shared" si="11"/>
        <v>12</v>
      </c>
    </row>
    <row r="95" spans="1:26" ht="19.9" customHeight="1" thickBot="1">
      <c r="A95" s="208">
        <v>88</v>
      </c>
      <c r="B95" s="137">
        <v>283202</v>
      </c>
      <c r="C95" s="138" t="s">
        <v>274</v>
      </c>
      <c r="D95" s="10">
        <v>6</v>
      </c>
      <c r="E95" s="10">
        <v>8</v>
      </c>
      <c r="F95" s="10">
        <v>7</v>
      </c>
      <c r="G95" s="10">
        <v>7</v>
      </c>
      <c r="H95" s="10">
        <v>8</v>
      </c>
      <c r="I95" s="222">
        <f t="shared" si="26"/>
        <v>36</v>
      </c>
      <c r="J95" s="10">
        <f t="shared" si="30"/>
        <v>5.40</v>
      </c>
      <c r="K95" s="18">
        <v>4</v>
      </c>
      <c r="L95" s="18">
        <v>2</v>
      </c>
      <c r="M95" s="18">
        <v>3</v>
      </c>
      <c r="N95" s="18">
        <v>2</v>
      </c>
      <c r="O95" s="18">
        <v>4</v>
      </c>
      <c r="P95" s="18">
        <f t="shared" si="27"/>
        <v>15</v>
      </c>
      <c r="Q95" s="117">
        <f t="shared" si="28"/>
        <v>0.75</v>
      </c>
      <c r="R95" s="107">
        <f t="shared" si="20"/>
        <v>1.0999999999999999</v>
      </c>
      <c r="S95" s="107">
        <f t="shared" si="21"/>
        <v>1.30</v>
      </c>
      <c r="T95" s="107">
        <f t="shared" si="22"/>
        <v>1.2000000000000002</v>
      </c>
      <c r="U95" s="107">
        <f t="shared" si="23"/>
        <v>1.1500000000000001</v>
      </c>
      <c r="V95" s="107">
        <f t="shared" si="24"/>
        <v>1.40</v>
      </c>
      <c r="W95" s="118">
        <f t="shared" si="25"/>
        <v>51</v>
      </c>
      <c r="X95" s="118">
        <f t="shared" si="29"/>
        <v>10.200000000000001</v>
      </c>
      <c r="Y95" s="274">
        <v>20</v>
      </c>
      <c r="Z95" s="117">
        <f t="shared" si="11"/>
        <v>16</v>
      </c>
    </row>
    <row r="96" spans="1:26" ht="19.9" customHeight="1">
      <c r="A96" s="207">
        <v>89</v>
      </c>
      <c r="B96" s="137">
        <v>283204</v>
      </c>
      <c r="C96" s="138" t="s">
        <v>275</v>
      </c>
      <c r="D96" s="10">
        <v>8</v>
      </c>
      <c r="E96" s="10">
        <v>7</v>
      </c>
      <c r="F96" s="10">
        <v>7</v>
      </c>
      <c r="G96" s="10">
        <v>8</v>
      </c>
      <c r="H96" s="10">
        <v>8</v>
      </c>
      <c r="I96" s="222">
        <f t="shared" si="26"/>
        <v>38</v>
      </c>
      <c r="J96" s="10">
        <f t="shared" si="30"/>
        <v>5.70</v>
      </c>
      <c r="K96" s="18">
        <v>5</v>
      </c>
      <c r="L96" s="18">
        <v>4</v>
      </c>
      <c r="M96" s="18">
        <v>3</v>
      </c>
      <c r="N96" s="18">
        <v>2</v>
      </c>
      <c r="O96" s="18">
        <v>4</v>
      </c>
      <c r="P96" s="18">
        <f t="shared" si="27"/>
        <v>18</v>
      </c>
      <c r="Q96" s="117">
        <f t="shared" si="28"/>
        <v>0.90</v>
      </c>
      <c r="R96" s="107">
        <f t="shared" si="20"/>
        <v>1.45</v>
      </c>
      <c r="S96" s="107">
        <f t="shared" si="21"/>
        <v>1.25</v>
      </c>
      <c r="T96" s="107">
        <f t="shared" si="22"/>
        <v>1.2000000000000002</v>
      </c>
      <c r="U96" s="107">
        <f t="shared" si="23"/>
        <v>1.30</v>
      </c>
      <c r="V96" s="107">
        <f t="shared" si="24"/>
        <v>1.40</v>
      </c>
      <c r="W96" s="118">
        <f t="shared" si="25"/>
        <v>56</v>
      </c>
      <c r="X96" s="118">
        <f t="shared" si="29"/>
        <v>11.20</v>
      </c>
      <c r="Y96" s="274">
        <v>22</v>
      </c>
      <c r="Z96" s="117">
        <f t="shared" si="11"/>
        <v>17.60</v>
      </c>
    </row>
    <row r="97" spans="1:26" ht="19.9" customHeight="1" thickBot="1">
      <c r="A97" s="208">
        <v>90</v>
      </c>
      <c r="B97" s="137">
        <v>283205</v>
      </c>
      <c r="C97" s="138" t="s">
        <v>276</v>
      </c>
      <c r="D97" s="10">
        <v>7</v>
      </c>
      <c r="E97" s="10">
        <v>7</v>
      </c>
      <c r="F97" s="10">
        <v>9</v>
      </c>
      <c r="G97" s="10">
        <v>8</v>
      </c>
      <c r="H97" s="10">
        <v>8</v>
      </c>
      <c r="I97" s="222">
        <f t="shared" si="26"/>
        <v>39</v>
      </c>
      <c r="J97" s="10">
        <f t="shared" si="30"/>
        <v>5.85</v>
      </c>
      <c r="K97" s="18">
        <v>4</v>
      </c>
      <c r="L97" s="18">
        <v>5</v>
      </c>
      <c r="M97" s="18">
        <v>3</v>
      </c>
      <c r="N97" s="18">
        <v>2</v>
      </c>
      <c r="O97" s="18">
        <v>2</v>
      </c>
      <c r="P97" s="18">
        <f t="shared" si="27"/>
        <v>16</v>
      </c>
      <c r="Q97" s="117">
        <f t="shared" si="28"/>
        <v>0.80</v>
      </c>
      <c r="R97" s="107">
        <f t="shared" si="20"/>
        <v>1.25</v>
      </c>
      <c r="S97" s="107">
        <f t="shared" si="21"/>
        <v>1.30</v>
      </c>
      <c r="T97" s="107">
        <f t="shared" si="22"/>
        <v>1.50</v>
      </c>
      <c r="U97" s="107">
        <f t="shared" si="23"/>
        <v>1.30</v>
      </c>
      <c r="V97" s="107">
        <f t="shared" si="24"/>
        <v>1.30</v>
      </c>
      <c r="W97" s="118">
        <f t="shared" si="25"/>
        <v>55</v>
      </c>
      <c r="X97" s="118">
        <f t="shared" si="29"/>
        <v>11</v>
      </c>
      <c r="Y97" s="274">
        <v>23</v>
      </c>
      <c r="Z97" s="117">
        <f t="shared" si="11"/>
        <v>18.400000000000002</v>
      </c>
    </row>
    <row r="98" spans="1:26" ht="19.9" customHeight="1">
      <c r="A98" s="207">
        <v>91</v>
      </c>
      <c r="B98" s="137">
        <v>283206</v>
      </c>
      <c r="C98" s="138" t="s">
        <v>277</v>
      </c>
      <c r="D98" s="10">
        <v>6</v>
      </c>
      <c r="E98" s="10">
        <v>6</v>
      </c>
      <c r="F98" s="10">
        <v>5</v>
      </c>
      <c r="G98" s="10">
        <v>3</v>
      </c>
      <c r="H98" s="10">
        <v>4</v>
      </c>
      <c r="I98" s="222">
        <f t="shared" si="26"/>
        <v>24</v>
      </c>
      <c r="J98" s="10">
        <f t="shared" si="30"/>
        <v>3.5999999999999996</v>
      </c>
      <c r="K98" s="18">
        <v>3</v>
      </c>
      <c r="L98" s="18">
        <v>2</v>
      </c>
      <c r="M98" s="18">
        <v>1</v>
      </c>
      <c r="N98" s="18">
        <v>2</v>
      </c>
      <c r="O98" s="18">
        <v>5</v>
      </c>
      <c r="P98" s="18">
        <f t="shared" si="27"/>
        <v>13</v>
      </c>
      <c r="Q98" s="117">
        <f t="shared" si="28"/>
        <v>0.65</v>
      </c>
      <c r="R98" s="107">
        <f t="shared" si="20"/>
        <v>1.0499999999999998</v>
      </c>
      <c r="S98" s="107">
        <f t="shared" si="21"/>
        <v>0.99999999999999989</v>
      </c>
      <c r="T98" s="107">
        <f t="shared" si="22"/>
        <v>0.80</v>
      </c>
      <c r="U98" s="107">
        <f t="shared" si="23"/>
        <v>0.54999999999999993</v>
      </c>
      <c r="V98" s="107">
        <f t="shared" si="24"/>
        <v>0.85</v>
      </c>
      <c r="W98" s="118">
        <f t="shared" si="25"/>
        <v>37</v>
      </c>
      <c r="X98" s="118">
        <f t="shared" si="29"/>
        <v>7.40</v>
      </c>
      <c r="Y98" s="274">
        <v>16</v>
      </c>
      <c r="Z98" s="117">
        <f t="shared" si="11"/>
        <v>12.80</v>
      </c>
    </row>
    <row r="99" spans="1:26" ht="19.9" customHeight="1" thickBot="1">
      <c r="A99" s="208">
        <v>92</v>
      </c>
      <c r="B99" s="137">
        <v>283207</v>
      </c>
      <c r="C99" s="138" t="s">
        <v>198</v>
      </c>
      <c r="D99" s="10">
        <v>3</v>
      </c>
      <c r="E99" s="10">
        <v>5</v>
      </c>
      <c r="F99" s="10">
        <v>4</v>
      </c>
      <c r="G99" s="10">
        <v>4</v>
      </c>
      <c r="H99" s="10">
        <v>6</v>
      </c>
      <c r="I99" s="222">
        <f t="shared" si="26"/>
        <v>22</v>
      </c>
      <c r="J99" s="10">
        <f t="shared" si="30"/>
        <v>3.30</v>
      </c>
      <c r="K99" s="18">
        <v>2</v>
      </c>
      <c r="L99" s="18">
        <v>1</v>
      </c>
      <c r="M99" s="18">
        <v>3</v>
      </c>
      <c r="N99" s="18">
        <v>1</v>
      </c>
      <c r="O99" s="18">
        <v>5</v>
      </c>
      <c r="P99" s="18">
        <f t="shared" si="27"/>
        <v>12</v>
      </c>
      <c r="Q99" s="117">
        <f t="shared" si="28"/>
        <v>0.60000000000000009</v>
      </c>
      <c r="R99" s="107">
        <f t="shared" si="20"/>
        <v>0.54999999999999993</v>
      </c>
      <c r="S99" s="107">
        <f t="shared" si="21"/>
        <v>0.80</v>
      </c>
      <c r="T99" s="107">
        <f t="shared" si="22"/>
        <v>0.75</v>
      </c>
      <c r="U99" s="107">
        <f t="shared" si="23"/>
        <v>0.65</v>
      </c>
      <c r="V99" s="107">
        <f t="shared" si="24"/>
        <v>1.1499999999999999</v>
      </c>
      <c r="W99" s="118">
        <f t="shared" si="25"/>
        <v>34</v>
      </c>
      <c r="X99" s="118">
        <f t="shared" si="29"/>
        <v>6.8000000000000007</v>
      </c>
      <c r="Y99" s="274">
        <v>14</v>
      </c>
      <c r="Z99" s="117">
        <f t="shared" si="11"/>
        <v>11.20</v>
      </c>
    </row>
    <row r="100" spans="1:26" ht="19.9" customHeight="1">
      <c r="A100" s="207">
        <v>93</v>
      </c>
      <c r="B100" s="137">
        <v>283208</v>
      </c>
      <c r="C100" s="138" t="s">
        <v>278</v>
      </c>
      <c r="D100" s="10">
        <v>8</v>
      </c>
      <c r="E100" s="10">
        <v>7</v>
      </c>
      <c r="F100" s="10">
        <v>7</v>
      </c>
      <c r="G100" s="10">
        <v>9</v>
      </c>
      <c r="H100" s="10">
        <v>8</v>
      </c>
      <c r="I100" s="222">
        <f t="shared" si="26"/>
        <v>39</v>
      </c>
      <c r="J100" s="10">
        <f t="shared" si="30"/>
        <v>5.85</v>
      </c>
      <c r="K100" s="18">
        <v>4</v>
      </c>
      <c r="L100" s="18">
        <v>2</v>
      </c>
      <c r="M100" s="18">
        <v>5</v>
      </c>
      <c r="N100" s="18">
        <v>5</v>
      </c>
      <c r="O100" s="18">
        <v>3</v>
      </c>
      <c r="P100" s="18">
        <f t="shared" si="27"/>
        <v>19</v>
      </c>
      <c r="Q100" s="117">
        <f t="shared" si="28"/>
        <v>0.95</v>
      </c>
      <c r="R100" s="107">
        <f t="shared" si="20"/>
        <v>1.40</v>
      </c>
      <c r="S100" s="107">
        <f t="shared" si="21"/>
        <v>1.1500000000000001</v>
      </c>
      <c r="T100" s="107">
        <f t="shared" si="22"/>
        <v>1.30</v>
      </c>
      <c r="U100" s="107">
        <f t="shared" si="23"/>
        <v>1.60</v>
      </c>
      <c r="V100" s="107">
        <f t="shared" si="24"/>
        <v>1.35</v>
      </c>
      <c r="W100" s="118">
        <f t="shared" si="25"/>
        <v>58</v>
      </c>
      <c r="X100" s="118">
        <f t="shared" si="29"/>
        <v>11.60</v>
      </c>
      <c r="Y100" s="274">
        <v>23</v>
      </c>
      <c r="Z100" s="117">
        <f t="shared" si="11"/>
        <v>18.400000000000002</v>
      </c>
    </row>
    <row r="101" spans="1:26" ht="19.9" customHeight="1" thickBot="1">
      <c r="A101" s="208">
        <v>94</v>
      </c>
      <c r="B101" s="137">
        <v>283209</v>
      </c>
      <c r="C101" s="138" t="s">
        <v>279</v>
      </c>
      <c r="D101" s="10">
        <v>7</v>
      </c>
      <c r="E101" s="10">
        <v>6</v>
      </c>
      <c r="F101" s="10">
        <v>5</v>
      </c>
      <c r="G101" s="10">
        <v>4</v>
      </c>
      <c r="H101" s="10">
        <v>4</v>
      </c>
      <c r="I101" s="222">
        <f t="shared" si="26"/>
        <v>26</v>
      </c>
      <c r="J101" s="10">
        <f t="shared" si="30"/>
        <v>3.90</v>
      </c>
      <c r="K101" s="18">
        <v>1</v>
      </c>
      <c r="L101" s="18">
        <v>2</v>
      </c>
      <c r="M101" s="18">
        <v>3</v>
      </c>
      <c r="N101" s="18">
        <v>2</v>
      </c>
      <c r="O101" s="18">
        <v>3</v>
      </c>
      <c r="P101" s="18">
        <f t="shared" si="27"/>
        <v>11</v>
      </c>
      <c r="Q101" s="117">
        <f t="shared" si="28"/>
        <v>0.55000000000000004</v>
      </c>
      <c r="R101" s="107">
        <f t="shared" si="20"/>
        <v>1.1000000000000001</v>
      </c>
      <c r="S101" s="107">
        <f t="shared" si="21"/>
        <v>0.99999999999999989</v>
      </c>
      <c r="T101" s="107">
        <f t="shared" si="22"/>
        <v>0.90</v>
      </c>
      <c r="U101" s="107">
        <f t="shared" si="23"/>
        <v>0.70</v>
      </c>
      <c r="V101" s="107">
        <f t="shared" si="24"/>
        <v>0.75</v>
      </c>
      <c r="W101" s="118">
        <f t="shared" si="25"/>
        <v>37</v>
      </c>
      <c r="X101" s="118">
        <f t="shared" si="29"/>
        <v>7.40</v>
      </c>
      <c r="Y101" s="274">
        <v>17</v>
      </c>
      <c r="Z101" s="117">
        <f t="shared" si="11"/>
        <v>13.60</v>
      </c>
    </row>
    <row r="102" spans="1:26" ht="19.9" customHeight="1">
      <c r="A102" s="207">
        <v>95</v>
      </c>
      <c r="B102" s="137">
        <v>283097</v>
      </c>
      <c r="C102" s="138" t="s">
        <v>280</v>
      </c>
      <c r="D102" s="10">
        <v>1</v>
      </c>
      <c r="E102" s="10">
        <v>2</v>
      </c>
      <c r="F102" s="10">
        <v>3</v>
      </c>
      <c r="G102" s="10">
        <v>1</v>
      </c>
      <c r="H102" s="10">
        <v>2</v>
      </c>
      <c r="I102" s="222">
        <f t="shared" si="26"/>
        <v>9</v>
      </c>
      <c r="J102" s="10">
        <f t="shared" si="30"/>
        <v>1.35</v>
      </c>
      <c r="K102" s="18"/>
      <c r="L102" s="18"/>
      <c r="M102" s="18"/>
      <c r="N102" s="18"/>
      <c r="O102" s="18"/>
      <c r="P102" s="18">
        <f t="shared" si="27"/>
        <v>0</v>
      </c>
      <c r="Q102" s="117">
        <f t="shared" si="28"/>
        <v>0</v>
      </c>
      <c r="R102" s="107">
        <f t="shared" si="20"/>
        <v>0.15</v>
      </c>
      <c r="S102" s="107">
        <f t="shared" si="21"/>
        <v>0.30</v>
      </c>
      <c r="T102" s="107">
        <f t="shared" si="22"/>
        <v>0.44999999999999996</v>
      </c>
      <c r="U102" s="107">
        <f t="shared" si="23"/>
        <v>0.15</v>
      </c>
      <c r="V102" s="107">
        <f t="shared" si="24"/>
        <v>0.30</v>
      </c>
      <c r="W102" s="118">
        <f t="shared" si="25"/>
        <v>9</v>
      </c>
      <c r="X102" s="118">
        <f t="shared" si="29"/>
        <v>1.80</v>
      </c>
      <c r="Y102" s="274" t="s">
        <v>203</v>
      </c>
      <c r="Z102" s="117" t="e">
        <f t="shared" si="11"/>
        <v>#VALUE!</v>
      </c>
    </row>
    <row r="103" spans="1:26" ht="19.9" customHeight="1" thickBot="1">
      <c r="A103" s="208">
        <v>96</v>
      </c>
      <c r="B103" s="137">
        <v>283142</v>
      </c>
      <c r="C103" s="138" t="s">
        <v>289</v>
      </c>
      <c r="D103" s="10">
        <v>5</v>
      </c>
      <c r="E103" s="10">
        <v>4</v>
      </c>
      <c r="F103" s="10">
        <v>2</v>
      </c>
      <c r="G103" s="10">
        <v>5</v>
      </c>
      <c r="H103" s="10">
        <v>2</v>
      </c>
      <c r="I103" s="222">
        <f t="shared" si="26"/>
        <v>18</v>
      </c>
      <c r="J103" s="10">
        <f t="shared" si="30"/>
        <v>2.6999999999999997</v>
      </c>
      <c r="K103" s="18">
        <v>1</v>
      </c>
      <c r="L103" s="18">
        <v>2</v>
      </c>
      <c r="M103" s="18">
        <v>3</v>
      </c>
      <c r="N103" s="18">
        <v>0</v>
      </c>
      <c r="O103" s="18">
        <v>1</v>
      </c>
      <c r="P103" s="18">
        <f t="shared" si="27"/>
        <v>7</v>
      </c>
      <c r="Q103" s="117">
        <f t="shared" si="28"/>
        <v>0.35</v>
      </c>
      <c r="R103" s="107">
        <f t="shared" si="20"/>
        <v>0.80</v>
      </c>
      <c r="S103" s="107">
        <f t="shared" si="21"/>
        <v>0.70</v>
      </c>
      <c r="T103" s="107">
        <f t="shared" si="22"/>
        <v>0.45</v>
      </c>
      <c r="U103" s="107">
        <f t="shared" si="23"/>
        <v>0.75</v>
      </c>
      <c r="V103" s="107">
        <f t="shared" si="24"/>
        <v>0.35</v>
      </c>
      <c r="W103" s="118">
        <f t="shared" si="25"/>
        <v>25</v>
      </c>
      <c r="X103" s="118">
        <f t="shared" si="29"/>
        <v>5</v>
      </c>
      <c r="Y103" s="274">
        <v>9</v>
      </c>
      <c r="Z103" s="117">
        <f t="shared" si="11"/>
        <v>7.20</v>
      </c>
    </row>
    <row r="104" spans="1:26" ht="19.9" customHeight="1">
      <c r="A104" s="207">
        <v>97</v>
      </c>
      <c r="B104" s="137">
        <v>283193</v>
      </c>
      <c r="C104" s="138" t="s">
        <v>281</v>
      </c>
      <c r="D104" s="10">
        <v>5</v>
      </c>
      <c r="E104" s="10">
        <v>6</v>
      </c>
      <c r="F104" s="10">
        <v>2</v>
      </c>
      <c r="G104" s="10">
        <v>4</v>
      </c>
      <c r="H104" s="10">
        <v>1</v>
      </c>
      <c r="I104" s="222">
        <f t="shared" si="26"/>
        <v>18</v>
      </c>
      <c r="J104" s="10">
        <f t="shared" si="30"/>
        <v>2.6999999999999997</v>
      </c>
      <c r="K104" s="18">
        <v>2</v>
      </c>
      <c r="L104" s="18">
        <v>3</v>
      </c>
      <c r="M104" s="18">
        <v>1</v>
      </c>
      <c r="N104" s="18">
        <v>0</v>
      </c>
      <c r="O104" s="18">
        <v>2</v>
      </c>
      <c r="P104" s="18">
        <f t="shared" si="27"/>
        <v>8</v>
      </c>
      <c r="Q104" s="117">
        <f t="shared" si="28"/>
        <v>0.40</v>
      </c>
      <c r="R104" s="107">
        <f t="shared" si="31" ref="R104:R105">(D104*0.15+K104*0.05)</f>
        <v>0.85</v>
      </c>
      <c r="S104" s="107">
        <f t="shared" si="32" ref="S104:S105">(E104*0.15+L104*0.05)</f>
        <v>1.0499999999999998</v>
      </c>
      <c r="T104" s="107">
        <f t="shared" si="33" ref="T104:T105">(F104*0.15+M104*0.05)</f>
        <v>0.35</v>
      </c>
      <c r="U104" s="107">
        <f t="shared" si="34" ref="U104:U105">(G104*0.15+N104*0.05)</f>
        <v>0.60</v>
      </c>
      <c r="V104" s="107">
        <f t="shared" si="35" ref="V104:V105">(H104*0.15+O104*0.05)</f>
        <v>0.25</v>
      </c>
      <c r="W104" s="118">
        <f t="shared" si="36" ref="W104:W105">I104+P104</f>
        <v>26</v>
      </c>
      <c r="X104" s="118">
        <f t="shared" si="29"/>
        <v>5.20</v>
      </c>
      <c r="Y104" s="274">
        <v>10</v>
      </c>
      <c r="Z104" s="117">
        <f t="shared" si="11"/>
        <v>8</v>
      </c>
    </row>
    <row r="105" spans="1:26" ht="19.9" customHeight="1">
      <c r="A105" s="208">
        <v>98</v>
      </c>
      <c r="B105" s="137">
        <v>183194</v>
      </c>
      <c r="C105" s="138" t="s">
        <v>282</v>
      </c>
      <c r="D105" s="10">
        <v>7</v>
      </c>
      <c r="E105" s="10">
        <v>9</v>
      </c>
      <c r="F105" s="10">
        <v>8</v>
      </c>
      <c r="G105" s="10">
        <v>9</v>
      </c>
      <c r="H105" s="10">
        <v>9</v>
      </c>
      <c r="I105" s="222">
        <f t="shared" si="37" ref="I105">SUM(D105:H105)</f>
        <v>42</v>
      </c>
      <c r="J105" s="10">
        <f t="shared" si="30"/>
        <v>6.30</v>
      </c>
      <c r="K105" s="18">
        <v>5</v>
      </c>
      <c r="L105" s="18">
        <v>4</v>
      </c>
      <c r="M105" s="18">
        <v>5</v>
      </c>
      <c r="N105" s="18">
        <v>3</v>
      </c>
      <c r="O105" s="18">
        <v>5</v>
      </c>
      <c r="P105" s="18">
        <f t="shared" si="27"/>
        <v>22</v>
      </c>
      <c r="Q105" s="117">
        <f t="shared" si="28"/>
        <v>1.1000000000000001</v>
      </c>
      <c r="R105" s="107">
        <f t="shared" si="31"/>
        <v>1.30</v>
      </c>
      <c r="S105" s="107">
        <f t="shared" si="32"/>
        <v>1.5499999999999998</v>
      </c>
      <c r="T105" s="107">
        <f t="shared" si="33"/>
        <v>1.45</v>
      </c>
      <c r="U105" s="107">
        <f t="shared" si="34"/>
        <v>1.50</v>
      </c>
      <c r="V105" s="107">
        <f t="shared" si="35"/>
        <v>1.60</v>
      </c>
      <c r="W105" s="118">
        <f t="shared" si="36"/>
        <v>64</v>
      </c>
      <c r="X105" s="118">
        <f t="shared" si="29"/>
        <v>12.80</v>
      </c>
      <c r="Y105" s="274">
        <v>29</v>
      </c>
      <c r="Z105" s="117">
        <f t="shared" si="11"/>
        <v>23.200000000000003</v>
      </c>
    </row>
    <row r="106" ht="21" thickBot="1"/>
    <row r="107" spans="1:26" ht="20.25">
      <c r="A107" s="139" t="s">
        <v>13</v>
      </c>
      <c r="B107" s="140"/>
      <c r="C107" s="141"/>
      <c r="D107" s="6">
        <f t="shared" si="38" ref="D107:Z107">COUNT(D8:D105)</f>
        <v>97</v>
      </c>
      <c r="E107" s="7">
        <f t="shared" si="38"/>
        <v>97</v>
      </c>
      <c r="F107" s="7">
        <f t="shared" si="38"/>
        <v>97</v>
      </c>
      <c r="G107" s="7">
        <f t="shared" si="38"/>
        <v>97</v>
      </c>
      <c r="H107" s="89">
        <f t="shared" si="38"/>
        <v>97</v>
      </c>
      <c r="I107" s="8">
        <f t="shared" si="38"/>
        <v>98</v>
      </c>
      <c r="J107" s="90">
        <f t="shared" si="38"/>
        <v>95</v>
      </c>
      <c r="K107" s="82">
        <f t="shared" si="38"/>
        <v>96</v>
      </c>
      <c r="L107" s="15">
        <f t="shared" si="38"/>
        <v>96</v>
      </c>
      <c r="M107" s="15">
        <f t="shared" si="38"/>
        <v>96</v>
      </c>
      <c r="N107" s="15">
        <f t="shared" si="38"/>
        <v>96</v>
      </c>
      <c r="O107" s="83">
        <f t="shared" si="38"/>
        <v>96</v>
      </c>
      <c r="P107" s="78">
        <f t="shared" si="38"/>
        <v>98</v>
      </c>
      <c r="Q107" s="96">
        <f t="shared" si="38"/>
        <v>98</v>
      </c>
      <c r="R107" s="99">
        <f t="shared" si="38"/>
        <v>98</v>
      </c>
      <c r="S107" s="22">
        <f t="shared" si="38"/>
        <v>98</v>
      </c>
      <c r="T107" s="22">
        <f t="shared" si="38"/>
        <v>98</v>
      </c>
      <c r="U107" s="22">
        <f t="shared" si="38"/>
        <v>98</v>
      </c>
      <c r="V107" s="23">
        <f t="shared" si="38"/>
        <v>98</v>
      </c>
      <c r="W107" s="108">
        <f t="shared" si="38"/>
        <v>98</v>
      </c>
      <c r="X107" s="102">
        <f t="shared" si="38"/>
        <v>98</v>
      </c>
      <c r="Y107" s="16">
        <f t="shared" si="38"/>
        <v>96</v>
      </c>
      <c r="Z107" s="106">
        <f t="shared" si="38"/>
        <v>96</v>
      </c>
    </row>
    <row r="108" spans="1:26" ht="21" customHeight="1">
      <c r="A108" s="167" t="s">
        <v>14</v>
      </c>
      <c r="B108" s="168"/>
      <c r="C108" s="169"/>
      <c r="D108" s="9">
        <v>10</v>
      </c>
      <c r="E108" s="10">
        <v>10</v>
      </c>
      <c r="F108" s="10">
        <v>10</v>
      </c>
      <c r="G108" s="10">
        <v>10</v>
      </c>
      <c r="H108" s="91">
        <v>10</v>
      </c>
      <c r="I108" s="11">
        <f>SUM(D108:H108)</f>
        <v>50</v>
      </c>
      <c r="J108" s="92">
        <f>I108*0.15</f>
        <v>7.50</v>
      </c>
      <c r="K108" s="84">
        <v>5</v>
      </c>
      <c r="L108" s="18">
        <v>5</v>
      </c>
      <c r="M108" s="18">
        <v>5</v>
      </c>
      <c r="N108" s="18">
        <v>5</v>
      </c>
      <c r="O108" s="85">
        <v>5</v>
      </c>
      <c r="P108" s="79">
        <f>SUM(K108:O108)</f>
        <v>25</v>
      </c>
      <c r="Q108" s="97">
        <f>P108*0.05</f>
        <v>1.25</v>
      </c>
      <c r="R108" s="100">
        <f>(D108*0.15+K108*0.05)</f>
        <v>1.75</v>
      </c>
      <c r="S108" s="24">
        <f>((E108*0.15+L108*0.05))</f>
        <v>1.75</v>
      </c>
      <c r="T108" s="24">
        <f>((F108*0.15+M108*0.05))</f>
        <v>1.75</v>
      </c>
      <c r="U108" s="24">
        <f>((G108*0.15+N108*0.05))</f>
        <v>1.75</v>
      </c>
      <c r="V108" s="25">
        <f>((H108*0.15+O108*0.05))</f>
        <v>1.75</v>
      </c>
      <c r="W108" s="109">
        <v>75</v>
      </c>
      <c r="X108" s="103">
        <f>W108*0.2</f>
        <v>15</v>
      </c>
      <c r="Y108" s="19">
        <v>33</v>
      </c>
      <c r="Z108" s="86">
        <f>Y108*0.8</f>
        <v>26.40</v>
      </c>
    </row>
    <row r="109" spans="1:26" ht="20.25">
      <c r="A109" s="167" t="s">
        <v>75</v>
      </c>
      <c r="B109" s="168"/>
      <c r="C109" s="169"/>
      <c r="D109" s="9">
        <f>D108*0.4</f>
        <v>4</v>
      </c>
      <c r="E109" s="10">
        <f>E108*0.4</f>
        <v>4</v>
      </c>
      <c r="F109" s="10">
        <f t="shared" si="39" ref="F109:J109">F108*0.4</f>
        <v>4</v>
      </c>
      <c r="G109" s="10">
        <f t="shared" si="39"/>
        <v>4</v>
      </c>
      <c r="H109" s="91">
        <f t="shared" si="39"/>
        <v>4</v>
      </c>
      <c r="I109" s="11">
        <f t="shared" si="39"/>
        <v>20</v>
      </c>
      <c r="J109" s="92">
        <f t="shared" si="39"/>
        <v>3</v>
      </c>
      <c r="K109" s="84">
        <f>K108*0.4</f>
        <v>2</v>
      </c>
      <c r="L109" s="18">
        <f>L108*0.4</f>
        <v>2</v>
      </c>
      <c r="M109" s="18">
        <f t="shared" si="40" ref="M109:Z109">M108*0.4</f>
        <v>2</v>
      </c>
      <c r="N109" s="18">
        <f t="shared" si="40"/>
        <v>2</v>
      </c>
      <c r="O109" s="85">
        <f t="shared" si="40"/>
        <v>2</v>
      </c>
      <c r="P109" s="79">
        <f t="shared" si="40"/>
        <v>10</v>
      </c>
      <c r="Q109" s="97">
        <f t="shared" si="40"/>
        <v>0.50</v>
      </c>
      <c r="R109" s="100">
        <f t="shared" si="40"/>
        <v>0.70</v>
      </c>
      <c r="S109" s="24">
        <f t="shared" si="40"/>
        <v>0.70</v>
      </c>
      <c r="T109" s="24">
        <f t="shared" si="40"/>
        <v>0.70</v>
      </c>
      <c r="U109" s="24">
        <f t="shared" si="40"/>
        <v>0.70</v>
      </c>
      <c r="V109" s="25">
        <f t="shared" si="40"/>
        <v>0.70</v>
      </c>
      <c r="W109" s="109">
        <f t="shared" si="40"/>
        <v>30</v>
      </c>
      <c r="X109" s="103">
        <f t="shared" si="40"/>
        <v>6</v>
      </c>
      <c r="Y109" s="19">
        <f t="shared" si="40"/>
        <v>13.20</v>
      </c>
      <c r="Z109" s="86">
        <f t="shared" si="40"/>
        <v>10.560000000000002</v>
      </c>
    </row>
    <row r="110" spans="1:26" ht="21" customHeight="1">
      <c r="A110" s="167" t="s">
        <v>15</v>
      </c>
      <c r="B110" s="168"/>
      <c r="C110" s="169"/>
      <c r="D110" s="9">
        <f>COUNTIF(D8:D105,"&gt;=4")</f>
        <v>71</v>
      </c>
      <c r="E110" s="10">
        <f>COUNTIF(E8:E105,"&gt;=4")</f>
        <v>80</v>
      </c>
      <c r="F110" s="10">
        <f>COUNTIF(F8:F105,"&gt;=4")</f>
        <v>67</v>
      </c>
      <c r="G110" s="10">
        <f>COUNTIF(G8:G105,"&gt;=4")</f>
        <v>75</v>
      </c>
      <c r="H110" s="91">
        <f>COUNTIF(H8:H105,"&gt;=4")</f>
        <v>64</v>
      </c>
      <c r="I110" s="11">
        <f>COUNTIF(I8:I105,"&gt;=20")</f>
        <v>71</v>
      </c>
      <c r="J110" s="92">
        <f>COUNTIF(J8:J105,"&gt;=3")</f>
        <v>68</v>
      </c>
      <c r="K110" s="84">
        <f>COUNTIF(K8:K105,"&gt;=2")</f>
        <v>72</v>
      </c>
      <c r="L110" s="18">
        <f>COUNTIF(L8:L105,"&gt;=2")</f>
        <v>79</v>
      </c>
      <c r="M110" s="18">
        <f>COUNTIF(M8:M105,"&gt;=2")</f>
        <v>69</v>
      </c>
      <c r="N110" s="18">
        <f>COUNTIF(N8:N105,"&gt;=2")</f>
        <v>65</v>
      </c>
      <c r="O110" s="85">
        <f>COUNTIF(O8:O105,"&gt;=2")</f>
        <v>65</v>
      </c>
      <c r="P110" s="79">
        <f>COUNTIF(P8:P105,"&gt;=10")</f>
        <v>73</v>
      </c>
      <c r="Q110" s="97">
        <f>COUNTIF(Q8:Q105,"&gt;=0.5")</f>
        <v>73</v>
      </c>
      <c r="R110" s="100">
        <f>COUNTIF(R8:R105,"&gt;=0.7")</f>
        <v>64</v>
      </c>
      <c r="S110" s="24">
        <f>COUNTIF(S8:S105,"&gt;=0.7")</f>
        <v>77</v>
      </c>
      <c r="T110" s="24">
        <f>COUNTIF(T8:T105,"&gt;=0.7")</f>
        <v>66</v>
      </c>
      <c r="U110" s="24">
        <f>COUNTIF(U8:U105,"&gt;=0.7")</f>
        <v>70</v>
      </c>
      <c r="V110" s="25">
        <f>COUNTIF(V8:V105,"&gt;=0.7")</f>
        <v>61</v>
      </c>
      <c r="W110" s="109">
        <f>COUNTIF(W8:W105,"&gt;=30")</f>
        <v>73</v>
      </c>
      <c r="X110" s="103">
        <f>COUNTIF(X8:X105,"&gt;=6")</f>
        <v>73</v>
      </c>
      <c r="Y110" s="19">
        <f>COUNTIF(Y8:Y105,"&gt;=13.2")</f>
        <v>61</v>
      </c>
      <c r="Z110" s="86">
        <f>COUNTIF(Z8:Z105,"&gt;=10.56")</f>
        <v>61</v>
      </c>
    </row>
    <row r="111" spans="1:26" ht="20.25">
      <c r="A111" s="167" t="s">
        <v>16</v>
      </c>
      <c r="B111" s="168"/>
      <c r="C111" s="169"/>
      <c r="D111" s="93" t="str">
        <f t="shared" si="41" ref="D111:Z111">IF(((D110/COUNT(D8:D105))*100)&gt;=60,"3",IF(AND(((D110/COUNT(D8:D105))*100)&lt;60,((D110/COUNT(D8:D105))*100)&gt;=50),"2",IF(AND(((D110/COUNT(D8:D105))*100)&lt;50,((D110/COUNT(D8:D105))*100)&gt;=40),"1","0")))</f>
        <v>3</v>
      </c>
      <c r="E111" s="10" t="str">
        <f t="shared" si="41"/>
        <v>3</v>
      </c>
      <c r="F111" s="10" t="str">
        <f t="shared" si="41"/>
        <v>3</v>
      </c>
      <c r="G111" s="10" t="str">
        <f t="shared" si="41"/>
        <v>3</v>
      </c>
      <c r="H111" s="91" t="str">
        <f t="shared" si="41"/>
        <v>3</v>
      </c>
      <c r="I111" s="11" t="str">
        <f t="shared" si="41"/>
        <v>3</v>
      </c>
      <c r="J111" s="92" t="str">
        <f t="shared" si="41"/>
        <v>3</v>
      </c>
      <c r="K111" s="84" t="str">
        <f t="shared" si="41"/>
        <v>3</v>
      </c>
      <c r="L111" s="17" t="str">
        <f t="shared" si="41"/>
        <v>3</v>
      </c>
      <c r="M111" s="17" t="str">
        <f t="shared" si="41"/>
        <v>3</v>
      </c>
      <c r="N111" s="17" t="str">
        <f t="shared" si="41"/>
        <v>3</v>
      </c>
      <c r="O111" s="86" t="str">
        <f t="shared" si="41"/>
        <v>3</v>
      </c>
      <c r="P111" s="79" t="str">
        <f t="shared" si="41"/>
        <v>3</v>
      </c>
      <c r="Q111" s="97" t="str">
        <f t="shared" si="41"/>
        <v>3</v>
      </c>
      <c r="R111" s="100" t="str">
        <f t="shared" si="41"/>
        <v>3</v>
      </c>
      <c r="S111" s="24" t="str">
        <f t="shared" si="41"/>
        <v>3</v>
      </c>
      <c r="T111" s="24" t="str">
        <f t="shared" si="41"/>
        <v>3</v>
      </c>
      <c r="U111" s="24" t="str">
        <f t="shared" si="41"/>
        <v>3</v>
      </c>
      <c r="V111" s="25" t="str">
        <f t="shared" si="41"/>
        <v>3</v>
      </c>
      <c r="W111" s="103" t="str">
        <f t="shared" si="41"/>
        <v>3</v>
      </c>
      <c r="X111" s="104" t="str">
        <f t="shared" si="41"/>
        <v>3</v>
      </c>
      <c r="Y111" s="97" t="str">
        <f t="shared" si="41"/>
        <v>3</v>
      </c>
      <c r="Z111" s="19" t="str">
        <f t="shared" si="41"/>
        <v>3</v>
      </c>
    </row>
    <row r="112" spans="1:26" ht="21" thickBot="1">
      <c r="A112" s="170" t="s">
        <v>17</v>
      </c>
      <c r="B112" s="171"/>
      <c r="C112" s="172"/>
      <c r="D112" s="12">
        <f t="shared" si="42" ref="D112:Z112">((D110/COUNT(D8:D105))*D111)</f>
        <v>2.1958762886597936</v>
      </c>
      <c r="E112" s="13">
        <f t="shared" si="42"/>
        <v>2.4742268041237114</v>
      </c>
      <c r="F112" s="13">
        <f t="shared" si="42"/>
        <v>2.072164948453608</v>
      </c>
      <c r="G112" s="13">
        <f t="shared" si="42"/>
        <v>2.3195876288659796</v>
      </c>
      <c r="H112" s="94">
        <f t="shared" si="42"/>
        <v>1.9793814432989691</v>
      </c>
      <c r="I112" s="14">
        <f t="shared" si="42"/>
        <v>2.1734693877551021</v>
      </c>
      <c r="J112" s="95">
        <f t="shared" si="42"/>
        <v>2.1473684210526316</v>
      </c>
      <c r="K112" s="87">
        <f t="shared" si="42"/>
        <v>2.25</v>
      </c>
      <c r="L112" s="20">
        <f t="shared" si="42"/>
        <v>2.46875</v>
      </c>
      <c r="M112" s="20">
        <f t="shared" si="42"/>
        <v>2.15625</v>
      </c>
      <c r="N112" s="20">
        <f t="shared" si="42"/>
        <v>2.03125</v>
      </c>
      <c r="O112" s="88">
        <f t="shared" si="42"/>
        <v>2.03125</v>
      </c>
      <c r="P112" s="80">
        <f t="shared" si="42"/>
        <v>2.2346938775510203</v>
      </c>
      <c r="Q112" s="98">
        <f t="shared" si="42"/>
        <v>2.2346938775510203</v>
      </c>
      <c r="R112" s="101">
        <f t="shared" si="42"/>
        <v>1.9591836734693877</v>
      </c>
      <c r="S112" s="26">
        <f t="shared" si="42"/>
        <v>2.3571428571428572</v>
      </c>
      <c r="T112" s="26">
        <f t="shared" si="42"/>
        <v>2.0204081632653059</v>
      </c>
      <c r="U112" s="26">
        <f t="shared" si="42"/>
        <v>2.1428571428571428</v>
      </c>
      <c r="V112" s="27">
        <f t="shared" si="42"/>
        <v>1.8673469387755102</v>
      </c>
      <c r="W112" s="110">
        <f t="shared" si="42"/>
        <v>2.2346938775510203</v>
      </c>
      <c r="X112" s="105">
        <f t="shared" si="42"/>
        <v>2.2346938775510203</v>
      </c>
      <c r="Y112" s="98">
        <f t="shared" si="42"/>
        <v>1.90625</v>
      </c>
      <c r="Z112" s="21">
        <f t="shared" si="42"/>
        <v>1.90625</v>
      </c>
    </row>
    <row r="113" spans="1:4" ht="21" thickBot="1">
      <c r="A113" s="2"/>
      <c r="B113" s="2"/>
      <c r="C113" s="2"/>
      <c r="D113" s="2"/>
    </row>
    <row r="114" spans="1:19" ht="20.25">
      <c r="A114" s="173" t="s">
        <v>18</v>
      </c>
      <c r="B114" s="174"/>
      <c r="C114" s="175"/>
      <c r="D114" s="2"/>
      <c r="E114" s="161" t="s">
        <v>19</v>
      </c>
      <c r="F114" s="162"/>
      <c r="G114" s="162"/>
      <c r="H114" s="162"/>
      <c r="I114" s="162"/>
      <c r="J114" s="162"/>
      <c r="K114" s="162"/>
      <c r="L114" s="162"/>
      <c r="M114" s="162"/>
      <c r="N114" s="163"/>
      <c r="O114" s="81" t="s">
        <v>9</v>
      </c>
      <c r="P114" s="28" t="s">
        <v>3</v>
      </c>
      <c r="Q114" s="28" t="s">
        <v>4</v>
      </c>
      <c r="R114" s="28" t="s">
        <v>5</v>
      </c>
      <c r="S114" s="29" t="s">
        <v>6</v>
      </c>
    </row>
    <row r="115" spans="1:19" ht="21" thickBot="1">
      <c r="A115" s="30" t="s">
        <v>76</v>
      </c>
      <c r="B115" s="3"/>
      <c r="C115" s="31"/>
      <c r="D115" s="2"/>
      <c r="E115" s="164"/>
      <c r="F115" s="165"/>
      <c r="G115" s="165"/>
      <c r="H115" s="165"/>
      <c r="I115" s="165"/>
      <c r="J115" s="165"/>
      <c r="K115" s="165"/>
      <c r="L115" s="165"/>
      <c r="M115" s="165"/>
      <c r="N115" s="166"/>
      <c r="O115" s="4">
        <f>(R112*0.2+Z112*0.8)</f>
        <v>1.9168367346938777</v>
      </c>
      <c r="P115" s="4">
        <f>(S112*0.2+Z112*0.8)</f>
        <v>1.9964285714285717</v>
      </c>
      <c r="Q115" s="4">
        <f>(T112*0.2+Z112*0.8)</f>
        <v>1.9290816326530613</v>
      </c>
      <c r="R115" s="4">
        <f>(U112*0.2+Z112*0.8)</f>
        <v>1.9535714285714287</v>
      </c>
      <c r="S115" s="5">
        <f>(V112*0.2+Z112*0.8)</f>
        <v>1.8984693877551022</v>
      </c>
    </row>
    <row r="116" spans="1:4" ht="20.25">
      <c r="A116" s="30" t="s">
        <v>77</v>
      </c>
      <c r="B116" s="3"/>
      <c r="C116" s="31"/>
      <c r="D116" s="2"/>
    </row>
    <row r="117" spans="1:4" ht="21" thickBot="1">
      <c r="A117" s="32" t="s">
        <v>78</v>
      </c>
      <c r="B117" s="33"/>
      <c r="C117" s="34"/>
      <c r="D117" s="2"/>
    </row>
  </sheetData>
  <mergeCells count="23">
    <mergeCell ref="A107:C107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114:N115"/>
    <mergeCell ref="A108:C108"/>
    <mergeCell ref="A109:C109"/>
    <mergeCell ref="A110:C110"/>
    <mergeCell ref="A111:C111"/>
    <mergeCell ref="A112:C112"/>
    <mergeCell ref="A114:C114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226768-2ae4-4568-8df6-2c4d6046aa7b}">
  <sheetPr codeName="Sheet34">
    <pageSetUpPr fitToPage="1"/>
  </sheetPr>
  <dimension ref="A1:Z117"/>
  <sheetViews>
    <sheetView zoomScale="70" zoomScaleNormal="70" workbookViewId="0" topLeftCell="A1">
      <selection pane="topLeft" activeCell="L14" sqref="L14"/>
    </sheetView>
  </sheetViews>
  <sheetFormatPr defaultColWidth="8.854285714285714" defaultRowHeight="20.25"/>
  <cols>
    <col min="1" max="2" width="11.571428571428571" style="1" customWidth="1"/>
    <col min="3" max="3" width="63.714285714285715" style="1" customWidth="1"/>
    <col min="4" max="10" width="11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16384" width="8.857142857142858" style="1"/>
  </cols>
  <sheetData>
    <row r="1" spans="1:26" ht="20.25">
      <c r="A1" s="142" t="str">
        <f>'1 (7)'!A1:Z1</f>
        <v xml:space="preserve">ST. WILFRED'S PG COLLEGE 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20.25">
      <c r="A2" s="142" t="s">
        <v>91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21" thickBot="1">
      <c r="A3" s="142"/>
      <c r="B3" s="142"/>
      <c r="C3" s="142"/>
      <c r="D3" s="142"/>
      <c r="E3" s="142"/>
      <c r="F3" s="142" t="s">
        <v>287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thickBot="1">
      <c r="A4" s="143" t="s">
        <v>80</v>
      </c>
      <c r="B4" s="276"/>
      <c r="C4" s="277" t="s">
        <v>290</v>
      </c>
      <c r="D4" s="278" t="s">
        <v>85</v>
      </c>
      <c r="E4" s="116"/>
      <c r="F4" s="145" t="s">
        <v>110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21" customHeight="1">
      <c r="A5" s="147" t="s">
        <v>0</v>
      </c>
      <c r="B5" s="149" t="s">
        <v>1</v>
      </c>
      <c r="C5" s="152" t="s">
        <v>2</v>
      </c>
      <c r="D5" s="153" t="s">
        <v>96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 t="s">
        <v>81</v>
      </c>
      <c r="S5" s="154"/>
      <c r="T5" s="154"/>
      <c r="U5" s="154"/>
      <c r="V5" s="154"/>
      <c r="W5" s="37" t="s">
        <v>12</v>
      </c>
      <c r="X5" s="155" t="s">
        <v>11</v>
      </c>
      <c r="Y5" s="157" t="s">
        <v>166</v>
      </c>
      <c r="Z5" s="157" t="s">
        <v>79</v>
      </c>
    </row>
    <row r="6" spans="1:26" ht="20.25">
      <c r="A6" s="148"/>
      <c r="B6" s="150"/>
      <c r="C6" s="152"/>
      <c r="D6" s="159" t="s">
        <v>92</v>
      </c>
      <c r="E6" s="159"/>
      <c r="F6" s="159"/>
      <c r="G6" s="159"/>
      <c r="H6" s="159"/>
      <c r="I6" s="159"/>
      <c r="J6" s="159"/>
      <c r="K6" s="160" t="s">
        <v>93</v>
      </c>
      <c r="L6" s="160"/>
      <c r="M6" s="160"/>
      <c r="N6" s="160"/>
      <c r="O6" s="160"/>
      <c r="P6" s="160"/>
      <c r="Q6" s="160"/>
      <c r="R6" s="154"/>
      <c r="S6" s="154"/>
      <c r="T6" s="154"/>
      <c r="U6" s="154"/>
      <c r="V6" s="154"/>
      <c r="W6" s="37" t="s">
        <v>10</v>
      </c>
      <c r="X6" s="155"/>
      <c r="Y6" s="157"/>
      <c r="Z6" s="157"/>
    </row>
    <row r="7" spans="1:26" ht="21" thickBot="1">
      <c r="A7" s="148"/>
      <c r="B7" s="204"/>
      <c r="C7" s="205"/>
      <c r="D7" s="159" t="s">
        <v>86</v>
      </c>
      <c r="E7" s="159" t="s">
        <v>87</v>
      </c>
      <c r="F7" s="159" t="s">
        <v>88</v>
      </c>
      <c r="G7" s="159" t="s">
        <v>89</v>
      </c>
      <c r="H7" s="159" t="s">
        <v>90</v>
      </c>
      <c r="I7" s="159" t="s">
        <v>94</v>
      </c>
      <c r="J7" s="159" t="s">
        <v>82</v>
      </c>
      <c r="K7" s="160" t="s">
        <v>9</v>
      </c>
      <c r="L7" s="160" t="s">
        <v>87</v>
      </c>
      <c r="M7" s="160" t="s">
        <v>4</v>
      </c>
      <c r="N7" s="160" t="s">
        <v>89</v>
      </c>
      <c r="O7" s="160" t="s">
        <v>90</v>
      </c>
      <c r="P7" s="160" t="s">
        <v>95</v>
      </c>
      <c r="Q7" s="160" t="s">
        <v>83</v>
      </c>
      <c r="R7" s="206" t="s">
        <v>9</v>
      </c>
      <c r="S7" s="154" t="s">
        <v>3</v>
      </c>
      <c r="T7" s="154" t="s">
        <v>4</v>
      </c>
      <c r="U7" s="154" t="s">
        <v>5</v>
      </c>
      <c r="V7" s="154" t="s">
        <v>6</v>
      </c>
      <c r="W7" s="37" t="s">
        <v>97</v>
      </c>
      <c r="X7" s="155"/>
      <c r="Y7" s="157"/>
      <c r="Z7" s="157"/>
    </row>
    <row r="8" spans="1:26" ht="19.9" customHeight="1">
      <c r="A8" s="207">
        <v>1</v>
      </c>
      <c r="B8" s="137">
        <v>283057</v>
      </c>
      <c r="C8" s="138" t="s">
        <v>210</v>
      </c>
      <c r="D8" s="10">
        <v>8</v>
      </c>
      <c r="E8" s="10">
        <v>6</v>
      </c>
      <c r="F8" s="10">
        <v>7</v>
      </c>
      <c r="G8" s="10">
        <v>8</v>
      </c>
      <c r="H8" s="10">
        <v>9</v>
      </c>
      <c r="I8" s="10">
        <f>SUM(D8:H8)</f>
        <v>38</v>
      </c>
      <c r="J8" s="10">
        <f t="shared" si="0" ref="J8:J39">I8*0.15</f>
        <v>5.70</v>
      </c>
      <c r="K8" s="18">
        <v>4</v>
      </c>
      <c r="L8" s="18">
        <v>3</v>
      </c>
      <c r="M8" s="18">
        <v>5</v>
      </c>
      <c r="N8" s="18">
        <v>3</v>
      </c>
      <c r="O8" s="18">
        <v>3</v>
      </c>
      <c r="P8" s="18">
        <f>SUM(K8:O8)</f>
        <v>18</v>
      </c>
      <c r="Q8" s="117">
        <f>P8*0.05</f>
        <v>0.90</v>
      </c>
      <c r="R8" s="107">
        <f t="shared" si="1" ref="R8:R71">(D8*0.15+K8*0.05)</f>
        <v>1.40</v>
      </c>
      <c r="S8" s="107">
        <f t="shared" si="2" ref="S8:S71">(E8*0.15+L8*0.05)</f>
        <v>1.0499999999999998</v>
      </c>
      <c r="T8" s="107">
        <f t="shared" si="3" ref="T8:T71">(F8*0.15+M8*0.05)</f>
        <v>1.30</v>
      </c>
      <c r="U8" s="107">
        <f t="shared" si="4" ref="U8:U71">(G8*0.15+N8*0.05)</f>
        <v>1.35</v>
      </c>
      <c r="V8" s="107">
        <f t="shared" si="5" ref="V8:V71">(H8*0.15+O8*0.05)</f>
        <v>1.50</v>
      </c>
      <c r="W8" s="118">
        <f t="shared" si="6" ref="W8:W71">I8+P8</f>
        <v>56</v>
      </c>
      <c r="X8" s="118">
        <f>(W8*0.2)</f>
        <v>11.20</v>
      </c>
      <c r="Y8" s="274">
        <v>24</v>
      </c>
      <c r="Z8" s="117">
        <f>Y8*0.8</f>
        <v>19.200000000000003</v>
      </c>
    </row>
    <row r="9" spans="1:26" ht="19.9" customHeight="1" thickBot="1">
      <c r="A9" s="208">
        <v>2</v>
      </c>
      <c r="B9" s="137">
        <v>283060</v>
      </c>
      <c r="C9" s="138" t="s">
        <v>167</v>
      </c>
      <c r="D9" s="10">
        <v>5</v>
      </c>
      <c r="E9" s="10">
        <v>4</v>
      </c>
      <c r="F9" s="10">
        <v>5</v>
      </c>
      <c r="G9" s="10">
        <v>6</v>
      </c>
      <c r="H9" s="10">
        <v>4</v>
      </c>
      <c r="I9" s="10">
        <f t="shared" si="7" ref="I9:I72">SUM(D9:H9)</f>
        <v>24</v>
      </c>
      <c r="J9" s="10">
        <f t="shared" si="0"/>
        <v>3.5999999999999996</v>
      </c>
      <c r="K9" s="18">
        <v>2</v>
      </c>
      <c r="L9" s="18">
        <v>1</v>
      </c>
      <c r="M9" s="18">
        <v>2</v>
      </c>
      <c r="N9" s="18">
        <v>4</v>
      </c>
      <c r="O9" s="18">
        <v>2</v>
      </c>
      <c r="P9" s="18">
        <f t="shared" si="8" ref="P9:P72">SUM(K9:O9)</f>
        <v>11</v>
      </c>
      <c r="Q9" s="117">
        <f t="shared" si="9" ref="Q9:Q72">P9*0.05</f>
        <v>0.55000000000000004</v>
      </c>
      <c r="R9" s="107">
        <f t="shared" si="1"/>
        <v>0.85</v>
      </c>
      <c r="S9" s="107">
        <f t="shared" si="2"/>
        <v>0.65</v>
      </c>
      <c r="T9" s="107">
        <f t="shared" si="3"/>
        <v>0.85</v>
      </c>
      <c r="U9" s="107">
        <f t="shared" si="4"/>
        <v>1.0999999999999999</v>
      </c>
      <c r="V9" s="107">
        <f t="shared" si="5"/>
        <v>0.70</v>
      </c>
      <c r="W9" s="118">
        <f t="shared" si="6"/>
        <v>35</v>
      </c>
      <c r="X9" s="118">
        <f t="shared" si="10" ref="X9:X72">(W9*0.2)</f>
        <v>7</v>
      </c>
      <c r="Y9" s="274">
        <v>14</v>
      </c>
      <c r="Z9" s="117">
        <f t="shared" si="11" ref="Z9:Z72">Y9*0.8</f>
        <v>11.20</v>
      </c>
    </row>
    <row r="10" spans="1:26" ht="19.9" customHeight="1">
      <c r="A10" s="207">
        <v>3</v>
      </c>
      <c r="B10" s="137">
        <v>283062</v>
      </c>
      <c r="C10" s="138" t="s">
        <v>112</v>
      </c>
      <c r="D10" s="10">
        <v>6</v>
      </c>
      <c r="E10" s="10">
        <v>8</v>
      </c>
      <c r="F10" s="10">
        <v>7</v>
      </c>
      <c r="G10" s="10">
        <v>9</v>
      </c>
      <c r="H10" s="10">
        <v>8</v>
      </c>
      <c r="I10" s="10">
        <f t="shared" si="7"/>
        <v>38</v>
      </c>
      <c r="J10" s="10">
        <f t="shared" si="0"/>
        <v>5.70</v>
      </c>
      <c r="K10" s="18">
        <v>4</v>
      </c>
      <c r="L10" s="18">
        <v>5</v>
      </c>
      <c r="M10" s="18">
        <v>2</v>
      </c>
      <c r="N10" s="18">
        <v>3</v>
      </c>
      <c r="O10" s="18">
        <v>4</v>
      </c>
      <c r="P10" s="18">
        <f t="shared" si="8"/>
        <v>18</v>
      </c>
      <c r="Q10" s="117">
        <f t="shared" si="9"/>
        <v>0.90</v>
      </c>
      <c r="R10" s="107">
        <f t="shared" si="1"/>
        <v>1.0999999999999999</v>
      </c>
      <c r="S10" s="107">
        <f t="shared" si="2"/>
        <v>1.45</v>
      </c>
      <c r="T10" s="107">
        <f t="shared" si="3"/>
        <v>1.1500000000000001</v>
      </c>
      <c r="U10" s="107">
        <f t="shared" si="4"/>
        <v>1.50</v>
      </c>
      <c r="V10" s="107">
        <f t="shared" si="5"/>
        <v>1.40</v>
      </c>
      <c r="W10" s="118">
        <f t="shared" si="6"/>
        <v>56</v>
      </c>
      <c r="X10" s="118">
        <f t="shared" si="10"/>
        <v>11.20</v>
      </c>
      <c r="Y10" s="274">
        <v>25</v>
      </c>
      <c r="Z10" s="117">
        <f t="shared" si="11"/>
        <v>20</v>
      </c>
    </row>
    <row r="11" spans="1:26" ht="18" customHeight="1" thickBot="1">
      <c r="A11" s="208">
        <v>4</v>
      </c>
      <c r="B11" s="137">
        <v>283063</v>
      </c>
      <c r="C11" s="138" t="s">
        <v>168</v>
      </c>
      <c r="D11" s="10">
        <v>9</v>
      </c>
      <c r="E11" s="10">
        <v>9</v>
      </c>
      <c r="F11" s="10">
        <v>9</v>
      </c>
      <c r="G11" s="10">
        <v>8</v>
      </c>
      <c r="H11" s="10">
        <v>8</v>
      </c>
      <c r="I11" s="10">
        <f t="shared" si="7"/>
        <v>43</v>
      </c>
      <c r="J11" s="10">
        <f t="shared" si="0"/>
        <v>6.45</v>
      </c>
      <c r="K11" s="18">
        <v>5</v>
      </c>
      <c r="L11" s="18">
        <v>4</v>
      </c>
      <c r="M11" s="18">
        <v>5</v>
      </c>
      <c r="N11" s="18">
        <v>4</v>
      </c>
      <c r="O11" s="18">
        <v>4</v>
      </c>
      <c r="P11" s="18">
        <f t="shared" si="8"/>
        <v>22</v>
      </c>
      <c r="Q11" s="117">
        <f t="shared" si="9"/>
        <v>1.1000000000000001</v>
      </c>
      <c r="R11" s="107">
        <f t="shared" si="1"/>
        <v>1.60</v>
      </c>
      <c r="S11" s="107">
        <f t="shared" si="2"/>
        <v>1.5499999999999998</v>
      </c>
      <c r="T11" s="107">
        <f t="shared" si="3"/>
        <v>1.60</v>
      </c>
      <c r="U11" s="107">
        <f t="shared" si="4"/>
        <v>1.40</v>
      </c>
      <c r="V11" s="107">
        <f t="shared" si="5"/>
        <v>1.40</v>
      </c>
      <c r="W11" s="118">
        <f t="shared" si="6"/>
        <v>65</v>
      </c>
      <c r="X11" s="118">
        <f t="shared" si="10"/>
        <v>13</v>
      </c>
      <c r="Y11" s="274">
        <v>30</v>
      </c>
      <c r="Z11" s="117">
        <f t="shared" si="11"/>
        <v>24</v>
      </c>
    </row>
    <row r="12" spans="1:26" ht="19.9" customHeight="1">
      <c r="A12" s="207">
        <v>5</v>
      </c>
      <c r="B12" s="137">
        <v>287046</v>
      </c>
      <c r="C12" s="138" t="s">
        <v>212</v>
      </c>
      <c r="D12" s="10">
        <v>2</v>
      </c>
      <c r="E12" s="10">
        <v>3</v>
      </c>
      <c r="F12" s="10">
        <v>4</v>
      </c>
      <c r="G12" s="10">
        <v>1</v>
      </c>
      <c r="H12" s="10">
        <v>2</v>
      </c>
      <c r="I12" s="10">
        <f t="shared" si="7"/>
        <v>12</v>
      </c>
      <c r="J12" s="10">
        <f t="shared" si="0"/>
        <v>1.7999999999999998</v>
      </c>
      <c r="K12" s="18">
        <v>1</v>
      </c>
      <c r="L12" s="18">
        <v>2</v>
      </c>
      <c r="M12" s="18">
        <v>0</v>
      </c>
      <c r="N12" s="18">
        <v>1</v>
      </c>
      <c r="O12" s="18">
        <v>2</v>
      </c>
      <c r="P12" s="18">
        <f t="shared" si="8"/>
        <v>6</v>
      </c>
      <c r="Q12" s="117">
        <f t="shared" si="9"/>
        <v>0.30000000000000004</v>
      </c>
      <c r="R12" s="107">
        <f t="shared" si="1"/>
        <v>0.35</v>
      </c>
      <c r="S12" s="107">
        <f t="shared" si="2"/>
        <v>0.54999999999999993</v>
      </c>
      <c r="T12" s="107">
        <f t="shared" si="3"/>
        <v>0.60</v>
      </c>
      <c r="U12" s="107">
        <f t="shared" si="4"/>
        <v>0.20</v>
      </c>
      <c r="V12" s="107">
        <f t="shared" si="5"/>
        <v>0.40</v>
      </c>
      <c r="W12" s="118">
        <f t="shared" si="6"/>
        <v>18</v>
      </c>
      <c r="X12" s="118">
        <f t="shared" si="10"/>
        <v>3.60</v>
      </c>
      <c r="Y12" s="274">
        <v>8</v>
      </c>
      <c r="Z12" s="117">
        <f t="shared" si="11"/>
        <v>6.40</v>
      </c>
    </row>
    <row r="13" spans="1:26" ht="19.9" customHeight="1" thickBot="1">
      <c r="A13" s="208">
        <v>6</v>
      </c>
      <c r="B13" s="137">
        <v>283067</v>
      </c>
      <c r="C13" s="138" t="s">
        <v>169</v>
      </c>
      <c r="D13" s="10">
        <v>7</v>
      </c>
      <c r="E13" s="10">
        <v>6</v>
      </c>
      <c r="F13" s="10">
        <v>5</v>
      </c>
      <c r="G13" s="10">
        <v>6</v>
      </c>
      <c r="H13" s="10">
        <v>5</v>
      </c>
      <c r="I13" s="10">
        <f t="shared" si="7"/>
        <v>29</v>
      </c>
      <c r="J13" s="10">
        <f t="shared" si="0"/>
        <v>4.3499999999999996</v>
      </c>
      <c r="K13" s="18">
        <v>2</v>
      </c>
      <c r="L13" s="18">
        <v>3</v>
      </c>
      <c r="M13" s="18">
        <v>3</v>
      </c>
      <c r="N13" s="18">
        <v>4</v>
      </c>
      <c r="O13" s="18">
        <v>2</v>
      </c>
      <c r="P13" s="18">
        <f t="shared" si="8"/>
        <v>14</v>
      </c>
      <c r="Q13" s="117">
        <f t="shared" si="9"/>
        <v>0.70</v>
      </c>
      <c r="R13" s="107">
        <f t="shared" si="1"/>
        <v>1.1500000000000001</v>
      </c>
      <c r="S13" s="107">
        <f t="shared" si="2"/>
        <v>1.0499999999999998</v>
      </c>
      <c r="T13" s="107">
        <f t="shared" si="3"/>
        <v>0.90</v>
      </c>
      <c r="U13" s="107">
        <f t="shared" si="4"/>
        <v>1.0999999999999999</v>
      </c>
      <c r="V13" s="107">
        <f t="shared" si="5"/>
        <v>0.85</v>
      </c>
      <c r="W13" s="118">
        <f t="shared" si="6"/>
        <v>43</v>
      </c>
      <c r="X13" s="118">
        <f t="shared" si="10"/>
        <v>8.60</v>
      </c>
      <c r="Y13" s="274">
        <v>19</v>
      </c>
      <c r="Z13" s="117">
        <f t="shared" si="11"/>
        <v>15.20</v>
      </c>
    </row>
    <row r="14" spans="1:26" ht="19.9" customHeight="1">
      <c r="A14" s="207">
        <v>7</v>
      </c>
      <c r="B14" s="137">
        <v>283072</v>
      </c>
      <c r="C14" s="138" t="s">
        <v>213</v>
      </c>
      <c r="D14" s="10">
        <v>4</v>
      </c>
      <c r="E14" s="10">
        <v>6</v>
      </c>
      <c r="F14" s="10">
        <v>7</v>
      </c>
      <c r="G14" s="10">
        <v>8</v>
      </c>
      <c r="H14" s="10">
        <v>9</v>
      </c>
      <c r="I14" s="10">
        <f t="shared" si="7"/>
        <v>34</v>
      </c>
      <c r="J14" s="10">
        <f t="shared" si="0"/>
        <v>5.0999999999999996</v>
      </c>
      <c r="K14" s="18">
        <v>1</v>
      </c>
      <c r="L14" s="18">
        <v>2</v>
      </c>
      <c r="M14" s="18">
        <v>5</v>
      </c>
      <c r="N14" s="18">
        <v>5</v>
      </c>
      <c r="O14" s="18">
        <v>4</v>
      </c>
      <c r="P14" s="18">
        <f t="shared" si="8"/>
        <v>17</v>
      </c>
      <c r="Q14" s="117">
        <f t="shared" si="9"/>
        <v>0.85000000000000009</v>
      </c>
      <c r="R14" s="107">
        <f t="shared" si="1"/>
        <v>0.65</v>
      </c>
      <c r="S14" s="107">
        <f t="shared" si="2"/>
        <v>0.99999999999999989</v>
      </c>
      <c r="T14" s="107">
        <f t="shared" si="3"/>
        <v>1.30</v>
      </c>
      <c r="U14" s="107">
        <f t="shared" si="4"/>
        <v>1.45</v>
      </c>
      <c r="V14" s="107">
        <f t="shared" si="5"/>
        <v>1.5499999999999998</v>
      </c>
      <c r="W14" s="118">
        <f t="shared" si="6"/>
        <v>51</v>
      </c>
      <c r="X14" s="118">
        <f t="shared" si="10"/>
        <v>10.200000000000001</v>
      </c>
      <c r="Y14" s="274">
        <v>23</v>
      </c>
      <c r="Z14" s="117">
        <f t="shared" si="11"/>
        <v>18.400000000000002</v>
      </c>
    </row>
    <row r="15" spans="1:26" ht="19.9" customHeight="1" thickBot="1">
      <c r="A15" s="208">
        <v>8</v>
      </c>
      <c r="B15" s="137">
        <v>287047</v>
      </c>
      <c r="C15" s="138" t="s">
        <v>213</v>
      </c>
      <c r="D15" s="10">
        <v>1</v>
      </c>
      <c r="E15" s="10">
        <v>0</v>
      </c>
      <c r="F15" s="10">
        <v>1</v>
      </c>
      <c r="G15" s="10">
        <v>2</v>
      </c>
      <c r="H15" s="10">
        <v>3</v>
      </c>
      <c r="I15" s="10">
        <f t="shared" si="7"/>
        <v>7</v>
      </c>
      <c r="J15" s="10">
        <f t="shared" si="0"/>
        <v>1.05</v>
      </c>
      <c r="K15" s="18">
        <v>0</v>
      </c>
      <c r="L15" s="18">
        <v>1</v>
      </c>
      <c r="M15" s="18">
        <v>1</v>
      </c>
      <c r="N15" s="18">
        <v>1</v>
      </c>
      <c r="O15" s="18">
        <v>0</v>
      </c>
      <c r="P15" s="18">
        <f t="shared" si="8"/>
        <v>3</v>
      </c>
      <c r="Q15" s="117">
        <f t="shared" si="9"/>
        <v>0.15000000000000002</v>
      </c>
      <c r="R15" s="107">
        <f t="shared" si="1"/>
        <v>0.15</v>
      </c>
      <c r="S15" s="107">
        <f t="shared" si="2"/>
        <v>0.05</v>
      </c>
      <c r="T15" s="107">
        <f t="shared" si="3"/>
        <v>0.20</v>
      </c>
      <c r="U15" s="107">
        <f t="shared" si="4"/>
        <v>0.35</v>
      </c>
      <c r="V15" s="107">
        <f t="shared" si="5"/>
        <v>0.44999999999999996</v>
      </c>
      <c r="W15" s="118">
        <f t="shared" si="6"/>
        <v>10</v>
      </c>
      <c r="X15" s="118">
        <f t="shared" si="10"/>
        <v>2</v>
      </c>
      <c r="Y15" s="274">
        <v>5</v>
      </c>
      <c r="Z15" s="117">
        <f t="shared" si="11"/>
        <v>4</v>
      </c>
    </row>
    <row r="16" spans="1:26" ht="19.9" customHeight="1">
      <c r="A16" s="207">
        <v>9</v>
      </c>
      <c r="B16" s="268">
        <v>287048</v>
      </c>
      <c r="C16" s="269" t="s">
        <v>215</v>
      </c>
      <c r="D16" s="10">
        <v>4</v>
      </c>
      <c r="E16" s="10">
        <v>5</v>
      </c>
      <c r="F16" s="10">
        <v>4</v>
      </c>
      <c r="G16" s="10">
        <v>3</v>
      </c>
      <c r="H16" s="10">
        <v>2</v>
      </c>
      <c r="I16" s="10">
        <f t="shared" si="7"/>
        <v>18</v>
      </c>
      <c r="J16" s="10">
        <f t="shared" si="0"/>
        <v>2.6999999999999997</v>
      </c>
      <c r="K16" s="18">
        <v>2</v>
      </c>
      <c r="L16" s="18">
        <v>3</v>
      </c>
      <c r="M16" s="18">
        <v>1</v>
      </c>
      <c r="N16" s="18">
        <v>2</v>
      </c>
      <c r="O16" s="18">
        <v>0</v>
      </c>
      <c r="P16" s="18">
        <f t="shared" si="8"/>
        <v>8</v>
      </c>
      <c r="Q16" s="117">
        <f t="shared" si="9"/>
        <v>0.40</v>
      </c>
      <c r="R16" s="107">
        <f t="shared" si="1"/>
        <v>0.70</v>
      </c>
      <c r="S16" s="107">
        <f t="shared" si="2"/>
        <v>0.90</v>
      </c>
      <c r="T16" s="107">
        <f t="shared" si="3"/>
        <v>0.65</v>
      </c>
      <c r="U16" s="107">
        <f t="shared" si="4"/>
        <v>0.54999999999999993</v>
      </c>
      <c r="V16" s="107">
        <f t="shared" si="5"/>
        <v>0.30</v>
      </c>
      <c r="W16" s="118">
        <f t="shared" si="6"/>
        <v>26</v>
      </c>
      <c r="X16" s="118">
        <f t="shared" si="10"/>
        <v>5.20</v>
      </c>
      <c r="Y16" s="275">
        <v>11</v>
      </c>
      <c r="Z16" s="117">
        <f t="shared" si="11"/>
        <v>8.8000000000000007</v>
      </c>
    </row>
    <row r="17" spans="1:26" ht="19.9" customHeight="1" thickBot="1">
      <c r="A17" s="208">
        <v>10</v>
      </c>
      <c r="B17" s="137">
        <v>283077</v>
      </c>
      <c r="C17" s="138" t="s">
        <v>170</v>
      </c>
      <c r="D17" s="10">
        <v>6</v>
      </c>
      <c r="E17" s="10">
        <v>2</v>
      </c>
      <c r="F17" s="10">
        <v>2</v>
      </c>
      <c r="G17" s="10">
        <v>3</v>
      </c>
      <c r="H17" s="10">
        <v>4</v>
      </c>
      <c r="I17" s="10">
        <f t="shared" si="7"/>
        <v>17</v>
      </c>
      <c r="J17" s="10">
        <f t="shared" si="0"/>
        <v>2.5499999999999998</v>
      </c>
      <c r="K17" s="18">
        <v>0</v>
      </c>
      <c r="L17" s="18">
        <v>1</v>
      </c>
      <c r="M17" s="18">
        <v>0</v>
      </c>
      <c r="N17" s="18">
        <v>1</v>
      </c>
      <c r="O17" s="18">
        <v>0</v>
      </c>
      <c r="P17" s="18">
        <f t="shared" si="8"/>
        <v>2</v>
      </c>
      <c r="Q17" s="117">
        <f t="shared" si="9"/>
        <v>0.10</v>
      </c>
      <c r="R17" s="107">
        <f t="shared" si="1"/>
        <v>0.89999999999999991</v>
      </c>
      <c r="S17" s="107">
        <f t="shared" si="2"/>
        <v>0.35</v>
      </c>
      <c r="T17" s="107">
        <f t="shared" si="3"/>
        <v>0.30</v>
      </c>
      <c r="U17" s="107">
        <f t="shared" si="4"/>
        <v>0.49999999999999994</v>
      </c>
      <c r="V17" s="107">
        <f t="shared" si="5"/>
        <v>0.60</v>
      </c>
      <c r="W17" s="118">
        <f t="shared" si="6"/>
        <v>19</v>
      </c>
      <c r="X17" s="118">
        <f t="shared" si="10"/>
        <v>3.8000000000000003</v>
      </c>
      <c r="Y17" s="274">
        <v>3</v>
      </c>
      <c r="Z17" s="117">
        <f t="shared" si="11"/>
        <v>2.4000000000000004</v>
      </c>
    </row>
    <row r="18" spans="1:26" ht="19.9" customHeight="1">
      <c r="A18" s="207">
        <v>11</v>
      </c>
      <c r="B18" s="137">
        <v>283079</v>
      </c>
      <c r="C18" s="138" t="s">
        <v>216</v>
      </c>
      <c r="D18" s="10">
        <v>2</v>
      </c>
      <c r="E18" s="10">
        <v>3</v>
      </c>
      <c r="F18" s="10">
        <v>1</v>
      </c>
      <c r="G18" s="10">
        <v>0</v>
      </c>
      <c r="H18" s="10">
        <v>1</v>
      </c>
      <c r="I18" s="10">
        <f t="shared" si="7"/>
        <v>7</v>
      </c>
      <c r="J18" s="10">
        <f t="shared" si="0"/>
        <v>1.05</v>
      </c>
      <c r="K18" s="18">
        <v>1</v>
      </c>
      <c r="L18" s="18">
        <v>0</v>
      </c>
      <c r="M18" s="18">
        <v>1</v>
      </c>
      <c r="N18" s="18">
        <v>0</v>
      </c>
      <c r="O18" s="18">
        <v>2</v>
      </c>
      <c r="P18" s="18">
        <f t="shared" si="8"/>
        <v>4</v>
      </c>
      <c r="Q18" s="117">
        <f t="shared" si="9"/>
        <v>0.20</v>
      </c>
      <c r="R18" s="107">
        <f t="shared" si="1"/>
        <v>0.35</v>
      </c>
      <c r="S18" s="107">
        <f t="shared" si="2"/>
        <v>0.44999999999999996</v>
      </c>
      <c r="T18" s="107">
        <f t="shared" si="3"/>
        <v>0.20</v>
      </c>
      <c r="U18" s="107">
        <f t="shared" si="4"/>
        <v>0</v>
      </c>
      <c r="V18" s="107">
        <f t="shared" si="5"/>
        <v>0.25</v>
      </c>
      <c r="W18" s="118">
        <f t="shared" si="6"/>
        <v>11</v>
      </c>
      <c r="X18" s="118">
        <f t="shared" si="10"/>
        <v>2.2000000000000002</v>
      </c>
      <c r="Y18" s="274">
        <v>6</v>
      </c>
      <c r="Z18" s="117">
        <f t="shared" si="11"/>
        <v>4.8000000000000007</v>
      </c>
    </row>
    <row r="19" spans="1:26" ht="19.9" customHeight="1" thickBot="1">
      <c r="A19" s="208">
        <v>12</v>
      </c>
      <c r="B19" s="137">
        <v>283081</v>
      </c>
      <c r="C19" s="138" t="s">
        <v>217</v>
      </c>
      <c r="D19" s="10">
        <v>1</v>
      </c>
      <c r="E19" s="10">
        <v>2</v>
      </c>
      <c r="F19" s="10">
        <v>3</v>
      </c>
      <c r="G19" s="10">
        <v>2</v>
      </c>
      <c r="H19" s="10">
        <v>1</v>
      </c>
      <c r="I19" s="10">
        <f t="shared" si="7"/>
        <v>9</v>
      </c>
      <c r="J19" s="10">
        <f t="shared" si="0"/>
        <v>1.35</v>
      </c>
      <c r="K19" s="18">
        <v>2</v>
      </c>
      <c r="L19" s="18">
        <v>3</v>
      </c>
      <c r="M19" s="18">
        <v>4</v>
      </c>
      <c r="N19" s="18">
        <v>2</v>
      </c>
      <c r="O19" s="18">
        <v>4</v>
      </c>
      <c r="P19" s="18">
        <f t="shared" si="8"/>
        <v>15</v>
      </c>
      <c r="Q19" s="117">
        <f t="shared" si="9"/>
        <v>0.75</v>
      </c>
      <c r="R19" s="107">
        <f t="shared" si="1"/>
        <v>0.25</v>
      </c>
      <c r="S19" s="107">
        <f t="shared" si="2"/>
        <v>0.45</v>
      </c>
      <c r="T19" s="107">
        <f t="shared" si="3"/>
        <v>0.64999999999999991</v>
      </c>
      <c r="U19" s="107">
        <f t="shared" si="4"/>
        <v>0.40</v>
      </c>
      <c r="V19" s="107">
        <f t="shared" si="5"/>
        <v>0.35</v>
      </c>
      <c r="W19" s="118">
        <f t="shared" si="6"/>
        <v>24</v>
      </c>
      <c r="X19" s="118">
        <f t="shared" si="10"/>
        <v>4.8000000000000007</v>
      </c>
      <c r="Y19" s="274">
        <v>19</v>
      </c>
      <c r="Z19" s="117">
        <f t="shared" si="11"/>
        <v>15.20</v>
      </c>
    </row>
    <row r="20" spans="1:26" ht="19.9" customHeight="1">
      <c r="A20" s="207">
        <v>13</v>
      </c>
      <c r="B20" s="137">
        <v>283082</v>
      </c>
      <c r="C20" s="138" t="s">
        <v>218</v>
      </c>
      <c r="D20" s="10">
        <v>6</v>
      </c>
      <c r="E20" s="10">
        <v>7</v>
      </c>
      <c r="F20" s="10">
        <v>5</v>
      </c>
      <c r="G20" s="10">
        <v>6</v>
      </c>
      <c r="H20" s="10">
        <v>5</v>
      </c>
      <c r="I20" s="10">
        <f t="shared" si="7"/>
        <v>29</v>
      </c>
      <c r="J20" s="10">
        <f t="shared" si="0"/>
        <v>4.3499999999999996</v>
      </c>
      <c r="K20" s="18">
        <v>1</v>
      </c>
      <c r="L20" s="18">
        <v>2</v>
      </c>
      <c r="M20" s="18">
        <v>3</v>
      </c>
      <c r="N20" s="18">
        <v>1</v>
      </c>
      <c r="O20" s="18">
        <v>2</v>
      </c>
      <c r="P20" s="18">
        <f t="shared" si="8"/>
        <v>9</v>
      </c>
      <c r="Q20" s="117">
        <f t="shared" si="9"/>
        <v>0.45</v>
      </c>
      <c r="R20" s="107">
        <f t="shared" si="1"/>
        <v>0.95</v>
      </c>
      <c r="S20" s="107">
        <f t="shared" si="2"/>
        <v>1.1500000000000001</v>
      </c>
      <c r="T20" s="107">
        <f t="shared" si="3"/>
        <v>0.90</v>
      </c>
      <c r="U20" s="107">
        <f t="shared" si="4"/>
        <v>0.95</v>
      </c>
      <c r="V20" s="107">
        <f t="shared" si="5"/>
        <v>0.85</v>
      </c>
      <c r="W20" s="118">
        <f t="shared" si="6"/>
        <v>38</v>
      </c>
      <c r="X20" s="118">
        <f t="shared" si="10"/>
        <v>7.60</v>
      </c>
      <c r="Y20" s="274">
        <v>11</v>
      </c>
      <c r="Z20" s="117">
        <f t="shared" si="11"/>
        <v>8.8000000000000007</v>
      </c>
    </row>
    <row r="21" spans="1:26" ht="19.9" customHeight="1" thickBot="1">
      <c r="A21" s="208">
        <v>14</v>
      </c>
      <c r="B21" s="137">
        <v>283083</v>
      </c>
      <c r="C21" s="138" t="s">
        <v>171</v>
      </c>
      <c r="D21" s="10">
        <v>4</v>
      </c>
      <c r="E21" s="10">
        <v>3</v>
      </c>
      <c r="F21" s="10">
        <v>2</v>
      </c>
      <c r="G21" s="10">
        <v>2</v>
      </c>
      <c r="H21" s="10">
        <v>5</v>
      </c>
      <c r="I21" s="10">
        <f t="shared" si="7"/>
        <v>16</v>
      </c>
      <c r="J21" s="10">
        <f t="shared" si="0"/>
        <v>2.40</v>
      </c>
      <c r="K21" s="18">
        <v>3</v>
      </c>
      <c r="L21" s="18">
        <v>2</v>
      </c>
      <c r="M21" s="18">
        <v>1</v>
      </c>
      <c r="N21" s="18">
        <v>2</v>
      </c>
      <c r="O21" s="18">
        <v>1</v>
      </c>
      <c r="P21" s="18">
        <f t="shared" si="8"/>
        <v>9</v>
      </c>
      <c r="Q21" s="117">
        <f t="shared" si="9"/>
        <v>0.45</v>
      </c>
      <c r="R21" s="107">
        <f t="shared" si="1"/>
        <v>0.75</v>
      </c>
      <c r="S21" s="107">
        <f t="shared" si="2"/>
        <v>0.54999999999999993</v>
      </c>
      <c r="T21" s="107">
        <f t="shared" si="3"/>
        <v>0.35</v>
      </c>
      <c r="U21" s="107">
        <f t="shared" si="4"/>
        <v>0.40</v>
      </c>
      <c r="V21" s="107">
        <f t="shared" si="5"/>
        <v>0.80</v>
      </c>
      <c r="W21" s="118">
        <f t="shared" si="6"/>
        <v>25</v>
      </c>
      <c r="X21" s="118">
        <f t="shared" si="10"/>
        <v>5</v>
      </c>
      <c r="Y21" s="274">
        <v>11</v>
      </c>
      <c r="Z21" s="117">
        <f t="shared" si="11"/>
        <v>8.8000000000000007</v>
      </c>
    </row>
    <row r="22" spans="1:26" ht="19.9" customHeight="1">
      <c r="A22" s="207">
        <v>15</v>
      </c>
      <c r="B22" s="137">
        <v>283084</v>
      </c>
      <c r="C22" s="138" t="s">
        <v>219</v>
      </c>
      <c r="D22" s="10">
        <v>2</v>
      </c>
      <c r="E22" s="10">
        <v>3</v>
      </c>
      <c r="F22" s="10">
        <v>4</v>
      </c>
      <c r="G22" s="10">
        <v>2</v>
      </c>
      <c r="H22" s="10">
        <v>5</v>
      </c>
      <c r="I22" s="10">
        <f t="shared" si="7"/>
        <v>16</v>
      </c>
      <c r="J22" s="10">
        <f t="shared" si="0"/>
        <v>2.40</v>
      </c>
      <c r="K22" s="18">
        <v>1</v>
      </c>
      <c r="L22" s="18">
        <v>2</v>
      </c>
      <c r="M22" s="18">
        <v>1</v>
      </c>
      <c r="N22" s="18">
        <v>2</v>
      </c>
      <c r="O22" s="18">
        <v>1</v>
      </c>
      <c r="P22" s="18">
        <f t="shared" si="8"/>
        <v>7</v>
      </c>
      <c r="Q22" s="117">
        <f t="shared" si="9"/>
        <v>0.35</v>
      </c>
      <c r="R22" s="107">
        <f t="shared" si="1"/>
        <v>0.35</v>
      </c>
      <c r="S22" s="107">
        <f t="shared" si="2"/>
        <v>0.54999999999999993</v>
      </c>
      <c r="T22" s="107">
        <f t="shared" si="3"/>
        <v>0.65</v>
      </c>
      <c r="U22" s="107">
        <f t="shared" si="4"/>
        <v>0.40</v>
      </c>
      <c r="V22" s="107">
        <f t="shared" si="5"/>
        <v>0.80</v>
      </c>
      <c r="W22" s="118">
        <f t="shared" si="6"/>
        <v>23</v>
      </c>
      <c r="X22" s="118">
        <f t="shared" si="10"/>
        <v>4.6000000000000005</v>
      </c>
      <c r="Y22" s="274">
        <v>8</v>
      </c>
      <c r="Z22" s="117">
        <f t="shared" si="11"/>
        <v>6.40</v>
      </c>
    </row>
    <row r="23" spans="1:26" ht="19.9" customHeight="1" thickBot="1">
      <c r="A23" s="208">
        <v>16</v>
      </c>
      <c r="B23" s="137">
        <v>283087</v>
      </c>
      <c r="C23" s="138" t="s">
        <v>220</v>
      </c>
      <c r="D23" s="10">
        <v>1</v>
      </c>
      <c r="E23" s="10">
        <v>2</v>
      </c>
      <c r="F23" s="10">
        <v>5</v>
      </c>
      <c r="G23" s="10">
        <v>4</v>
      </c>
      <c r="H23" s="10">
        <v>3</v>
      </c>
      <c r="I23" s="10">
        <f t="shared" si="7"/>
        <v>15</v>
      </c>
      <c r="J23" s="10">
        <f t="shared" si="0"/>
        <v>2.25</v>
      </c>
      <c r="K23" s="18">
        <v>2</v>
      </c>
      <c r="L23" s="18">
        <v>5</v>
      </c>
      <c r="M23" s="18">
        <v>3</v>
      </c>
      <c r="N23" s="18">
        <v>2</v>
      </c>
      <c r="O23" s="18">
        <v>1</v>
      </c>
      <c r="P23" s="18">
        <f t="shared" si="8"/>
        <v>13</v>
      </c>
      <c r="Q23" s="117">
        <f t="shared" si="9"/>
        <v>0.65</v>
      </c>
      <c r="R23" s="107">
        <f t="shared" si="1"/>
        <v>0.25</v>
      </c>
      <c r="S23" s="107">
        <f t="shared" si="2"/>
        <v>0.55000000000000004</v>
      </c>
      <c r="T23" s="107">
        <f t="shared" si="3"/>
        <v>0.90</v>
      </c>
      <c r="U23" s="107">
        <f t="shared" si="4"/>
        <v>0.70</v>
      </c>
      <c r="V23" s="107">
        <f t="shared" si="5"/>
        <v>0.49999999999999994</v>
      </c>
      <c r="W23" s="118">
        <f t="shared" si="6"/>
        <v>28</v>
      </c>
      <c r="X23" s="118">
        <f t="shared" si="10"/>
        <v>5.60</v>
      </c>
      <c r="Y23" s="274">
        <v>15</v>
      </c>
      <c r="Z23" s="117">
        <f t="shared" si="11"/>
        <v>12</v>
      </c>
    </row>
    <row r="24" spans="1:26" ht="19.9" customHeight="1">
      <c r="A24" s="207">
        <v>17</v>
      </c>
      <c r="B24" s="137">
        <v>283090</v>
      </c>
      <c r="C24" s="138" t="s">
        <v>172</v>
      </c>
      <c r="D24" s="10">
        <v>4</v>
      </c>
      <c r="E24" s="10">
        <v>6</v>
      </c>
      <c r="F24" s="10">
        <v>5</v>
      </c>
      <c r="G24" s="10">
        <v>4</v>
      </c>
      <c r="H24" s="10">
        <v>2</v>
      </c>
      <c r="I24" s="10">
        <f t="shared" si="7"/>
        <v>21</v>
      </c>
      <c r="J24" s="10">
        <f t="shared" si="0"/>
        <v>3.15</v>
      </c>
      <c r="K24" s="18">
        <v>1</v>
      </c>
      <c r="L24" s="18">
        <v>2</v>
      </c>
      <c r="M24" s="18">
        <v>3</v>
      </c>
      <c r="N24" s="18">
        <v>2</v>
      </c>
      <c r="O24" s="18">
        <v>1</v>
      </c>
      <c r="P24" s="18">
        <f t="shared" si="8"/>
        <v>9</v>
      </c>
      <c r="Q24" s="117">
        <f t="shared" si="9"/>
        <v>0.45</v>
      </c>
      <c r="R24" s="107">
        <f t="shared" si="1"/>
        <v>0.65</v>
      </c>
      <c r="S24" s="107">
        <f t="shared" si="2"/>
        <v>0.99999999999999989</v>
      </c>
      <c r="T24" s="107">
        <f t="shared" si="3"/>
        <v>0.90</v>
      </c>
      <c r="U24" s="107">
        <f t="shared" si="4"/>
        <v>0.70</v>
      </c>
      <c r="V24" s="107">
        <f t="shared" si="5"/>
        <v>0.35</v>
      </c>
      <c r="W24" s="118">
        <f t="shared" si="6"/>
        <v>30</v>
      </c>
      <c r="X24" s="118">
        <f t="shared" si="10"/>
        <v>6</v>
      </c>
      <c r="Y24" s="274">
        <v>11</v>
      </c>
      <c r="Z24" s="117">
        <f t="shared" si="11"/>
        <v>8.8000000000000007</v>
      </c>
    </row>
    <row r="25" spans="1:26" ht="19.9" customHeight="1" thickBot="1">
      <c r="A25" s="208">
        <v>18</v>
      </c>
      <c r="B25" s="137">
        <v>283098</v>
      </c>
      <c r="C25" s="138" t="s">
        <v>174</v>
      </c>
      <c r="D25" s="10">
        <v>4</v>
      </c>
      <c r="E25" s="10">
        <v>3</v>
      </c>
      <c r="F25" s="10">
        <v>2</v>
      </c>
      <c r="G25" s="10">
        <v>1</v>
      </c>
      <c r="H25" s="10">
        <v>1</v>
      </c>
      <c r="I25" s="10">
        <f t="shared" si="7"/>
        <v>11</v>
      </c>
      <c r="J25" s="10">
        <f t="shared" si="0"/>
        <v>1.65</v>
      </c>
      <c r="K25" s="18">
        <v>0</v>
      </c>
      <c r="L25" s="18">
        <v>1</v>
      </c>
      <c r="M25" s="18">
        <v>2</v>
      </c>
      <c r="N25" s="18">
        <v>1</v>
      </c>
      <c r="O25" s="18">
        <v>0</v>
      </c>
      <c r="P25" s="18">
        <f t="shared" si="8"/>
        <v>4</v>
      </c>
      <c r="Q25" s="117">
        <f t="shared" si="9"/>
        <v>0.20</v>
      </c>
      <c r="R25" s="107">
        <f t="shared" si="1"/>
        <v>0.60</v>
      </c>
      <c r="S25" s="107">
        <f t="shared" si="2"/>
        <v>0.49999999999999994</v>
      </c>
      <c r="T25" s="107">
        <f t="shared" si="3"/>
        <v>0.40</v>
      </c>
      <c r="U25" s="107">
        <f t="shared" si="4"/>
        <v>0.20</v>
      </c>
      <c r="V25" s="107">
        <f t="shared" si="5"/>
        <v>0.15</v>
      </c>
      <c r="W25" s="118">
        <f t="shared" si="6"/>
        <v>15</v>
      </c>
      <c r="X25" s="118">
        <f t="shared" si="10"/>
        <v>3</v>
      </c>
      <c r="Y25" s="274">
        <v>5</v>
      </c>
      <c r="Z25" s="117">
        <f t="shared" si="11"/>
        <v>4</v>
      </c>
    </row>
    <row r="26" spans="1:26" ht="19.9" customHeight="1">
      <c r="A26" s="207">
        <v>19</v>
      </c>
      <c r="B26" s="137">
        <v>283099</v>
      </c>
      <c r="C26" s="138" t="s">
        <v>222</v>
      </c>
      <c r="D26" s="10">
        <v>6</v>
      </c>
      <c r="E26" s="10">
        <v>4</v>
      </c>
      <c r="F26" s="10">
        <v>9</v>
      </c>
      <c r="G26" s="10">
        <v>6</v>
      </c>
      <c r="H26" s="10">
        <v>8</v>
      </c>
      <c r="I26" s="10">
        <f t="shared" si="7"/>
        <v>33</v>
      </c>
      <c r="J26" s="10">
        <f t="shared" si="0"/>
        <v>4.95</v>
      </c>
      <c r="K26" s="18">
        <v>5</v>
      </c>
      <c r="L26" s="18">
        <v>4</v>
      </c>
      <c r="M26" s="18">
        <v>2</v>
      </c>
      <c r="N26" s="18">
        <v>3</v>
      </c>
      <c r="O26" s="18">
        <v>2</v>
      </c>
      <c r="P26" s="18">
        <f t="shared" si="8"/>
        <v>16</v>
      </c>
      <c r="Q26" s="117">
        <f t="shared" si="9"/>
        <v>0.80</v>
      </c>
      <c r="R26" s="107">
        <f t="shared" si="1"/>
        <v>1.1499999999999999</v>
      </c>
      <c r="S26" s="107">
        <f t="shared" si="2"/>
        <v>0.80</v>
      </c>
      <c r="T26" s="107">
        <f t="shared" si="3"/>
        <v>1.45</v>
      </c>
      <c r="U26" s="107">
        <f t="shared" si="4"/>
        <v>1.0499999999999998</v>
      </c>
      <c r="V26" s="107">
        <f t="shared" si="5"/>
        <v>1.30</v>
      </c>
      <c r="W26" s="118">
        <f t="shared" si="6"/>
        <v>49</v>
      </c>
      <c r="X26" s="118">
        <f t="shared" si="10"/>
        <v>9.8000000000000007</v>
      </c>
      <c r="Y26" s="274">
        <v>22</v>
      </c>
      <c r="Z26" s="117">
        <f t="shared" si="11"/>
        <v>17.60</v>
      </c>
    </row>
    <row r="27" spans="1:26" ht="19.9" customHeight="1" thickBot="1">
      <c r="A27" s="208">
        <v>20</v>
      </c>
      <c r="B27" s="137">
        <v>283100</v>
      </c>
      <c r="C27" s="138" t="s">
        <v>121</v>
      </c>
      <c r="D27" s="10">
        <v>1</v>
      </c>
      <c r="E27" s="10">
        <v>3</v>
      </c>
      <c r="F27" s="10">
        <v>2</v>
      </c>
      <c r="G27" s="10">
        <v>0</v>
      </c>
      <c r="H27" s="10">
        <v>1</v>
      </c>
      <c r="I27" s="10">
        <f t="shared" si="7"/>
        <v>7</v>
      </c>
      <c r="J27" s="10">
        <f t="shared" si="0"/>
        <v>1.05</v>
      </c>
      <c r="K27" s="18">
        <v>0</v>
      </c>
      <c r="L27" s="18">
        <v>0</v>
      </c>
      <c r="M27" s="18">
        <v>1</v>
      </c>
      <c r="N27" s="18">
        <v>1</v>
      </c>
      <c r="O27" s="18">
        <v>1</v>
      </c>
      <c r="P27" s="18">
        <f t="shared" si="8"/>
        <v>3</v>
      </c>
      <c r="Q27" s="117">
        <f t="shared" si="9"/>
        <v>0.15000000000000002</v>
      </c>
      <c r="R27" s="107">
        <f t="shared" si="1"/>
        <v>0.15</v>
      </c>
      <c r="S27" s="107">
        <f t="shared" si="2"/>
        <v>0.44999999999999996</v>
      </c>
      <c r="T27" s="107">
        <f t="shared" si="3"/>
        <v>0.35</v>
      </c>
      <c r="U27" s="107">
        <f t="shared" si="4"/>
        <v>0.05</v>
      </c>
      <c r="V27" s="107">
        <f t="shared" si="5"/>
        <v>0.20</v>
      </c>
      <c r="W27" s="118">
        <f t="shared" si="6"/>
        <v>10</v>
      </c>
      <c r="X27" s="118">
        <f t="shared" si="10"/>
        <v>2</v>
      </c>
      <c r="Y27" s="274">
        <v>4</v>
      </c>
      <c r="Z27" s="117">
        <f t="shared" si="11"/>
        <v>3.20</v>
      </c>
    </row>
    <row r="28" spans="1:26" ht="19.9" customHeight="1">
      <c r="A28" s="207">
        <v>21</v>
      </c>
      <c r="B28" s="137">
        <v>287049</v>
      </c>
      <c r="C28" s="138" t="s">
        <v>223</v>
      </c>
      <c r="D28" s="10">
        <v>5</v>
      </c>
      <c r="E28" s="10">
        <v>2</v>
      </c>
      <c r="F28" s="10">
        <v>6</v>
      </c>
      <c r="G28" s="10">
        <v>4</v>
      </c>
      <c r="H28" s="10">
        <v>1</v>
      </c>
      <c r="I28" s="10">
        <f t="shared" si="7"/>
        <v>18</v>
      </c>
      <c r="J28" s="10">
        <f t="shared" si="0"/>
        <v>2.6999999999999997</v>
      </c>
      <c r="K28" s="18">
        <v>2</v>
      </c>
      <c r="L28" s="18">
        <v>3</v>
      </c>
      <c r="M28" s="18">
        <v>1</v>
      </c>
      <c r="N28" s="18">
        <v>2</v>
      </c>
      <c r="O28" s="18">
        <v>1</v>
      </c>
      <c r="P28" s="18">
        <f t="shared" si="8"/>
        <v>9</v>
      </c>
      <c r="Q28" s="117">
        <f t="shared" si="9"/>
        <v>0.45</v>
      </c>
      <c r="R28" s="107">
        <f t="shared" si="1"/>
        <v>0.85</v>
      </c>
      <c r="S28" s="107">
        <f t="shared" si="2"/>
        <v>0.45</v>
      </c>
      <c r="T28" s="107">
        <f t="shared" si="3"/>
        <v>0.95</v>
      </c>
      <c r="U28" s="107">
        <f t="shared" si="4"/>
        <v>0.70</v>
      </c>
      <c r="V28" s="107">
        <f t="shared" si="5"/>
        <v>0.20</v>
      </c>
      <c r="W28" s="118">
        <f t="shared" si="6"/>
        <v>27</v>
      </c>
      <c r="X28" s="118">
        <f t="shared" si="10"/>
        <v>5.40</v>
      </c>
      <c r="Y28" s="274">
        <v>12</v>
      </c>
      <c r="Z28" s="117">
        <f t="shared" si="11"/>
        <v>9.6000000000000014</v>
      </c>
    </row>
    <row r="29" spans="1:26" ht="19.9" customHeight="1" thickBot="1">
      <c r="A29" s="208">
        <v>22</v>
      </c>
      <c r="B29" s="137">
        <v>283102</v>
      </c>
      <c r="C29" s="138" t="s">
        <v>224</v>
      </c>
      <c r="D29" s="10">
        <v>2</v>
      </c>
      <c r="E29" s="10">
        <v>2</v>
      </c>
      <c r="F29" s="10">
        <v>3</v>
      </c>
      <c r="G29" s="10">
        <v>3</v>
      </c>
      <c r="H29" s="10">
        <v>2</v>
      </c>
      <c r="I29" s="10">
        <f t="shared" si="7"/>
        <v>12</v>
      </c>
      <c r="J29" s="10">
        <f t="shared" si="0"/>
        <v>1.7999999999999998</v>
      </c>
      <c r="K29" s="18">
        <v>1</v>
      </c>
      <c r="L29" s="18">
        <v>0</v>
      </c>
      <c r="M29" s="18">
        <v>1</v>
      </c>
      <c r="N29" s="18">
        <v>1</v>
      </c>
      <c r="O29" s="18">
        <v>1</v>
      </c>
      <c r="P29" s="18">
        <f t="shared" si="8"/>
        <v>4</v>
      </c>
      <c r="Q29" s="117">
        <f t="shared" si="9"/>
        <v>0.20</v>
      </c>
      <c r="R29" s="107">
        <f t="shared" si="1"/>
        <v>0.35</v>
      </c>
      <c r="S29" s="107">
        <f t="shared" si="2"/>
        <v>0.30</v>
      </c>
      <c r="T29" s="107">
        <f t="shared" si="3"/>
        <v>0.49999999999999994</v>
      </c>
      <c r="U29" s="107">
        <f t="shared" si="4"/>
        <v>0.49999999999999994</v>
      </c>
      <c r="V29" s="107">
        <f t="shared" si="5"/>
        <v>0.35</v>
      </c>
      <c r="W29" s="118">
        <f t="shared" si="6"/>
        <v>16</v>
      </c>
      <c r="X29" s="118">
        <f t="shared" si="10"/>
        <v>3.20</v>
      </c>
      <c r="Y29" s="274">
        <v>5</v>
      </c>
      <c r="Z29" s="117">
        <f t="shared" si="11"/>
        <v>4</v>
      </c>
    </row>
    <row r="30" spans="1:26" ht="19.9" customHeight="1">
      <c r="A30" s="207">
        <v>23</v>
      </c>
      <c r="B30" s="137">
        <v>283103</v>
      </c>
      <c r="C30" s="138" t="s">
        <v>225</v>
      </c>
      <c r="D30" s="10">
        <v>3</v>
      </c>
      <c r="E30" s="10">
        <v>2</v>
      </c>
      <c r="F30" s="10">
        <v>3</v>
      </c>
      <c r="G30" s="10">
        <v>2</v>
      </c>
      <c r="H30" s="10">
        <v>4</v>
      </c>
      <c r="I30" s="10">
        <f t="shared" si="7"/>
        <v>14</v>
      </c>
      <c r="J30" s="10">
        <f t="shared" si="0"/>
        <v>2.10</v>
      </c>
      <c r="K30" s="18">
        <v>2</v>
      </c>
      <c r="L30" s="18">
        <v>3</v>
      </c>
      <c r="M30" s="18">
        <v>1</v>
      </c>
      <c r="N30" s="18">
        <v>0</v>
      </c>
      <c r="O30" s="18">
        <v>0</v>
      </c>
      <c r="P30" s="18">
        <f t="shared" si="8"/>
        <v>6</v>
      </c>
      <c r="Q30" s="117">
        <f t="shared" si="9"/>
        <v>0.30000000000000004</v>
      </c>
      <c r="R30" s="107">
        <f t="shared" si="1"/>
        <v>0.54999999999999993</v>
      </c>
      <c r="S30" s="107">
        <f t="shared" si="2"/>
        <v>0.45</v>
      </c>
      <c r="T30" s="107">
        <f t="shared" si="3"/>
        <v>0.49999999999999994</v>
      </c>
      <c r="U30" s="107">
        <f t="shared" si="4"/>
        <v>0.30</v>
      </c>
      <c r="V30" s="107">
        <f t="shared" si="5"/>
        <v>0.60</v>
      </c>
      <c r="W30" s="118">
        <f t="shared" si="6"/>
        <v>20</v>
      </c>
      <c r="X30" s="118">
        <f t="shared" si="10"/>
        <v>4</v>
      </c>
      <c r="Y30" s="274">
        <v>9</v>
      </c>
      <c r="Z30" s="117">
        <f t="shared" si="11"/>
        <v>7.20</v>
      </c>
    </row>
    <row r="31" spans="1:26" ht="19.9" customHeight="1" thickBot="1">
      <c r="A31" s="208">
        <v>24</v>
      </c>
      <c r="B31" s="137">
        <v>283104</v>
      </c>
      <c r="C31" s="138" t="s">
        <v>175</v>
      </c>
      <c r="D31" s="10">
        <v>2</v>
      </c>
      <c r="E31" s="10">
        <v>3</v>
      </c>
      <c r="F31" s="10">
        <v>1</v>
      </c>
      <c r="G31" s="10">
        <v>2</v>
      </c>
      <c r="H31" s="10">
        <v>1</v>
      </c>
      <c r="I31" s="10">
        <f t="shared" si="7"/>
        <v>9</v>
      </c>
      <c r="J31" s="10">
        <f t="shared" si="0"/>
        <v>1.35</v>
      </c>
      <c r="K31" s="18">
        <v>1</v>
      </c>
      <c r="L31" s="18">
        <v>0</v>
      </c>
      <c r="M31" s="18">
        <v>0</v>
      </c>
      <c r="N31" s="18">
        <v>1</v>
      </c>
      <c r="O31" s="18">
        <v>1</v>
      </c>
      <c r="P31" s="18">
        <f t="shared" si="8"/>
        <v>3</v>
      </c>
      <c r="Q31" s="117">
        <f t="shared" si="9"/>
        <v>0.15000000000000002</v>
      </c>
      <c r="R31" s="107">
        <f t="shared" si="1"/>
        <v>0.35</v>
      </c>
      <c r="S31" s="107">
        <f t="shared" si="2"/>
        <v>0.44999999999999996</v>
      </c>
      <c r="T31" s="107">
        <f t="shared" si="3"/>
        <v>0.15</v>
      </c>
      <c r="U31" s="107">
        <f t="shared" si="4"/>
        <v>0.35</v>
      </c>
      <c r="V31" s="107">
        <f t="shared" si="5"/>
        <v>0.20</v>
      </c>
      <c r="W31" s="118">
        <f t="shared" si="6"/>
        <v>12</v>
      </c>
      <c r="X31" s="118">
        <f t="shared" si="10"/>
        <v>2.4000000000000004</v>
      </c>
      <c r="Y31" s="274">
        <v>5</v>
      </c>
      <c r="Z31" s="117">
        <f t="shared" si="11"/>
        <v>4</v>
      </c>
    </row>
    <row r="32" spans="1:26" ht="19.9" customHeight="1">
      <c r="A32" s="207">
        <v>25</v>
      </c>
      <c r="B32" s="137">
        <v>183105</v>
      </c>
      <c r="C32" s="138" t="s">
        <v>226</v>
      </c>
      <c r="D32" s="10">
        <v>3</v>
      </c>
      <c r="E32" s="10">
        <v>2</v>
      </c>
      <c r="F32" s="10">
        <v>1</v>
      </c>
      <c r="G32" s="10">
        <v>2</v>
      </c>
      <c r="H32" s="10">
        <v>4</v>
      </c>
      <c r="I32" s="10">
        <f t="shared" si="7"/>
        <v>12</v>
      </c>
      <c r="J32" s="10">
        <f t="shared" si="0"/>
        <v>1.7999999999999998</v>
      </c>
      <c r="K32" s="18">
        <v>1</v>
      </c>
      <c r="L32" s="18">
        <v>2</v>
      </c>
      <c r="M32" s="18">
        <v>1</v>
      </c>
      <c r="N32" s="18">
        <v>2</v>
      </c>
      <c r="O32" s="18">
        <v>1</v>
      </c>
      <c r="P32" s="18">
        <f t="shared" si="8"/>
        <v>7</v>
      </c>
      <c r="Q32" s="117">
        <f t="shared" si="9"/>
        <v>0.35</v>
      </c>
      <c r="R32" s="107">
        <f t="shared" si="1"/>
        <v>0.49999999999999994</v>
      </c>
      <c r="S32" s="107">
        <f t="shared" si="2"/>
        <v>0.40</v>
      </c>
      <c r="T32" s="107">
        <f t="shared" si="3"/>
        <v>0.20</v>
      </c>
      <c r="U32" s="107">
        <f t="shared" si="4"/>
        <v>0.40</v>
      </c>
      <c r="V32" s="107">
        <f t="shared" si="5"/>
        <v>0.65</v>
      </c>
      <c r="W32" s="118">
        <f t="shared" si="6"/>
        <v>19</v>
      </c>
      <c r="X32" s="118">
        <f t="shared" si="10"/>
        <v>3.8000000000000003</v>
      </c>
      <c r="Y32" s="274">
        <v>7</v>
      </c>
      <c r="Z32" s="117">
        <f t="shared" si="11"/>
        <v>5.60</v>
      </c>
    </row>
    <row r="33" spans="1:26" ht="19.9" customHeight="1" thickBot="1">
      <c r="A33" s="208">
        <v>26</v>
      </c>
      <c r="B33" s="137">
        <v>283107</v>
      </c>
      <c r="C33" s="138" t="s">
        <v>227</v>
      </c>
      <c r="D33" s="10">
        <v>5</v>
      </c>
      <c r="E33" s="10">
        <v>6</v>
      </c>
      <c r="F33" s="10">
        <v>9</v>
      </c>
      <c r="G33" s="10">
        <v>8</v>
      </c>
      <c r="H33" s="10">
        <v>2</v>
      </c>
      <c r="I33" s="10">
        <f t="shared" si="7"/>
        <v>30</v>
      </c>
      <c r="J33" s="10">
        <f t="shared" si="0"/>
        <v>4.50</v>
      </c>
      <c r="K33" s="18">
        <v>2</v>
      </c>
      <c r="L33" s="18">
        <v>5</v>
      </c>
      <c r="M33" s="18">
        <v>4</v>
      </c>
      <c r="N33" s="18">
        <v>3</v>
      </c>
      <c r="O33" s="18">
        <v>5</v>
      </c>
      <c r="P33" s="18">
        <f t="shared" si="8"/>
        <v>19</v>
      </c>
      <c r="Q33" s="117">
        <f t="shared" si="9"/>
        <v>0.95</v>
      </c>
      <c r="R33" s="107">
        <f t="shared" si="1"/>
        <v>0.85</v>
      </c>
      <c r="S33" s="107">
        <f t="shared" si="2"/>
        <v>1.1499999999999999</v>
      </c>
      <c r="T33" s="107">
        <f t="shared" si="3"/>
        <v>1.5499999999999998</v>
      </c>
      <c r="U33" s="107">
        <f t="shared" si="4"/>
        <v>1.35</v>
      </c>
      <c r="V33" s="107">
        <f t="shared" si="5"/>
        <v>0.55000000000000004</v>
      </c>
      <c r="W33" s="118">
        <f t="shared" si="6"/>
        <v>49</v>
      </c>
      <c r="X33" s="118">
        <f t="shared" si="10"/>
        <v>9.8000000000000007</v>
      </c>
      <c r="Y33" s="274">
        <v>20</v>
      </c>
      <c r="Z33" s="117">
        <f t="shared" si="11"/>
        <v>16</v>
      </c>
    </row>
    <row r="34" spans="1:26" ht="19.9" customHeight="1">
      <c r="A34" s="207">
        <v>27</v>
      </c>
      <c r="B34" s="137">
        <v>283109</v>
      </c>
      <c r="C34" s="138" t="s">
        <v>176</v>
      </c>
      <c r="D34" s="10">
        <v>0</v>
      </c>
      <c r="E34" s="10">
        <v>0</v>
      </c>
      <c r="F34" s="10">
        <v>1</v>
      </c>
      <c r="G34" s="10">
        <v>0</v>
      </c>
      <c r="H34" s="10">
        <v>2</v>
      </c>
      <c r="I34" s="10">
        <f t="shared" si="7"/>
        <v>3</v>
      </c>
      <c r="J34" s="10">
        <f t="shared" si="0"/>
        <v>0.44999999999999996</v>
      </c>
      <c r="K34" s="18">
        <v>0</v>
      </c>
      <c r="L34" s="18">
        <v>0</v>
      </c>
      <c r="M34" s="18">
        <v>1</v>
      </c>
      <c r="N34" s="18">
        <v>0</v>
      </c>
      <c r="O34" s="18">
        <v>1</v>
      </c>
      <c r="P34" s="18">
        <f t="shared" si="8"/>
        <v>2</v>
      </c>
      <c r="Q34" s="117">
        <f t="shared" si="9"/>
        <v>0.10</v>
      </c>
      <c r="R34" s="107">
        <f t="shared" si="1"/>
        <v>0</v>
      </c>
      <c r="S34" s="107">
        <f t="shared" si="2"/>
        <v>0</v>
      </c>
      <c r="T34" s="107">
        <f t="shared" si="3"/>
        <v>0.20</v>
      </c>
      <c r="U34" s="107">
        <f t="shared" si="4"/>
        <v>0</v>
      </c>
      <c r="V34" s="107">
        <f t="shared" si="5"/>
        <v>0.35</v>
      </c>
      <c r="W34" s="118">
        <f t="shared" si="6"/>
        <v>5</v>
      </c>
      <c r="X34" s="118">
        <f t="shared" si="10"/>
        <v>1</v>
      </c>
      <c r="Y34" s="274">
        <v>1</v>
      </c>
      <c r="Z34" s="117">
        <f t="shared" si="11"/>
        <v>0.80</v>
      </c>
    </row>
    <row r="35" spans="1:26" ht="19.9" customHeight="1" thickBot="1">
      <c r="A35" s="208">
        <v>28</v>
      </c>
      <c r="B35" s="137">
        <v>283110</v>
      </c>
      <c r="C35" s="138" t="s">
        <v>228</v>
      </c>
      <c r="D35" s="10">
        <v>1</v>
      </c>
      <c r="E35" s="10">
        <v>3</v>
      </c>
      <c r="F35" s="10">
        <v>5</v>
      </c>
      <c r="G35" s="10">
        <v>2</v>
      </c>
      <c r="H35" s="10">
        <v>4</v>
      </c>
      <c r="I35" s="10">
        <f t="shared" si="7"/>
        <v>15</v>
      </c>
      <c r="J35" s="10">
        <f t="shared" si="0"/>
        <v>2.25</v>
      </c>
      <c r="K35" s="18">
        <v>1</v>
      </c>
      <c r="L35" s="18">
        <v>3</v>
      </c>
      <c r="M35" s="18">
        <v>3</v>
      </c>
      <c r="N35" s="18">
        <v>2</v>
      </c>
      <c r="O35" s="18">
        <v>2</v>
      </c>
      <c r="P35" s="18">
        <f t="shared" si="8"/>
        <v>11</v>
      </c>
      <c r="Q35" s="117">
        <f t="shared" si="9"/>
        <v>0.55000000000000004</v>
      </c>
      <c r="R35" s="107">
        <f t="shared" si="1"/>
        <v>0.20</v>
      </c>
      <c r="S35" s="107">
        <f t="shared" si="2"/>
        <v>0.60</v>
      </c>
      <c r="T35" s="107">
        <f t="shared" si="3"/>
        <v>0.90</v>
      </c>
      <c r="U35" s="107">
        <f t="shared" si="4"/>
        <v>0.40</v>
      </c>
      <c r="V35" s="107">
        <f t="shared" si="5"/>
        <v>0.70</v>
      </c>
      <c r="W35" s="118">
        <f t="shared" si="6"/>
        <v>26</v>
      </c>
      <c r="X35" s="118">
        <f t="shared" si="10"/>
        <v>5.20</v>
      </c>
      <c r="Y35" s="274">
        <v>10</v>
      </c>
      <c r="Z35" s="117">
        <f t="shared" si="11"/>
        <v>8</v>
      </c>
    </row>
    <row r="36" spans="1:26" ht="19.9" customHeight="1">
      <c r="A36" s="207">
        <v>29</v>
      </c>
      <c r="B36" s="137">
        <v>283112</v>
      </c>
      <c r="C36" s="138" t="s">
        <v>230</v>
      </c>
      <c r="D36" s="10">
        <v>4</v>
      </c>
      <c r="E36" s="10">
        <v>5</v>
      </c>
      <c r="F36" s="10">
        <v>6</v>
      </c>
      <c r="G36" s="10">
        <v>1</v>
      </c>
      <c r="H36" s="10">
        <v>4</v>
      </c>
      <c r="I36" s="10">
        <f t="shared" si="7"/>
        <v>20</v>
      </c>
      <c r="J36" s="10">
        <f t="shared" si="0"/>
        <v>3</v>
      </c>
      <c r="K36" s="18">
        <v>2</v>
      </c>
      <c r="L36" s="18">
        <v>3</v>
      </c>
      <c r="M36" s="18">
        <v>2</v>
      </c>
      <c r="N36" s="18">
        <v>1</v>
      </c>
      <c r="O36" s="18">
        <v>2</v>
      </c>
      <c r="P36" s="18">
        <f t="shared" si="8"/>
        <v>10</v>
      </c>
      <c r="Q36" s="117">
        <f t="shared" si="9"/>
        <v>0.50</v>
      </c>
      <c r="R36" s="107">
        <f t="shared" si="1"/>
        <v>0.70</v>
      </c>
      <c r="S36" s="107">
        <f t="shared" si="2"/>
        <v>0.90</v>
      </c>
      <c r="T36" s="107">
        <f t="shared" si="3"/>
        <v>0.99999999999999989</v>
      </c>
      <c r="U36" s="107">
        <f t="shared" si="4"/>
        <v>0.20</v>
      </c>
      <c r="V36" s="107">
        <f t="shared" si="5"/>
        <v>0.70</v>
      </c>
      <c r="W36" s="118">
        <f t="shared" si="6"/>
        <v>30</v>
      </c>
      <c r="X36" s="118">
        <f t="shared" si="10"/>
        <v>6</v>
      </c>
      <c r="Y36" s="274">
        <v>13</v>
      </c>
      <c r="Z36" s="117">
        <f t="shared" si="11"/>
        <v>10.40</v>
      </c>
    </row>
    <row r="37" spans="1:26" ht="19.9" customHeight="1" thickBot="1">
      <c r="A37" s="208">
        <v>30</v>
      </c>
      <c r="B37" s="137">
        <v>283113</v>
      </c>
      <c r="C37" s="138" t="s">
        <v>231</v>
      </c>
      <c r="D37" s="10">
        <v>2</v>
      </c>
      <c r="E37" s="10">
        <v>3</v>
      </c>
      <c r="F37" s="10">
        <v>1</v>
      </c>
      <c r="G37" s="10">
        <v>2</v>
      </c>
      <c r="H37" s="10">
        <v>2</v>
      </c>
      <c r="I37" s="10">
        <f t="shared" si="7"/>
        <v>10</v>
      </c>
      <c r="J37" s="10">
        <f t="shared" si="0"/>
        <v>1.50</v>
      </c>
      <c r="K37" s="18">
        <v>1</v>
      </c>
      <c r="L37" s="18">
        <v>2</v>
      </c>
      <c r="M37" s="18">
        <v>1</v>
      </c>
      <c r="N37" s="18">
        <v>1</v>
      </c>
      <c r="O37" s="18">
        <v>0</v>
      </c>
      <c r="P37" s="18">
        <f t="shared" si="8"/>
        <v>5</v>
      </c>
      <c r="Q37" s="117">
        <f t="shared" si="9"/>
        <v>0.25</v>
      </c>
      <c r="R37" s="107">
        <f t="shared" si="1"/>
        <v>0.35</v>
      </c>
      <c r="S37" s="107">
        <f t="shared" si="2"/>
        <v>0.54999999999999993</v>
      </c>
      <c r="T37" s="107">
        <f t="shared" si="3"/>
        <v>0.20</v>
      </c>
      <c r="U37" s="107">
        <f t="shared" si="4"/>
        <v>0.35</v>
      </c>
      <c r="V37" s="107">
        <f t="shared" si="5"/>
        <v>0.30</v>
      </c>
      <c r="W37" s="118">
        <f t="shared" si="6"/>
        <v>15</v>
      </c>
      <c r="X37" s="118">
        <f t="shared" si="10"/>
        <v>3</v>
      </c>
      <c r="Y37" s="274">
        <v>7</v>
      </c>
      <c r="Z37" s="117">
        <f t="shared" si="11"/>
        <v>5.60</v>
      </c>
    </row>
    <row r="38" spans="1:26" ht="19.9" customHeight="1">
      <c r="A38" s="207">
        <v>31</v>
      </c>
      <c r="B38" s="137">
        <v>283114</v>
      </c>
      <c r="C38" s="138" t="s">
        <v>232</v>
      </c>
      <c r="D38" s="10">
        <v>1</v>
      </c>
      <c r="E38" s="10">
        <v>0</v>
      </c>
      <c r="F38" s="10">
        <v>1</v>
      </c>
      <c r="G38" s="10">
        <v>0</v>
      </c>
      <c r="H38" s="10">
        <v>0</v>
      </c>
      <c r="I38" s="10">
        <f t="shared" si="7"/>
        <v>2</v>
      </c>
      <c r="J38" s="10">
        <f t="shared" si="0"/>
        <v>0.30</v>
      </c>
      <c r="K38" s="18">
        <v>0</v>
      </c>
      <c r="L38" s="18">
        <v>1</v>
      </c>
      <c r="M38" s="18">
        <v>0</v>
      </c>
      <c r="N38" s="18">
        <v>0</v>
      </c>
      <c r="O38" s="18">
        <v>1</v>
      </c>
      <c r="P38" s="18">
        <f t="shared" si="8"/>
        <v>2</v>
      </c>
      <c r="Q38" s="117">
        <f t="shared" si="9"/>
        <v>0.10</v>
      </c>
      <c r="R38" s="107">
        <f t="shared" si="1"/>
        <v>0.15</v>
      </c>
      <c r="S38" s="107">
        <f t="shared" si="2"/>
        <v>0.05</v>
      </c>
      <c r="T38" s="107">
        <f t="shared" si="3"/>
        <v>0.15</v>
      </c>
      <c r="U38" s="107">
        <f t="shared" si="4"/>
        <v>0</v>
      </c>
      <c r="V38" s="107">
        <f t="shared" si="5"/>
        <v>0.05</v>
      </c>
      <c r="W38" s="118">
        <f t="shared" si="6"/>
        <v>4</v>
      </c>
      <c r="X38" s="118">
        <f t="shared" si="10"/>
        <v>0.80</v>
      </c>
      <c r="Y38" s="274">
        <v>1</v>
      </c>
      <c r="Z38" s="117">
        <f t="shared" si="11"/>
        <v>0.80</v>
      </c>
    </row>
    <row r="39" spans="1:26" ht="19.9" customHeight="1" thickBot="1">
      <c r="A39" s="208">
        <v>32</v>
      </c>
      <c r="B39" s="137">
        <v>283116</v>
      </c>
      <c r="C39" s="138" t="s">
        <v>233</v>
      </c>
      <c r="D39" s="10">
        <v>5</v>
      </c>
      <c r="E39" s="10">
        <v>2</v>
      </c>
      <c r="F39" s="10">
        <v>4</v>
      </c>
      <c r="G39" s="10">
        <v>5</v>
      </c>
      <c r="H39" s="10">
        <v>3</v>
      </c>
      <c r="I39" s="10">
        <f t="shared" si="7"/>
        <v>19</v>
      </c>
      <c r="J39" s="10">
        <f t="shared" si="0"/>
        <v>2.85</v>
      </c>
      <c r="K39" s="18">
        <v>5</v>
      </c>
      <c r="L39" s="18">
        <v>4</v>
      </c>
      <c r="M39" s="18">
        <v>2</v>
      </c>
      <c r="N39" s="18">
        <v>1</v>
      </c>
      <c r="O39" s="18">
        <v>0</v>
      </c>
      <c r="P39" s="18">
        <f t="shared" si="8"/>
        <v>12</v>
      </c>
      <c r="Q39" s="117">
        <f t="shared" si="9"/>
        <v>0.60000000000000009</v>
      </c>
      <c r="R39" s="107">
        <f t="shared" si="1"/>
        <v>1</v>
      </c>
      <c r="S39" s="107">
        <f t="shared" si="2"/>
        <v>0.50</v>
      </c>
      <c r="T39" s="107">
        <f t="shared" si="3"/>
        <v>0.70</v>
      </c>
      <c r="U39" s="107">
        <f t="shared" si="4"/>
        <v>0.80</v>
      </c>
      <c r="V39" s="107">
        <f t="shared" si="5"/>
        <v>0.44999999999999996</v>
      </c>
      <c r="W39" s="118">
        <f t="shared" si="6"/>
        <v>31</v>
      </c>
      <c r="X39" s="118">
        <f t="shared" si="10"/>
        <v>6.20</v>
      </c>
      <c r="Y39" s="274">
        <v>12</v>
      </c>
      <c r="Z39" s="117">
        <f t="shared" si="11"/>
        <v>9.6000000000000014</v>
      </c>
    </row>
    <row r="40" spans="1:26" ht="19.9" customHeight="1">
      <c r="A40" s="207">
        <v>33</v>
      </c>
      <c r="B40" s="137">
        <v>283117</v>
      </c>
      <c r="C40" s="138" t="s">
        <v>234</v>
      </c>
      <c r="D40" s="10">
        <v>4</v>
      </c>
      <c r="E40" s="10">
        <v>2</v>
      </c>
      <c r="F40" s="10">
        <v>5</v>
      </c>
      <c r="G40" s="10">
        <v>7</v>
      </c>
      <c r="H40" s="10">
        <v>2</v>
      </c>
      <c r="I40" s="10">
        <f t="shared" si="7"/>
        <v>20</v>
      </c>
      <c r="J40" s="10">
        <f t="shared" si="12" ref="J40:J71">I40*0.15</f>
        <v>3</v>
      </c>
      <c r="K40" s="18">
        <v>2</v>
      </c>
      <c r="L40" s="18">
        <v>4</v>
      </c>
      <c r="M40" s="18">
        <v>5</v>
      </c>
      <c r="N40" s="18">
        <v>2</v>
      </c>
      <c r="O40" s="18">
        <v>1</v>
      </c>
      <c r="P40" s="18">
        <f t="shared" si="8"/>
        <v>14</v>
      </c>
      <c r="Q40" s="117">
        <f t="shared" si="9"/>
        <v>0.70</v>
      </c>
      <c r="R40" s="107">
        <f t="shared" si="1"/>
        <v>0.70</v>
      </c>
      <c r="S40" s="107">
        <f t="shared" si="2"/>
        <v>0.50</v>
      </c>
      <c r="T40" s="107">
        <f t="shared" si="3"/>
        <v>1</v>
      </c>
      <c r="U40" s="107">
        <f t="shared" si="4"/>
        <v>1.1500000000000001</v>
      </c>
      <c r="V40" s="107">
        <f t="shared" si="5"/>
        <v>0.35</v>
      </c>
      <c r="W40" s="118">
        <f t="shared" si="6"/>
        <v>34</v>
      </c>
      <c r="X40" s="118">
        <f t="shared" si="10"/>
        <v>6.8000000000000007</v>
      </c>
      <c r="Y40" s="274">
        <v>13</v>
      </c>
      <c r="Z40" s="117">
        <f t="shared" si="11"/>
        <v>10.40</v>
      </c>
    </row>
    <row r="41" spans="1:26" ht="19.9" customHeight="1" thickBot="1">
      <c r="A41" s="208">
        <v>34</v>
      </c>
      <c r="B41" s="137">
        <v>287050</v>
      </c>
      <c r="C41" s="138" t="s">
        <v>235</v>
      </c>
      <c r="D41" s="10">
        <v>1</v>
      </c>
      <c r="E41" s="10">
        <v>0</v>
      </c>
      <c r="F41" s="10">
        <v>0</v>
      </c>
      <c r="G41" s="10">
        <v>1</v>
      </c>
      <c r="H41" s="10">
        <v>2</v>
      </c>
      <c r="I41" s="10">
        <f t="shared" si="7"/>
        <v>4</v>
      </c>
      <c r="J41" s="10">
        <f t="shared" si="12"/>
        <v>0.60</v>
      </c>
      <c r="K41" s="18">
        <v>0</v>
      </c>
      <c r="L41" s="18">
        <v>1</v>
      </c>
      <c r="M41" s="18">
        <v>0</v>
      </c>
      <c r="N41" s="18">
        <v>2</v>
      </c>
      <c r="O41" s="18">
        <v>3</v>
      </c>
      <c r="P41" s="18">
        <f t="shared" si="8"/>
        <v>6</v>
      </c>
      <c r="Q41" s="117">
        <f t="shared" si="9"/>
        <v>0.30000000000000004</v>
      </c>
      <c r="R41" s="107">
        <f t="shared" si="1"/>
        <v>0.15</v>
      </c>
      <c r="S41" s="107">
        <f t="shared" si="2"/>
        <v>0.05</v>
      </c>
      <c r="T41" s="107">
        <f t="shared" si="3"/>
        <v>0</v>
      </c>
      <c r="U41" s="107">
        <f t="shared" si="4"/>
        <v>0.25</v>
      </c>
      <c r="V41" s="107">
        <f t="shared" si="5"/>
        <v>0.45</v>
      </c>
      <c r="W41" s="118">
        <f t="shared" si="6"/>
        <v>10</v>
      </c>
      <c r="X41" s="118">
        <f t="shared" si="10"/>
        <v>2</v>
      </c>
      <c r="Y41" s="274">
        <v>2</v>
      </c>
      <c r="Z41" s="117">
        <f t="shared" si="11"/>
        <v>1.60</v>
      </c>
    </row>
    <row r="42" spans="1:26" ht="19.9" customHeight="1">
      <c r="A42" s="207">
        <v>35</v>
      </c>
      <c r="B42" s="137">
        <v>283119</v>
      </c>
      <c r="C42" s="138" t="s">
        <v>178</v>
      </c>
      <c r="D42" s="10">
        <v>6</v>
      </c>
      <c r="E42" s="10">
        <v>7</v>
      </c>
      <c r="F42" s="10">
        <v>5</v>
      </c>
      <c r="G42" s="10">
        <v>3</v>
      </c>
      <c r="H42" s="10">
        <v>4</v>
      </c>
      <c r="I42" s="10">
        <f t="shared" si="7"/>
        <v>25</v>
      </c>
      <c r="J42" s="10">
        <f t="shared" si="12"/>
        <v>3.75</v>
      </c>
      <c r="K42" s="18">
        <v>2</v>
      </c>
      <c r="L42" s="18">
        <v>1</v>
      </c>
      <c r="M42" s="18">
        <v>3</v>
      </c>
      <c r="N42" s="18">
        <v>1</v>
      </c>
      <c r="O42" s="18">
        <v>2</v>
      </c>
      <c r="P42" s="18">
        <f t="shared" si="8"/>
        <v>9</v>
      </c>
      <c r="Q42" s="117">
        <f t="shared" si="9"/>
        <v>0.45</v>
      </c>
      <c r="R42" s="107">
        <f t="shared" si="1"/>
        <v>0.99999999999999989</v>
      </c>
      <c r="S42" s="107">
        <f t="shared" si="2"/>
        <v>1.1000000000000001</v>
      </c>
      <c r="T42" s="107">
        <f t="shared" si="3"/>
        <v>0.90</v>
      </c>
      <c r="U42" s="107">
        <f t="shared" si="4"/>
        <v>0.49999999999999994</v>
      </c>
      <c r="V42" s="107">
        <f t="shared" si="5"/>
        <v>0.70</v>
      </c>
      <c r="W42" s="118">
        <f t="shared" si="6"/>
        <v>34</v>
      </c>
      <c r="X42" s="118">
        <f t="shared" si="10"/>
        <v>6.8000000000000007</v>
      </c>
      <c r="Y42" s="274">
        <v>14</v>
      </c>
      <c r="Z42" s="117">
        <f t="shared" si="11"/>
        <v>11.20</v>
      </c>
    </row>
    <row r="43" spans="1:26" ht="19.9" customHeight="1" thickBot="1">
      <c r="A43" s="208">
        <v>36</v>
      </c>
      <c r="B43" s="137">
        <v>283121</v>
      </c>
      <c r="C43" s="138" t="s">
        <v>236</v>
      </c>
      <c r="D43" s="10">
        <v>1</v>
      </c>
      <c r="E43" s="10">
        <v>0</v>
      </c>
      <c r="F43" s="10">
        <v>1</v>
      </c>
      <c r="G43" s="10">
        <v>2</v>
      </c>
      <c r="H43" s="10">
        <v>0</v>
      </c>
      <c r="I43" s="10">
        <f t="shared" si="7"/>
        <v>4</v>
      </c>
      <c r="J43" s="10">
        <f t="shared" si="12"/>
        <v>0.60</v>
      </c>
      <c r="K43" s="18">
        <v>3</v>
      </c>
      <c r="L43" s="18">
        <v>2</v>
      </c>
      <c r="M43" s="18">
        <v>1</v>
      </c>
      <c r="N43" s="18">
        <v>2</v>
      </c>
      <c r="O43" s="18">
        <v>3</v>
      </c>
      <c r="P43" s="18">
        <f t="shared" si="8"/>
        <v>11</v>
      </c>
      <c r="Q43" s="117">
        <f t="shared" si="9"/>
        <v>0.55000000000000004</v>
      </c>
      <c r="R43" s="107">
        <f t="shared" si="1"/>
        <v>0.30000000000000004</v>
      </c>
      <c r="S43" s="107">
        <f t="shared" si="2"/>
        <v>0.10</v>
      </c>
      <c r="T43" s="107">
        <f t="shared" si="3"/>
        <v>0.20</v>
      </c>
      <c r="U43" s="107">
        <f t="shared" si="4"/>
        <v>0.40</v>
      </c>
      <c r="V43" s="107">
        <f t="shared" si="5"/>
        <v>0.15000000000000002</v>
      </c>
      <c r="W43" s="118">
        <f t="shared" si="6"/>
        <v>15</v>
      </c>
      <c r="X43" s="118">
        <f t="shared" si="10"/>
        <v>3</v>
      </c>
      <c r="Y43" s="274">
        <v>11</v>
      </c>
      <c r="Z43" s="117">
        <f t="shared" si="11"/>
        <v>8.8000000000000007</v>
      </c>
    </row>
    <row r="44" spans="1:26" ht="19.9" customHeight="1">
      <c r="A44" s="207">
        <v>37</v>
      </c>
      <c r="B44" s="137">
        <v>283122</v>
      </c>
      <c r="C44" s="138" t="s">
        <v>179</v>
      </c>
      <c r="D44" s="10">
        <v>7</v>
      </c>
      <c r="E44" s="10">
        <v>5</v>
      </c>
      <c r="F44" s="10">
        <v>4</v>
      </c>
      <c r="G44" s="10">
        <v>3</v>
      </c>
      <c r="H44" s="10">
        <v>2</v>
      </c>
      <c r="I44" s="10">
        <f t="shared" si="7"/>
        <v>21</v>
      </c>
      <c r="J44" s="10">
        <f t="shared" si="12"/>
        <v>3.15</v>
      </c>
      <c r="K44" s="18">
        <v>0</v>
      </c>
      <c r="L44" s="18">
        <v>1</v>
      </c>
      <c r="M44" s="18">
        <v>2</v>
      </c>
      <c r="N44" s="18">
        <v>0</v>
      </c>
      <c r="O44" s="18">
        <v>0</v>
      </c>
      <c r="P44" s="18">
        <f t="shared" si="8"/>
        <v>3</v>
      </c>
      <c r="Q44" s="117">
        <f t="shared" si="9"/>
        <v>0.15000000000000002</v>
      </c>
      <c r="R44" s="107">
        <f t="shared" si="1"/>
        <v>1.05</v>
      </c>
      <c r="S44" s="107">
        <f t="shared" si="2"/>
        <v>0.80</v>
      </c>
      <c r="T44" s="107">
        <f t="shared" si="3"/>
        <v>0.70</v>
      </c>
      <c r="U44" s="107">
        <f t="shared" si="4"/>
        <v>0.44999999999999996</v>
      </c>
      <c r="V44" s="107">
        <f t="shared" si="5"/>
        <v>0.30</v>
      </c>
      <c r="W44" s="118">
        <f t="shared" si="6"/>
        <v>24</v>
      </c>
      <c r="X44" s="118">
        <f t="shared" si="10"/>
        <v>4.8000000000000007</v>
      </c>
      <c r="Y44" s="274">
        <v>0</v>
      </c>
      <c r="Z44" s="117">
        <f t="shared" si="11"/>
        <v>0</v>
      </c>
    </row>
    <row r="45" spans="1:26" ht="19.9" customHeight="1" thickBot="1">
      <c r="A45" s="208">
        <v>38</v>
      </c>
      <c r="B45" s="137">
        <v>283123</v>
      </c>
      <c r="C45" s="138" t="s">
        <v>237</v>
      </c>
      <c r="D45" s="10">
        <v>4</v>
      </c>
      <c r="E45" s="10">
        <v>2</v>
      </c>
      <c r="F45" s="10">
        <v>1</v>
      </c>
      <c r="G45" s="10">
        <v>2</v>
      </c>
      <c r="H45" s="10">
        <v>3</v>
      </c>
      <c r="I45" s="10">
        <f t="shared" si="7"/>
        <v>12</v>
      </c>
      <c r="J45" s="10">
        <f t="shared" si="12"/>
        <v>1.7999999999999998</v>
      </c>
      <c r="K45" s="18">
        <v>5</v>
      </c>
      <c r="L45" s="18">
        <v>2</v>
      </c>
      <c r="M45" s="18">
        <v>3</v>
      </c>
      <c r="N45" s="18">
        <v>1</v>
      </c>
      <c r="O45" s="18">
        <v>0</v>
      </c>
      <c r="P45" s="18">
        <f t="shared" si="8"/>
        <v>11</v>
      </c>
      <c r="Q45" s="117">
        <f t="shared" si="9"/>
        <v>0.55000000000000004</v>
      </c>
      <c r="R45" s="107">
        <f t="shared" si="1"/>
        <v>0.85</v>
      </c>
      <c r="S45" s="107">
        <f t="shared" si="2"/>
        <v>0.40</v>
      </c>
      <c r="T45" s="107">
        <f t="shared" si="3"/>
        <v>0.30000000000000004</v>
      </c>
      <c r="U45" s="107">
        <f t="shared" si="4"/>
        <v>0.35</v>
      </c>
      <c r="V45" s="107">
        <f t="shared" si="5"/>
        <v>0.44999999999999996</v>
      </c>
      <c r="W45" s="118">
        <f t="shared" si="6"/>
        <v>23</v>
      </c>
      <c r="X45" s="118">
        <f t="shared" si="10"/>
        <v>4.6000000000000005</v>
      </c>
      <c r="Y45" s="274">
        <v>14</v>
      </c>
      <c r="Z45" s="117">
        <f t="shared" si="11"/>
        <v>11.20</v>
      </c>
    </row>
    <row r="46" spans="1:26" ht="19.9" customHeight="1">
      <c r="A46" s="207">
        <v>39</v>
      </c>
      <c r="B46" s="137">
        <v>283126</v>
      </c>
      <c r="C46" s="138" t="s">
        <v>238</v>
      </c>
      <c r="D46" s="10">
        <v>2</v>
      </c>
      <c r="E46" s="10">
        <v>3</v>
      </c>
      <c r="F46" s="10">
        <v>1</v>
      </c>
      <c r="G46" s="10">
        <v>2</v>
      </c>
      <c r="H46" s="10">
        <v>1</v>
      </c>
      <c r="I46" s="10">
        <f t="shared" si="7"/>
        <v>9</v>
      </c>
      <c r="J46" s="10">
        <f t="shared" si="12"/>
        <v>1.35</v>
      </c>
      <c r="K46" s="18">
        <v>2</v>
      </c>
      <c r="L46" s="18">
        <v>1</v>
      </c>
      <c r="M46" s="18">
        <v>4</v>
      </c>
      <c r="N46" s="18">
        <v>2</v>
      </c>
      <c r="O46" s="18">
        <v>1</v>
      </c>
      <c r="P46" s="18">
        <f t="shared" si="8"/>
        <v>10</v>
      </c>
      <c r="Q46" s="117">
        <f t="shared" si="9"/>
        <v>0.50</v>
      </c>
      <c r="R46" s="107">
        <f t="shared" si="1"/>
        <v>0.40</v>
      </c>
      <c r="S46" s="107">
        <f t="shared" si="2"/>
        <v>0.49999999999999994</v>
      </c>
      <c r="T46" s="107">
        <f t="shared" si="3"/>
        <v>0.35</v>
      </c>
      <c r="U46" s="107">
        <f t="shared" si="4"/>
        <v>0.40</v>
      </c>
      <c r="V46" s="107">
        <f t="shared" si="5"/>
        <v>0.20</v>
      </c>
      <c r="W46" s="118">
        <f t="shared" si="6"/>
        <v>19</v>
      </c>
      <c r="X46" s="118">
        <f t="shared" si="10"/>
        <v>3.8000000000000003</v>
      </c>
      <c r="Y46" s="274">
        <v>5</v>
      </c>
      <c r="Z46" s="117">
        <f t="shared" si="11"/>
        <v>4</v>
      </c>
    </row>
    <row r="47" spans="1:26" ht="19.9" customHeight="1" thickBot="1">
      <c r="A47" s="208">
        <v>40</v>
      </c>
      <c r="B47" s="137">
        <v>283128</v>
      </c>
      <c r="C47" s="138" t="s">
        <v>239</v>
      </c>
      <c r="D47" s="10">
        <v>2</v>
      </c>
      <c r="E47" s="10">
        <v>3</v>
      </c>
      <c r="F47" s="10">
        <v>1</v>
      </c>
      <c r="G47" s="10">
        <v>1</v>
      </c>
      <c r="H47" s="10">
        <v>0</v>
      </c>
      <c r="I47" s="10">
        <f t="shared" si="7"/>
        <v>7</v>
      </c>
      <c r="J47" s="10">
        <f t="shared" si="12"/>
        <v>1.05</v>
      </c>
      <c r="K47" s="18">
        <v>1</v>
      </c>
      <c r="L47" s="18">
        <v>2</v>
      </c>
      <c r="M47" s="18">
        <v>1</v>
      </c>
      <c r="N47" s="18">
        <v>0</v>
      </c>
      <c r="O47" s="18">
        <v>0</v>
      </c>
      <c r="P47" s="18">
        <f t="shared" si="8"/>
        <v>4</v>
      </c>
      <c r="Q47" s="117">
        <f t="shared" si="9"/>
        <v>0.20</v>
      </c>
      <c r="R47" s="107">
        <f t="shared" si="1"/>
        <v>0.35</v>
      </c>
      <c r="S47" s="107">
        <f t="shared" si="2"/>
        <v>0.54999999999999993</v>
      </c>
      <c r="T47" s="107">
        <f t="shared" si="3"/>
        <v>0.20</v>
      </c>
      <c r="U47" s="107">
        <f t="shared" si="4"/>
        <v>0.15</v>
      </c>
      <c r="V47" s="107">
        <f t="shared" si="5"/>
        <v>0</v>
      </c>
      <c r="W47" s="118">
        <f t="shared" si="6"/>
        <v>11</v>
      </c>
      <c r="X47" s="118">
        <f t="shared" si="10"/>
        <v>2.2000000000000002</v>
      </c>
      <c r="Y47" s="274">
        <v>4</v>
      </c>
      <c r="Z47" s="117">
        <f t="shared" si="11"/>
        <v>3.20</v>
      </c>
    </row>
    <row r="48" spans="1:26" ht="19.9" customHeight="1">
      <c r="A48" s="207">
        <v>41</v>
      </c>
      <c r="B48" s="137">
        <v>283133</v>
      </c>
      <c r="C48" s="138" t="s">
        <v>180</v>
      </c>
      <c r="D48" s="10">
        <v>5</v>
      </c>
      <c r="E48" s="10">
        <v>6</v>
      </c>
      <c r="F48" s="10">
        <v>2</v>
      </c>
      <c r="G48" s="10">
        <v>5</v>
      </c>
      <c r="H48" s="10">
        <v>4</v>
      </c>
      <c r="I48" s="10">
        <f t="shared" si="7"/>
        <v>22</v>
      </c>
      <c r="J48" s="10">
        <f t="shared" si="12"/>
        <v>3.30</v>
      </c>
      <c r="K48" s="18">
        <v>1</v>
      </c>
      <c r="L48" s="18">
        <v>2</v>
      </c>
      <c r="M48" s="18">
        <v>5</v>
      </c>
      <c r="N48" s="18">
        <v>3</v>
      </c>
      <c r="O48" s="18">
        <v>2</v>
      </c>
      <c r="P48" s="18">
        <f t="shared" si="8"/>
        <v>13</v>
      </c>
      <c r="Q48" s="117">
        <f t="shared" si="9"/>
        <v>0.65</v>
      </c>
      <c r="R48" s="107">
        <f t="shared" si="1"/>
        <v>0.80</v>
      </c>
      <c r="S48" s="107">
        <f t="shared" si="2"/>
        <v>0.99999999999999989</v>
      </c>
      <c r="T48" s="107">
        <f t="shared" si="3"/>
        <v>0.55000000000000004</v>
      </c>
      <c r="U48" s="107">
        <f t="shared" si="4"/>
        <v>0.90</v>
      </c>
      <c r="V48" s="107">
        <f t="shared" si="5"/>
        <v>0.70</v>
      </c>
      <c r="W48" s="118">
        <f t="shared" si="6"/>
        <v>35</v>
      </c>
      <c r="X48" s="118">
        <f t="shared" si="10"/>
        <v>7</v>
      </c>
      <c r="Y48" s="274">
        <v>12</v>
      </c>
      <c r="Z48" s="117">
        <f t="shared" si="11"/>
        <v>9.6000000000000014</v>
      </c>
    </row>
    <row r="49" spans="1:26" ht="19.9" customHeight="1" thickBot="1">
      <c r="A49" s="208">
        <v>42</v>
      </c>
      <c r="B49" s="137">
        <v>283136</v>
      </c>
      <c r="C49" s="138" t="s">
        <v>241</v>
      </c>
      <c r="D49" s="10"/>
      <c r="E49" s="10"/>
      <c r="F49" s="10"/>
      <c r="G49" s="10"/>
      <c r="H49" s="10"/>
      <c r="I49" s="10"/>
      <c r="J49" s="10"/>
      <c r="K49" s="18"/>
      <c r="L49" s="18"/>
      <c r="M49" s="18"/>
      <c r="N49" s="18"/>
      <c r="O49" s="18"/>
      <c r="P49" s="18"/>
      <c r="Q49" s="117"/>
      <c r="R49" s="107"/>
      <c r="S49" s="107"/>
      <c r="T49" s="107"/>
      <c r="U49" s="107"/>
      <c r="V49" s="107"/>
      <c r="W49" s="118"/>
      <c r="X49" s="118"/>
      <c r="Y49" s="274" t="s">
        <v>203</v>
      </c>
      <c r="Z49" s="117" t="e">
        <f t="shared" si="11"/>
        <v>#VALUE!</v>
      </c>
    </row>
    <row r="50" spans="1:26" ht="19.9" customHeight="1">
      <c r="A50" s="207">
        <v>43</v>
      </c>
      <c r="B50" s="137">
        <v>283137</v>
      </c>
      <c r="C50" s="138" t="s">
        <v>242</v>
      </c>
      <c r="D50" s="10">
        <v>3</v>
      </c>
      <c r="E50" s="10">
        <v>5</v>
      </c>
      <c r="F50" s="10">
        <v>4</v>
      </c>
      <c r="G50" s="10">
        <v>5</v>
      </c>
      <c r="H50" s="10">
        <v>8</v>
      </c>
      <c r="I50" s="10">
        <f t="shared" si="7"/>
        <v>25</v>
      </c>
      <c r="J50" s="10">
        <f t="shared" si="12"/>
        <v>3.75</v>
      </c>
      <c r="K50" s="18">
        <v>2</v>
      </c>
      <c r="L50" s="18">
        <v>1</v>
      </c>
      <c r="M50" s="18">
        <v>3</v>
      </c>
      <c r="N50" s="18">
        <v>2</v>
      </c>
      <c r="O50" s="18">
        <v>3</v>
      </c>
      <c r="P50" s="18">
        <f t="shared" si="8"/>
        <v>11</v>
      </c>
      <c r="Q50" s="117">
        <f t="shared" si="9"/>
        <v>0.55000000000000004</v>
      </c>
      <c r="R50" s="107">
        <f t="shared" si="1"/>
        <v>0.54999999999999993</v>
      </c>
      <c r="S50" s="107">
        <f t="shared" si="2"/>
        <v>0.80</v>
      </c>
      <c r="T50" s="107">
        <f t="shared" si="3"/>
        <v>0.75</v>
      </c>
      <c r="U50" s="107">
        <f t="shared" si="4"/>
        <v>0.85</v>
      </c>
      <c r="V50" s="107">
        <f t="shared" si="5"/>
        <v>1.35</v>
      </c>
      <c r="W50" s="118">
        <f t="shared" si="6"/>
        <v>36</v>
      </c>
      <c r="X50" s="118">
        <f t="shared" si="10"/>
        <v>7.20</v>
      </c>
      <c r="Y50" s="274">
        <v>15</v>
      </c>
      <c r="Z50" s="117">
        <f t="shared" si="11"/>
        <v>12</v>
      </c>
    </row>
    <row r="51" spans="1:26" ht="19.9" customHeight="1" thickBot="1">
      <c r="A51" s="208">
        <v>44</v>
      </c>
      <c r="B51" s="137">
        <v>283138</v>
      </c>
      <c r="C51" s="138" t="s">
        <v>181</v>
      </c>
      <c r="D51" s="10">
        <v>5</v>
      </c>
      <c r="E51" s="10">
        <v>4</v>
      </c>
      <c r="F51" s="10">
        <v>3</v>
      </c>
      <c r="G51" s="10">
        <v>8</v>
      </c>
      <c r="H51" s="10">
        <v>5</v>
      </c>
      <c r="I51" s="10">
        <f t="shared" si="7"/>
        <v>25</v>
      </c>
      <c r="J51" s="10">
        <f t="shared" si="12"/>
        <v>3.75</v>
      </c>
      <c r="K51" s="18">
        <v>2</v>
      </c>
      <c r="L51" s="18">
        <v>3</v>
      </c>
      <c r="M51" s="18">
        <v>2</v>
      </c>
      <c r="N51" s="18">
        <v>4</v>
      </c>
      <c r="O51" s="18">
        <v>2</v>
      </c>
      <c r="P51" s="18">
        <f t="shared" si="8"/>
        <v>13</v>
      </c>
      <c r="Q51" s="117">
        <f t="shared" si="9"/>
        <v>0.65</v>
      </c>
      <c r="R51" s="107">
        <f t="shared" si="1"/>
        <v>0.85</v>
      </c>
      <c r="S51" s="107">
        <f t="shared" si="2"/>
        <v>0.75</v>
      </c>
      <c r="T51" s="107">
        <f t="shared" si="3"/>
        <v>0.54999999999999993</v>
      </c>
      <c r="U51" s="107">
        <f t="shared" si="4"/>
        <v>1.40</v>
      </c>
      <c r="V51" s="107">
        <f t="shared" si="5"/>
        <v>0.85</v>
      </c>
      <c r="W51" s="118">
        <f t="shared" si="6"/>
        <v>38</v>
      </c>
      <c r="X51" s="118">
        <f t="shared" si="10"/>
        <v>7.60</v>
      </c>
      <c r="Y51" s="274">
        <v>15</v>
      </c>
      <c r="Z51" s="117">
        <f t="shared" si="11"/>
        <v>12</v>
      </c>
    </row>
    <row r="52" spans="1:26" ht="19.9" customHeight="1">
      <c r="A52" s="207">
        <v>45</v>
      </c>
      <c r="B52" s="137">
        <v>283141</v>
      </c>
      <c r="C52" s="138" t="s">
        <v>182</v>
      </c>
      <c r="D52" s="10">
        <v>4</v>
      </c>
      <c r="E52" s="10">
        <v>5</v>
      </c>
      <c r="F52" s="10">
        <v>6</v>
      </c>
      <c r="G52" s="10">
        <v>7</v>
      </c>
      <c r="H52" s="10">
        <v>2</v>
      </c>
      <c r="I52" s="10">
        <f t="shared" si="7"/>
        <v>24</v>
      </c>
      <c r="J52" s="10">
        <f t="shared" si="12"/>
        <v>3.5999999999999996</v>
      </c>
      <c r="K52" s="18">
        <v>1</v>
      </c>
      <c r="L52" s="18">
        <v>2</v>
      </c>
      <c r="M52" s="18">
        <v>1</v>
      </c>
      <c r="N52" s="18">
        <v>2</v>
      </c>
      <c r="O52" s="18">
        <v>1</v>
      </c>
      <c r="P52" s="18">
        <f t="shared" si="8"/>
        <v>7</v>
      </c>
      <c r="Q52" s="117">
        <f t="shared" si="9"/>
        <v>0.35</v>
      </c>
      <c r="R52" s="107">
        <f t="shared" si="1"/>
        <v>0.65</v>
      </c>
      <c r="S52" s="107">
        <f t="shared" si="2"/>
        <v>0.85</v>
      </c>
      <c r="T52" s="107">
        <f t="shared" si="3"/>
        <v>0.95</v>
      </c>
      <c r="U52" s="107">
        <f t="shared" si="4"/>
        <v>1.1500000000000001</v>
      </c>
      <c r="V52" s="107">
        <f t="shared" si="5"/>
        <v>0.35</v>
      </c>
      <c r="W52" s="118">
        <f t="shared" si="6"/>
        <v>31</v>
      </c>
      <c r="X52" s="118">
        <f t="shared" si="10"/>
        <v>6.20</v>
      </c>
      <c r="Y52" s="274">
        <v>12</v>
      </c>
      <c r="Z52" s="117">
        <f t="shared" si="11"/>
        <v>9.6000000000000014</v>
      </c>
    </row>
    <row r="53" spans="1:26" ht="19.9" customHeight="1" thickBot="1">
      <c r="A53" s="208">
        <v>46</v>
      </c>
      <c r="B53" s="137">
        <v>283143</v>
      </c>
      <c r="C53" s="138" t="s">
        <v>243</v>
      </c>
      <c r="D53" s="10">
        <v>6</v>
      </c>
      <c r="E53" s="10">
        <v>5</v>
      </c>
      <c r="F53" s="10">
        <v>7</v>
      </c>
      <c r="G53" s="10">
        <v>4</v>
      </c>
      <c r="H53" s="10">
        <v>5</v>
      </c>
      <c r="I53" s="10">
        <f t="shared" si="7"/>
        <v>27</v>
      </c>
      <c r="J53" s="10">
        <f t="shared" si="12"/>
        <v>4.05</v>
      </c>
      <c r="K53" s="18">
        <v>4</v>
      </c>
      <c r="L53" s="18">
        <v>3</v>
      </c>
      <c r="M53" s="18">
        <v>2</v>
      </c>
      <c r="N53" s="18">
        <v>5</v>
      </c>
      <c r="O53" s="18">
        <v>4</v>
      </c>
      <c r="P53" s="18">
        <f t="shared" si="8"/>
        <v>18</v>
      </c>
      <c r="Q53" s="117">
        <f t="shared" si="9"/>
        <v>0.90</v>
      </c>
      <c r="R53" s="107">
        <f t="shared" si="1"/>
        <v>1.0999999999999999</v>
      </c>
      <c r="S53" s="107">
        <f t="shared" si="2"/>
        <v>0.90</v>
      </c>
      <c r="T53" s="107">
        <f t="shared" si="3"/>
        <v>1.1500000000000001</v>
      </c>
      <c r="U53" s="107">
        <f t="shared" si="4"/>
        <v>0.85</v>
      </c>
      <c r="V53" s="107">
        <f t="shared" si="5"/>
        <v>0.95</v>
      </c>
      <c r="W53" s="118">
        <f t="shared" si="6"/>
        <v>45</v>
      </c>
      <c r="X53" s="118">
        <f t="shared" si="10"/>
        <v>9</v>
      </c>
      <c r="Y53" s="274">
        <v>18</v>
      </c>
      <c r="Z53" s="117">
        <f t="shared" si="11"/>
        <v>14.40</v>
      </c>
    </row>
    <row r="54" spans="1:26" ht="19.9" customHeight="1">
      <c r="A54" s="207">
        <v>47</v>
      </c>
      <c r="B54" s="137">
        <v>283144</v>
      </c>
      <c r="C54" s="138" t="s">
        <v>244</v>
      </c>
      <c r="D54" s="10">
        <v>4</v>
      </c>
      <c r="E54" s="10">
        <v>2</v>
      </c>
      <c r="F54" s="10">
        <v>3</v>
      </c>
      <c r="G54" s="10">
        <v>6</v>
      </c>
      <c r="H54" s="10">
        <v>5</v>
      </c>
      <c r="I54" s="10">
        <f t="shared" si="7"/>
        <v>20</v>
      </c>
      <c r="J54" s="10">
        <f t="shared" si="12"/>
        <v>3</v>
      </c>
      <c r="K54" s="18">
        <v>2</v>
      </c>
      <c r="L54" s="18">
        <v>3</v>
      </c>
      <c r="M54" s="18">
        <v>1</v>
      </c>
      <c r="N54" s="18">
        <v>2</v>
      </c>
      <c r="O54" s="18">
        <v>2</v>
      </c>
      <c r="P54" s="18">
        <f t="shared" si="8"/>
        <v>10</v>
      </c>
      <c r="Q54" s="117">
        <f t="shared" si="9"/>
        <v>0.50</v>
      </c>
      <c r="R54" s="107">
        <f t="shared" si="1"/>
        <v>0.70</v>
      </c>
      <c r="S54" s="107">
        <f t="shared" si="2"/>
        <v>0.45</v>
      </c>
      <c r="T54" s="107">
        <f t="shared" si="3"/>
        <v>0.49999999999999994</v>
      </c>
      <c r="U54" s="107">
        <f t="shared" si="4"/>
        <v>0.99999999999999989</v>
      </c>
      <c r="V54" s="107">
        <f t="shared" si="5"/>
        <v>0.85</v>
      </c>
      <c r="W54" s="118">
        <f t="shared" si="6"/>
        <v>30</v>
      </c>
      <c r="X54" s="118">
        <f t="shared" si="10"/>
        <v>6</v>
      </c>
      <c r="Y54" s="274">
        <v>13</v>
      </c>
      <c r="Z54" s="117">
        <f t="shared" si="11"/>
        <v>10.40</v>
      </c>
    </row>
    <row r="55" spans="1:26" ht="19.9" customHeight="1" thickBot="1">
      <c r="A55" s="208">
        <v>48</v>
      </c>
      <c r="B55" s="137">
        <v>283145</v>
      </c>
      <c r="C55" s="138" t="s">
        <v>245</v>
      </c>
      <c r="D55" s="10">
        <v>9</v>
      </c>
      <c r="E55" s="10">
        <v>4</v>
      </c>
      <c r="F55" s="10">
        <v>5</v>
      </c>
      <c r="G55" s="10">
        <v>8</v>
      </c>
      <c r="H55" s="10">
        <v>3</v>
      </c>
      <c r="I55" s="10">
        <f t="shared" si="7"/>
        <v>29</v>
      </c>
      <c r="J55" s="10">
        <f t="shared" si="12"/>
        <v>4.3499999999999996</v>
      </c>
      <c r="K55" s="18">
        <v>3</v>
      </c>
      <c r="L55" s="18">
        <v>3</v>
      </c>
      <c r="M55" s="18">
        <v>4</v>
      </c>
      <c r="N55" s="18">
        <v>4</v>
      </c>
      <c r="O55" s="18">
        <v>5</v>
      </c>
      <c r="P55" s="18">
        <f t="shared" si="8"/>
        <v>19</v>
      </c>
      <c r="Q55" s="117">
        <f t="shared" si="9"/>
        <v>0.95</v>
      </c>
      <c r="R55" s="107">
        <f t="shared" si="1"/>
        <v>1.50</v>
      </c>
      <c r="S55" s="107">
        <f t="shared" si="2"/>
        <v>0.75</v>
      </c>
      <c r="T55" s="107">
        <f t="shared" si="3"/>
        <v>0.95</v>
      </c>
      <c r="U55" s="107">
        <f t="shared" si="4"/>
        <v>1.40</v>
      </c>
      <c r="V55" s="107">
        <f t="shared" si="5"/>
        <v>0.70</v>
      </c>
      <c r="W55" s="118">
        <f t="shared" si="6"/>
        <v>48</v>
      </c>
      <c r="X55" s="118">
        <f t="shared" si="10"/>
        <v>9.6000000000000014</v>
      </c>
      <c r="Y55" s="274">
        <v>20</v>
      </c>
      <c r="Z55" s="117">
        <f t="shared" si="11"/>
        <v>16</v>
      </c>
    </row>
    <row r="56" spans="1:26" ht="19.9" customHeight="1">
      <c r="A56" s="207">
        <v>49</v>
      </c>
      <c r="B56" s="137">
        <v>283146</v>
      </c>
      <c r="C56" s="138" t="s">
        <v>246</v>
      </c>
      <c r="D56" s="10">
        <v>2</v>
      </c>
      <c r="E56" s="10">
        <v>3</v>
      </c>
      <c r="F56" s="10">
        <v>5</v>
      </c>
      <c r="G56" s="10">
        <v>6</v>
      </c>
      <c r="H56" s="10">
        <v>6</v>
      </c>
      <c r="I56" s="10">
        <f t="shared" si="7"/>
        <v>22</v>
      </c>
      <c r="J56" s="10">
        <f t="shared" si="12"/>
        <v>3.30</v>
      </c>
      <c r="K56" s="18">
        <v>3</v>
      </c>
      <c r="L56" s="18">
        <v>2</v>
      </c>
      <c r="M56" s="18">
        <v>1</v>
      </c>
      <c r="N56" s="18">
        <v>3</v>
      </c>
      <c r="O56" s="18">
        <v>2</v>
      </c>
      <c r="P56" s="18">
        <f t="shared" si="8"/>
        <v>11</v>
      </c>
      <c r="Q56" s="117">
        <f t="shared" si="9"/>
        <v>0.55000000000000004</v>
      </c>
      <c r="R56" s="107">
        <f t="shared" si="1"/>
        <v>0.45</v>
      </c>
      <c r="S56" s="107">
        <f t="shared" si="2"/>
        <v>0.54999999999999993</v>
      </c>
      <c r="T56" s="107">
        <f t="shared" si="3"/>
        <v>0.80</v>
      </c>
      <c r="U56" s="107">
        <f t="shared" si="4"/>
        <v>1.0499999999999998</v>
      </c>
      <c r="V56" s="107">
        <f t="shared" si="5"/>
        <v>0.99999999999999989</v>
      </c>
      <c r="W56" s="118">
        <f t="shared" si="6"/>
        <v>33</v>
      </c>
      <c r="X56" s="118">
        <f t="shared" si="10"/>
        <v>6.60</v>
      </c>
      <c r="Y56" s="274">
        <v>14</v>
      </c>
      <c r="Z56" s="117">
        <f t="shared" si="11"/>
        <v>11.20</v>
      </c>
    </row>
    <row r="57" spans="1:26" ht="19.9" customHeight="1" thickBot="1">
      <c r="A57" s="208">
        <v>50</v>
      </c>
      <c r="B57" s="137">
        <v>283147</v>
      </c>
      <c r="C57" s="138" t="s">
        <v>183</v>
      </c>
      <c r="D57" s="10">
        <v>8</v>
      </c>
      <c r="E57" s="10">
        <v>6</v>
      </c>
      <c r="F57" s="10">
        <v>3</v>
      </c>
      <c r="G57" s="10">
        <v>4</v>
      </c>
      <c r="H57" s="10">
        <v>5</v>
      </c>
      <c r="I57" s="10">
        <f t="shared" si="7"/>
        <v>26</v>
      </c>
      <c r="J57" s="10">
        <f t="shared" si="12"/>
        <v>3.90</v>
      </c>
      <c r="K57" s="18">
        <v>1</v>
      </c>
      <c r="L57" s="18">
        <v>2</v>
      </c>
      <c r="M57" s="18">
        <v>3</v>
      </c>
      <c r="N57" s="18">
        <v>2</v>
      </c>
      <c r="O57" s="18">
        <v>4</v>
      </c>
      <c r="P57" s="18">
        <f t="shared" si="8"/>
        <v>12</v>
      </c>
      <c r="Q57" s="117">
        <f t="shared" si="9"/>
        <v>0.60000000000000009</v>
      </c>
      <c r="R57" s="107">
        <f t="shared" si="1"/>
        <v>1.25</v>
      </c>
      <c r="S57" s="107">
        <f t="shared" si="2"/>
        <v>0.99999999999999989</v>
      </c>
      <c r="T57" s="107">
        <f t="shared" si="3"/>
        <v>0.60</v>
      </c>
      <c r="U57" s="107">
        <f t="shared" si="4"/>
        <v>0.70</v>
      </c>
      <c r="V57" s="107">
        <f t="shared" si="5"/>
        <v>0.95</v>
      </c>
      <c r="W57" s="118">
        <f t="shared" si="6"/>
        <v>38</v>
      </c>
      <c r="X57" s="118">
        <f t="shared" si="10"/>
        <v>7.60</v>
      </c>
      <c r="Y57" s="274">
        <v>18</v>
      </c>
      <c r="Z57" s="117">
        <f t="shared" si="11"/>
        <v>14.40</v>
      </c>
    </row>
    <row r="58" spans="1:26" ht="19.9" customHeight="1">
      <c r="A58" s="207">
        <v>51</v>
      </c>
      <c r="B58" s="137">
        <v>283148</v>
      </c>
      <c r="C58" s="138" t="s">
        <v>247</v>
      </c>
      <c r="D58" s="10">
        <v>9</v>
      </c>
      <c r="E58" s="10">
        <v>5</v>
      </c>
      <c r="F58" s="10">
        <v>7</v>
      </c>
      <c r="G58" s="10">
        <v>5</v>
      </c>
      <c r="H58" s="10">
        <v>6</v>
      </c>
      <c r="I58" s="10">
        <f t="shared" si="7"/>
        <v>32</v>
      </c>
      <c r="J58" s="10">
        <f t="shared" si="12"/>
        <v>4.80</v>
      </c>
      <c r="K58" s="18">
        <v>2</v>
      </c>
      <c r="L58" s="18">
        <v>3</v>
      </c>
      <c r="M58" s="18">
        <v>4</v>
      </c>
      <c r="N58" s="18">
        <v>2</v>
      </c>
      <c r="O58" s="18">
        <v>3</v>
      </c>
      <c r="P58" s="18">
        <f t="shared" si="8"/>
        <v>14</v>
      </c>
      <c r="Q58" s="117">
        <f t="shared" si="9"/>
        <v>0.70</v>
      </c>
      <c r="R58" s="107">
        <f t="shared" si="1"/>
        <v>1.45</v>
      </c>
      <c r="S58" s="107">
        <f t="shared" si="2"/>
        <v>0.90</v>
      </c>
      <c r="T58" s="107">
        <f t="shared" si="3"/>
        <v>1.25</v>
      </c>
      <c r="U58" s="107">
        <f t="shared" si="4"/>
        <v>0.85</v>
      </c>
      <c r="V58" s="107">
        <f t="shared" si="5"/>
        <v>1.0499999999999998</v>
      </c>
      <c r="W58" s="118">
        <f t="shared" si="6"/>
        <v>46</v>
      </c>
      <c r="X58" s="118">
        <f t="shared" si="10"/>
        <v>9.2000000000000011</v>
      </c>
      <c r="Y58" s="274">
        <v>19</v>
      </c>
      <c r="Z58" s="117">
        <f t="shared" si="11"/>
        <v>15.20</v>
      </c>
    </row>
    <row r="59" spans="1:26" ht="19.9" customHeight="1" thickBot="1">
      <c r="A59" s="208">
        <v>52</v>
      </c>
      <c r="B59" s="137">
        <v>283149</v>
      </c>
      <c r="C59" s="138" t="s">
        <v>248</v>
      </c>
      <c r="D59" s="10">
        <v>4</v>
      </c>
      <c r="E59" s="10">
        <v>2</v>
      </c>
      <c r="F59" s="10">
        <v>6</v>
      </c>
      <c r="G59" s="10">
        <v>5</v>
      </c>
      <c r="H59" s="10">
        <v>4</v>
      </c>
      <c r="I59" s="10">
        <f t="shared" si="7"/>
        <v>21</v>
      </c>
      <c r="J59" s="10">
        <f t="shared" si="12"/>
        <v>3.15</v>
      </c>
      <c r="K59" s="18">
        <v>1</v>
      </c>
      <c r="L59" s="18">
        <v>2</v>
      </c>
      <c r="M59" s="18">
        <v>2</v>
      </c>
      <c r="N59" s="18">
        <v>3</v>
      </c>
      <c r="O59" s="18">
        <v>2</v>
      </c>
      <c r="P59" s="18">
        <f t="shared" si="8"/>
        <v>10</v>
      </c>
      <c r="Q59" s="117">
        <f t="shared" si="9"/>
        <v>0.50</v>
      </c>
      <c r="R59" s="107">
        <f t="shared" si="1"/>
        <v>0.65</v>
      </c>
      <c r="S59" s="107">
        <f t="shared" si="2"/>
        <v>0.40</v>
      </c>
      <c r="T59" s="107">
        <f t="shared" si="3"/>
        <v>0.99999999999999989</v>
      </c>
      <c r="U59" s="107">
        <f t="shared" si="4"/>
        <v>0.90</v>
      </c>
      <c r="V59" s="107">
        <f t="shared" si="5"/>
        <v>0.70</v>
      </c>
      <c r="W59" s="118">
        <f t="shared" si="6"/>
        <v>31</v>
      </c>
      <c r="X59" s="118">
        <f t="shared" si="10"/>
        <v>6.20</v>
      </c>
      <c r="Y59" s="274">
        <v>13</v>
      </c>
      <c r="Z59" s="117">
        <f t="shared" si="11"/>
        <v>10.40</v>
      </c>
    </row>
    <row r="60" spans="1:26" ht="19.9" customHeight="1">
      <c r="A60" s="207">
        <v>53</v>
      </c>
      <c r="B60" s="137">
        <v>283150</v>
      </c>
      <c r="C60" s="138" t="s">
        <v>184</v>
      </c>
      <c r="D60" s="10">
        <v>2</v>
      </c>
      <c r="E60" s="10">
        <v>3</v>
      </c>
      <c r="F60" s="10">
        <v>4</v>
      </c>
      <c r="G60" s="10">
        <v>2</v>
      </c>
      <c r="H60" s="10">
        <v>3</v>
      </c>
      <c r="I60" s="10">
        <f t="shared" si="7"/>
        <v>14</v>
      </c>
      <c r="J60" s="10">
        <f t="shared" si="12"/>
        <v>2.10</v>
      </c>
      <c r="K60" s="18">
        <v>2</v>
      </c>
      <c r="L60" s="18">
        <v>1</v>
      </c>
      <c r="M60" s="18">
        <v>1</v>
      </c>
      <c r="N60" s="18">
        <v>2</v>
      </c>
      <c r="O60" s="18">
        <v>3</v>
      </c>
      <c r="P60" s="18">
        <f t="shared" si="8"/>
        <v>9</v>
      </c>
      <c r="Q60" s="117">
        <f t="shared" si="9"/>
        <v>0.45</v>
      </c>
      <c r="R60" s="107">
        <f t="shared" si="1"/>
        <v>0.40</v>
      </c>
      <c r="S60" s="107">
        <f t="shared" si="2"/>
        <v>0.49999999999999994</v>
      </c>
      <c r="T60" s="107">
        <f t="shared" si="3"/>
        <v>0.65</v>
      </c>
      <c r="U60" s="107">
        <f t="shared" si="4"/>
        <v>0.40</v>
      </c>
      <c r="V60" s="107">
        <f t="shared" si="5"/>
        <v>0.60</v>
      </c>
      <c r="W60" s="118">
        <f t="shared" si="6"/>
        <v>23</v>
      </c>
      <c r="X60" s="118">
        <f t="shared" si="10"/>
        <v>4.6000000000000005</v>
      </c>
      <c r="Y60" s="274">
        <v>9</v>
      </c>
      <c r="Z60" s="117">
        <f t="shared" si="11"/>
        <v>7.20</v>
      </c>
    </row>
    <row r="61" spans="1:26" ht="19.9" customHeight="1" thickBot="1">
      <c r="A61" s="208">
        <v>54</v>
      </c>
      <c r="B61" s="137">
        <v>283151</v>
      </c>
      <c r="C61" s="138" t="s">
        <v>185</v>
      </c>
      <c r="D61" s="10">
        <v>1</v>
      </c>
      <c r="E61" s="10">
        <v>0</v>
      </c>
      <c r="F61" s="10">
        <v>1</v>
      </c>
      <c r="G61" s="10">
        <v>2</v>
      </c>
      <c r="H61" s="10">
        <v>0</v>
      </c>
      <c r="I61" s="10">
        <f t="shared" si="7"/>
        <v>4</v>
      </c>
      <c r="J61" s="10">
        <f t="shared" si="12"/>
        <v>0.60</v>
      </c>
      <c r="K61" s="18">
        <v>1</v>
      </c>
      <c r="L61" s="18">
        <v>0</v>
      </c>
      <c r="M61" s="18">
        <v>1</v>
      </c>
      <c r="N61" s="18">
        <v>0</v>
      </c>
      <c r="O61" s="18">
        <v>1</v>
      </c>
      <c r="P61" s="18">
        <f t="shared" si="8"/>
        <v>3</v>
      </c>
      <c r="Q61" s="117">
        <f t="shared" si="9"/>
        <v>0.15000000000000002</v>
      </c>
      <c r="R61" s="107">
        <f t="shared" si="1"/>
        <v>0.20</v>
      </c>
      <c r="S61" s="107">
        <f t="shared" si="2"/>
        <v>0</v>
      </c>
      <c r="T61" s="107">
        <f t="shared" si="3"/>
        <v>0.20</v>
      </c>
      <c r="U61" s="107">
        <f t="shared" si="4"/>
        <v>0.30</v>
      </c>
      <c r="V61" s="107">
        <f t="shared" si="5"/>
        <v>0.05</v>
      </c>
      <c r="W61" s="118">
        <f t="shared" si="6"/>
        <v>7</v>
      </c>
      <c r="X61" s="118">
        <f t="shared" si="10"/>
        <v>1.40</v>
      </c>
      <c r="Y61" s="274">
        <v>0</v>
      </c>
      <c r="Z61" s="117">
        <f t="shared" si="11"/>
        <v>0</v>
      </c>
    </row>
    <row r="62" spans="1:26" ht="19.9" customHeight="1">
      <c r="A62" s="207">
        <v>55</v>
      </c>
      <c r="B62" s="137">
        <v>283152</v>
      </c>
      <c r="C62" s="138" t="s">
        <v>249</v>
      </c>
      <c r="D62" s="10">
        <v>4</v>
      </c>
      <c r="E62" s="10">
        <v>3</v>
      </c>
      <c r="F62" s="10">
        <v>1</v>
      </c>
      <c r="G62" s="10">
        <v>1</v>
      </c>
      <c r="H62" s="10">
        <v>2</v>
      </c>
      <c r="I62" s="10">
        <f t="shared" si="7"/>
        <v>11</v>
      </c>
      <c r="J62" s="10">
        <f t="shared" si="12"/>
        <v>1.65</v>
      </c>
      <c r="K62" s="18">
        <v>2</v>
      </c>
      <c r="L62" s="18">
        <v>3</v>
      </c>
      <c r="M62" s="18">
        <v>1</v>
      </c>
      <c r="N62" s="18">
        <v>0</v>
      </c>
      <c r="O62" s="18">
        <v>1</v>
      </c>
      <c r="P62" s="18">
        <f t="shared" si="8"/>
        <v>7</v>
      </c>
      <c r="Q62" s="117">
        <f t="shared" si="9"/>
        <v>0.35</v>
      </c>
      <c r="R62" s="107">
        <f t="shared" si="1"/>
        <v>0.70</v>
      </c>
      <c r="S62" s="107">
        <f t="shared" si="2"/>
        <v>0.60</v>
      </c>
      <c r="T62" s="107">
        <f t="shared" si="3"/>
        <v>0.20</v>
      </c>
      <c r="U62" s="107">
        <f t="shared" si="4"/>
        <v>0.15</v>
      </c>
      <c r="V62" s="107">
        <f t="shared" si="5"/>
        <v>0.35</v>
      </c>
      <c r="W62" s="118">
        <f t="shared" si="6"/>
        <v>18</v>
      </c>
      <c r="X62" s="118">
        <f t="shared" si="10"/>
        <v>3.60</v>
      </c>
      <c r="Y62" s="274">
        <v>6</v>
      </c>
      <c r="Z62" s="117">
        <f t="shared" si="11"/>
        <v>4.8000000000000007</v>
      </c>
    </row>
    <row r="63" spans="1:26" ht="19.9" customHeight="1" thickBot="1">
      <c r="A63" s="208">
        <v>56</v>
      </c>
      <c r="B63" s="137">
        <v>283153</v>
      </c>
      <c r="C63" s="138" t="s">
        <v>250</v>
      </c>
      <c r="D63" s="10">
        <v>0</v>
      </c>
      <c r="E63" s="10">
        <v>1</v>
      </c>
      <c r="F63" s="10">
        <v>2</v>
      </c>
      <c r="G63" s="10">
        <v>1</v>
      </c>
      <c r="H63" s="10">
        <v>1</v>
      </c>
      <c r="I63" s="10">
        <f t="shared" si="7"/>
        <v>5</v>
      </c>
      <c r="J63" s="10">
        <f t="shared" si="12"/>
        <v>0.75</v>
      </c>
      <c r="K63" s="18">
        <v>0</v>
      </c>
      <c r="L63" s="18">
        <v>0</v>
      </c>
      <c r="M63" s="18">
        <v>1</v>
      </c>
      <c r="N63" s="18">
        <v>1</v>
      </c>
      <c r="O63" s="18">
        <v>1</v>
      </c>
      <c r="P63" s="18">
        <f t="shared" si="8"/>
        <v>3</v>
      </c>
      <c r="Q63" s="117">
        <f t="shared" si="9"/>
        <v>0.15000000000000002</v>
      </c>
      <c r="R63" s="107">
        <f t="shared" si="1"/>
        <v>0</v>
      </c>
      <c r="S63" s="107">
        <f t="shared" si="2"/>
        <v>0.15</v>
      </c>
      <c r="T63" s="107">
        <f t="shared" si="3"/>
        <v>0.35</v>
      </c>
      <c r="U63" s="107">
        <f t="shared" si="4"/>
        <v>0.20</v>
      </c>
      <c r="V63" s="107">
        <f t="shared" si="5"/>
        <v>0.20</v>
      </c>
      <c r="W63" s="118">
        <f t="shared" si="6"/>
        <v>8</v>
      </c>
      <c r="X63" s="118">
        <f t="shared" si="10"/>
        <v>1.60</v>
      </c>
      <c r="Y63" s="274">
        <v>2</v>
      </c>
      <c r="Z63" s="117">
        <f t="shared" si="11"/>
        <v>1.60</v>
      </c>
    </row>
    <row r="64" spans="1:26" ht="19.9" customHeight="1">
      <c r="A64" s="207">
        <v>57</v>
      </c>
      <c r="B64" s="137">
        <v>283155</v>
      </c>
      <c r="C64" s="138" t="s">
        <v>251</v>
      </c>
      <c r="D64" s="10">
        <v>4</v>
      </c>
      <c r="E64" s="10">
        <v>5</v>
      </c>
      <c r="F64" s="10">
        <v>6</v>
      </c>
      <c r="G64" s="10">
        <v>2</v>
      </c>
      <c r="H64" s="10">
        <v>3</v>
      </c>
      <c r="I64" s="10">
        <f t="shared" si="7"/>
        <v>20</v>
      </c>
      <c r="J64" s="10">
        <f t="shared" si="12"/>
        <v>3</v>
      </c>
      <c r="K64" s="18">
        <v>2</v>
      </c>
      <c r="L64" s="18">
        <v>3</v>
      </c>
      <c r="M64" s="18">
        <v>1</v>
      </c>
      <c r="N64" s="18">
        <v>2</v>
      </c>
      <c r="O64" s="18">
        <v>2</v>
      </c>
      <c r="P64" s="18">
        <f t="shared" si="8"/>
        <v>10</v>
      </c>
      <c r="Q64" s="117">
        <f t="shared" si="9"/>
        <v>0.50</v>
      </c>
      <c r="R64" s="107">
        <f t="shared" si="1"/>
        <v>0.70</v>
      </c>
      <c r="S64" s="107">
        <f t="shared" si="2"/>
        <v>0.90</v>
      </c>
      <c r="T64" s="107">
        <f t="shared" si="3"/>
        <v>0.95</v>
      </c>
      <c r="U64" s="107">
        <f t="shared" si="4"/>
        <v>0.40</v>
      </c>
      <c r="V64" s="107">
        <f t="shared" si="5"/>
        <v>0.54999999999999993</v>
      </c>
      <c r="W64" s="118">
        <f t="shared" si="6"/>
        <v>30</v>
      </c>
      <c r="X64" s="118">
        <f t="shared" si="10"/>
        <v>6</v>
      </c>
      <c r="Y64" s="274">
        <v>13</v>
      </c>
      <c r="Z64" s="117">
        <f t="shared" si="11"/>
        <v>10.40</v>
      </c>
    </row>
    <row r="65" spans="1:26" ht="19.9" customHeight="1" thickBot="1">
      <c r="A65" s="208">
        <v>58</v>
      </c>
      <c r="B65" s="137">
        <v>283156</v>
      </c>
      <c r="C65" s="138" t="s">
        <v>252</v>
      </c>
      <c r="D65" s="10">
        <v>2</v>
      </c>
      <c r="E65" s="10">
        <v>1</v>
      </c>
      <c r="F65" s="10">
        <v>0</v>
      </c>
      <c r="G65" s="10">
        <v>1</v>
      </c>
      <c r="H65" s="10">
        <v>2</v>
      </c>
      <c r="I65" s="10">
        <f t="shared" si="7"/>
        <v>6</v>
      </c>
      <c r="J65" s="10">
        <f t="shared" si="12"/>
        <v>0.89999999999999991</v>
      </c>
      <c r="K65" s="18">
        <v>0</v>
      </c>
      <c r="L65" s="18">
        <v>1</v>
      </c>
      <c r="M65" s="18">
        <v>2</v>
      </c>
      <c r="N65" s="18">
        <v>0</v>
      </c>
      <c r="O65" s="18">
        <v>1</v>
      </c>
      <c r="P65" s="18">
        <f t="shared" si="8"/>
        <v>4</v>
      </c>
      <c r="Q65" s="117">
        <f t="shared" si="9"/>
        <v>0.20</v>
      </c>
      <c r="R65" s="107">
        <f t="shared" si="1"/>
        <v>0.30</v>
      </c>
      <c r="S65" s="107">
        <f t="shared" si="2"/>
        <v>0.20</v>
      </c>
      <c r="T65" s="107">
        <f t="shared" si="3"/>
        <v>0.10</v>
      </c>
      <c r="U65" s="107">
        <f t="shared" si="4"/>
        <v>0.15</v>
      </c>
      <c r="V65" s="107">
        <f t="shared" si="5"/>
        <v>0.35</v>
      </c>
      <c r="W65" s="118">
        <f t="shared" si="6"/>
        <v>10</v>
      </c>
      <c r="X65" s="118">
        <f t="shared" si="10"/>
        <v>2</v>
      </c>
      <c r="Y65" s="274">
        <v>4</v>
      </c>
      <c r="Z65" s="117">
        <f t="shared" si="11"/>
        <v>3.20</v>
      </c>
    </row>
    <row r="66" spans="1:26" ht="19.9" customHeight="1">
      <c r="A66" s="207">
        <v>59</v>
      </c>
      <c r="B66" s="137">
        <v>283157</v>
      </c>
      <c r="C66" s="138" t="s">
        <v>253</v>
      </c>
      <c r="D66" s="10">
        <v>5</v>
      </c>
      <c r="E66" s="10">
        <v>4</v>
      </c>
      <c r="F66" s="10">
        <v>2</v>
      </c>
      <c r="G66" s="10">
        <v>1</v>
      </c>
      <c r="H66" s="10">
        <v>0</v>
      </c>
      <c r="I66" s="10">
        <f t="shared" si="7"/>
        <v>12</v>
      </c>
      <c r="J66" s="10">
        <f t="shared" si="12"/>
        <v>1.7999999999999998</v>
      </c>
      <c r="K66" s="18">
        <v>1</v>
      </c>
      <c r="L66" s="18">
        <v>2</v>
      </c>
      <c r="M66" s="18">
        <v>3</v>
      </c>
      <c r="N66" s="18">
        <v>0</v>
      </c>
      <c r="O66" s="18">
        <v>0</v>
      </c>
      <c r="P66" s="18">
        <f t="shared" si="8"/>
        <v>6</v>
      </c>
      <c r="Q66" s="117">
        <f t="shared" si="9"/>
        <v>0.30000000000000004</v>
      </c>
      <c r="R66" s="107">
        <f t="shared" si="1"/>
        <v>0.80</v>
      </c>
      <c r="S66" s="107">
        <f t="shared" si="2"/>
        <v>0.70</v>
      </c>
      <c r="T66" s="107">
        <f t="shared" si="3"/>
        <v>0.45</v>
      </c>
      <c r="U66" s="107">
        <f t="shared" si="4"/>
        <v>0.15</v>
      </c>
      <c r="V66" s="107">
        <f t="shared" si="5"/>
        <v>0</v>
      </c>
      <c r="W66" s="118">
        <f t="shared" si="6"/>
        <v>18</v>
      </c>
      <c r="X66" s="118">
        <f t="shared" si="10"/>
        <v>3.60</v>
      </c>
      <c r="Y66" s="274">
        <v>6</v>
      </c>
      <c r="Z66" s="117">
        <f t="shared" si="11"/>
        <v>4.8000000000000007</v>
      </c>
    </row>
    <row r="67" spans="1:26" ht="19.9" customHeight="1" thickBot="1">
      <c r="A67" s="208">
        <v>60</v>
      </c>
      <c r="B67" s="137">
        <v>283158</v>
      </c>
      <c r="C67" s="138" t="s">
        <v>254</v>
      </c>
      <c r="D67" s="10">
        <v>0</v>
      </c>
      <c r="E67" s="10">
        <v>1</v>
      </c>
      <c r="F67" s="10">
        <v>1</v>
      </c>
      <c r="G67" s="10">
        <v>1</v>
      </c>
      <c r="H67" s="10">
        <v>0</v>
      </c>
      <c r="I67" s="10">
        <f t="shared" si="7"/>
        <v>3</v>
      </c>
      <c r="J67" s="10">
        <f t="shared" si="12"/>
        <v>0.44999999999999996</v>
      </c>
      <c r="K67" s="18">
        <v>0</v>
      </c>
      <c r="L67" s="18">
        <v>1</v>
      </c>
      <c r="M67" s="18">
        <v>0</v>
      </c>
      <c r="N67" s="18">
        <v>0</v>
      </c>
      <c r="O67" s="18">
        <v>1</v>
      </c>
      <c r="P67" s="18">
        <f t="shared" si="8"/>
        <v>2</v>
      </c>
      <c r="Q67" s="117">
        <f t="shared" si="9"/>
        <v>0.10</v>
      </c>
      <c r="R67" s="107">
        <f t="shared" si="1"/>
        <v>0</v>
      </c>
      <c r="S67" s="107">
        <f t="shared" si="2"/>
        <v>0.20</v>
      </c>
      <c r="T67" s="107">
        <f t="shared" si="3"/>
        <v>0.15</v>
      </c>
      <c r="U67" s="107">
        <f t="shared" si="4"/>
        <v>0.15</v>
      </c>
      <c r="V67" s="107">
        <f t="shared" si="5"/>
        <v>0.05</v>
      </c>
      <c r="W67" s="118">
        <f t="shared" si="6"/>
        <v>5</v>
      </c>
      <c r="X67" s="118">
        <f t="shared" si="10"/>
        <v>1</v>
      </c>
      <c r="Y67" s="274">
        <v>0</v>
      </c>
      <c r="Z67" s="117">
        <f t="shared" si="11"/>
        <v>0</v>
      </c>
    </row>
    <row r="68" spans="1:26" ht="19.9" customHeight="1">
      <c r="A68" s="207">
        <v>61</v>
      </c>
      <c r="B68" s="137">
        <v>283159</v>
      </c>
      <c r="C68" s="138" t="s">
        <v>186</v>
      </c>
      <c r="D68" s="10">
        <v>6</v>
      </c>
      <c r="E68" s="10">
        <v>7</v>
      </c>
      <c r="F68" s="10">
        <v>2</v>
      </c>
      <c r="G68" s="10">
        <v>3</v>
      </c>
      <c r="H68" s="10">
        <v>4</v>
      </c>
      <c r="I68" s="10">
        <f t="shared" si="7"/>
        <v>22</v>
      </c>
      <c r="J68" s="10">
        <f t="shared" si="12"/>
        <v>3.30</v>
      </c>
      <c r="K68" s="18">
        <v>2</v>
      </c>
      <c r="L68" s="18">
        <v>3</v>
      </c>
      <c r="M68" s="18">
        <v>2</v>
      </c>
      <c r="N68" s="18">
        <v>1</v>
      </c>
      <c r="O68" s="18">
        <v>1</v>
      </c>
      <c r="P68" s="18">
        <f t="shared" si="8"/>
        <v>9</v>
      </c>
      <c r="Q68" s="117">
        <f t="shared" si="9"/>
        <v>0.45</v>
      </c>
      <c r="R68" s="107">
        <f t="shared" si="1"/>
        <v>0.99999999999999989</v>
      </c>
      <c r="S68" s="107">
        <f t="shared" si="2"/>
        <v>1.2000000000000002</v>
      </c>
      <c r="T68" s="107">
        <f t="shared" si="3"/>
        <v>0.40</v>
      </c>
      <c r="U68" s="107">
        <f t="shared" si="4"/>
        <v>0.49999999999999994</v>
      </c>
      <c r="V68" s="107">
        <f t="shared" si="5"/>
        <v>0.65</v>
      </c>
      <c r="W68" s="118">
        <f t="shared" si="6"/>
        <v>31</v>
      </c>
      <c r="X68" s="118">
        <f t="shared" si="10"/>
        <v>6.20</v>
      </c>
      <c r="Y68" s="274">
        <v>13</v>
      </c>
      <c r="Z68" s="117">
        <f t="shared" si="11"/>
        <v>10.40</v>
      </c>
    </row>
    <row r="69" spans="1:26" ht="19.9" customHeight="1" thickBot="1">
      <c r="A69" s="208">
        <v>62</v>
      </c>
      <c r="B69" s="137">
        <v>283160</v>
      </c>
      <c r="C69" s="138" t="s">
        <v>255</v>
      </c>
      <c r="D69" s="10">
        <v>1</v>
      </c>
      <c r="E69" s="10">
        <v>0</v>
      </c>
      <c r="F69" s="10">
        <v>1</v>
      </c>
      <c r="G69" s="10">
        <v>0</v>
      </c>
      <c r="H69" s="10">
        <v>1</v>
      </c>
      <c r="I69" s="10">
        <f t="shared" si="7"/>
        <v>3</v>
      </c>
      <c r="J69" s="10">
        <f t="shared" si="12"/>
        <v>0.44999999999999996</v>
      </c>
      <c r="K69" s="18">
        <v>2</v>
      </c>
      <c r="L69" s="18">
        <v>1</v>
      </c>
      <c r="M69" s="18">
        <v>0</v>
      </c>
      <c r="N69" s="18">
        <v>0</v>
      </c>
      <c r="O69" s="18">
        <v>1</v>
      </c>
      <c r="P69" s="18">
        <f t="shared" si="8"/>
        <v>4</v>
      </c>
      <c r="Q69" s="117">
        <f t="shared" si="9"/>
        <v>0.20</v>
      </c>
      <c r="R69" s="107">
        <f t="shared" si="1"/>
        <v>0.25</v>
      </c>
      <c r="S69" s="107">
        <f t="shared" si="2"/>
        <v>0.05</v>
      </c>
      <c r="T69" s="107">
        <f t="shared" si="3"/>
        <v>0.15</v>
      </c>
      <c r="U69" s="107">
        <f t="shared" si="4"/>
        <v>0</v>
      </c>
      <c r="V69" s="107">
        <f t="shared" si="5"/>
        <v>0.20</v>
      </c>
      <c r="W69" s="118">
        <f t="shared" si="6"/>
        <v>7</v>
      </c>
      <c r="X69" s="118">
        <f t="shared" si="10"/>
        <v>1.40</v>
      </c>
      <c r="Y69" s="274">
        <v>2</v>
      </c>
      <c r="Z69" s="117">
        <f t="shared" si="11"/>
        <v>1.60</v>
      </c>
    </row>
    <row r="70" spans="1:26" ht="19.9" customHeight="1">
      <c r="A70" s="207">
        <v>63</v>
      </c>
      <c r="B70" s="137">
        <v>283162</v>
      </c>
      <c r="C70" s="138" t="s">
        <v>256</v>
      </c>
      <c r="D70" s="10">
        <v>6</v>
      </c>
      <c r="E70" s="10">
        <v>3</v>
      </c>
      <c r="F70" s="10">
        <v>3</v>
      </c>
      <c r="G70" s="10">
        <v>2</v>
      </c>
      <c r="H70" s="10">
        <v>4</v>
      </c>
      <c r="I70" s="10">
        <f t="shared" si="7"/>
        <v>18</v>
      </c>
      <c r="J70" s="10">
        <f t="shared" si="12"/>
        <v>2.6999999999999997</v>
      </c>
      <c r="K70" s="18">
        <v>2</v>
      </c>
      <c r="L70" s="18">
        <v>2</v>
      </c>
      <c r="M70" s="18">
        <v>1</v>
      </c>
      <c r="N70" s="18">
        <v>2</v>
      </c>
      <c r="O70" s="18">
        <v>1</v>
      </c>
      <c r="P70" s="18">
        <f t="shared" si="8"/>
        <v>8</v>
      </c>
      <c r="Q70" s="117">
        <f t="shared" si="9"/>
        <v>0.40</v>
      </c>
      <c r="R70" s="107">
        <f t="shared" si="1"/>
        <v>0.99999999999999989</v>
      </c>
      <c r="S70" s="107">
        <f t="shared" si="2"/>
        <v>0.54999999999999993</v>
      </c>
      <c r="T70" s="107">
        <f t="shared" si="3"/>
        <v>0.49999999999999994</v>
      </c>
      <c r="U70" s="107">
        <f t="shared" si="4"/>
        <v>0.40</v>
      </c>
      <c r="V70" s="107">
        <f t="shared" si="5"/>
        <v>0.65</v>
      </c>
      <c r="W70" s="118">
        <f t="shared" si="6"/>
        <v>26</v>
      </c>
      <c r="X70" s="118">
        <f t="shared" si="10"/>
        <v>5.20</v>
      </c>
      <c r="Y70" s="274">
        <v>11</v>
      </c>
      <c r="Z70" s="117">
        <f t="shared" si="11"/>
        <v>8.8000000000000007</v>
      </c>
    </row>
    <row r="71" spans="1:26" ht="19.9" customHeight="1" thickBot="1">
      <c r="A71" s="208">
        <v>64</v>
      </c>
      <c r="B71" s="137">
        <v>283163</v>
      </c>
      <c r="C71" s="138" t="s">
        <v>257</v>
      </c>
      <c r="D71" s="10">
        <v>4</v>
      </c>
      <c r="E71" s="10">
        <v>2</v>
      </c>
      <c r="F71" s="10">
        <v>4</v>
      </c>
      <c r="G71" s="10">
        <v>3</v>
      </c>
      <c r="H71" s="10">
        <v>2</v>
      </c>
      <c r="I71" s="10">
        <f t="shared" si="7"/>
        <v>15</v>
      </c>
      <c r="J71" s="10">
        <f t="shared" si="12"/>
        <v>2.25</v>
      </c>
      <c r="K71" s="18">
        <v>2</v>
      </c>
      <c r="L71" s="18">
        <v>1</v>
      </c>
      <c r="M71" s="18">
        <v>2</v>
      </c>
      <c r="N71" s="18">
        <v>1</v>
      </c>
      <c r="O71" s="18">
        <v>0</v>
      </c>
      <c r="P71" s="18">
        <f t="shared" si="8"/>
        <v>6</v>
      </c>
      <c r="Q71" s="117">
        <f t="shared" si="9"/>
        <v>0.30000000000000004</v>
      </c>
      <c r="R71" s="107">
        <f t="shared" si="1"/>
        <v>0.70</v>
      </c>
      <c r="S71" s="107">
        <f t="shared" si="2"/>
        <v>0.35</v>
      </c>
      <c r="T71" s="107">
        <f t="shared" si="3"/>
        <v>0.70</v>
      </c>
      <c r="U71" s="107">
        <f t="shared" si="4"/>
        <v>0.49999999999999994</v>
      </c>
      <c r="V71" s="107">
        <f t="shared" si="5"/>
        <v>0.30</v>
      </c>
      <c r="W71" s="118">
        <f t="shared" si="6"/>
        <v>21</v>
      </c>
      <c r="X71" s="118">
        <f t="shared" si="10"/>
        <v>4.20</v>
      </c>
      <c r="Y71" s="274">
        <v>9</v>
      </c>
      <c r="Z71" s="117">
        <f t="shared" si="11"/>
        <v>7.20</v>
      </c>
    </row>
    <row r="72" spans="1:26" ht="19.9" customHeight="1">
      <c r="A72" s="207">
        <v>65</v>
      </c>
      <c r="B72" s="137">
        <v>283165</v>
      </c>
      <c r="C72" s="138" t="s">
        <v>258</v>
      </c>
      <c r="D72" s="10">
        <v>1</v>
      </c>
      <c r="E72" s="10">
        <v>2</v>
      </c>
      <c r="F72" s="10">
        <v>3</v>
      </c>
      <c r="G72" s="10">
        <v>5</v>
      </c>
      <c r="H72" s="10">
        <v>3</v>
      </c>
      <c r="I72" s="10">
        <f t="shared" si="7"/>
        <v>14</v>
      </c>
      <c r="J72" s="10">
        <f t="shared" si="13" ref="J72:J103">I72*0.15</f>
        <v>2.10</v>
      </c>
      <c r="K72" s="18">
        <v>0</v>
      </c>
      <c r="L72" s="18">
        <v>1</v>
      </c>
      <c r="M72" s="18">
        <v>1</v>
      </c>
      <c r="N72" s="18">
        <v>2</v>
      </c>
      <c r="O72" s="18">
        <v>2</v>
      </c>
      <c r="P72" s="18">
        <f t="shared" si="8"/>
        <v>6</v>
      </c>
      <c r="Q72" s="117">
        <f t="shared" si="9"/>
        <v>0.30000000000000004</v>
      </c>
      <c r="R72" s="107">
        <f t="shared" si="14" ref="R72:U105">(D72*0.15+K72*0.05)</f>
        <v>0.15</v>
      </c>
      <c r="S72" s="107">
        <f t="shared" si="14"/>
        <v>0.35</v>
      </c>
      <c r="T72" s="107">
        <f t="shared" si="14"/>
        <v>0.49999999999999994</v>
      </c>
      <c r="U72" s="107">
        <f t="shared" si="14"/>
        <v>0.85</v>
      </c>
      <c r="V72" s="107">
        <f t="shared" si="15" ref="V72:V105">(H72*0.15+O72*0.05)</f>
        <v>0.54999999999999993</v>
      </c>
      <c r="W72" s="118">
        <f t="shared" si="16" ref="W72:W105">I72+P72</f>
        <v>20</v>
      </c>
      <c r="X72" s="118">
        <f t="shared" si="10"/>
        <v>4</v>
      </c>
      <c r="Y72" s="274">
        <v>8</v>
      </c>
      <c r="Z72" s="117">
        <f t="shared" si="11"/>
        <v>6.40</v>
      </c>
    </row>
    <row r="73" spans="1:26" ht="19.9" customHeight="1" thickBot="1">
      <c r="A73" s="208">
        <v>66</v>
      </c>
      <c r="B73" s="137">
        <v>283166</v>
      </c>
      <c r="C73" s="138" t="s">
        <v>259</v>
      </c>
      <c r="D73" s="10">
        <v>2</v>
      </c>
      <c r="E73" s="10">
        <v>3</v>
      </c>
      <c r="F73" s="10">
        <v>4</v>
      </c>
      <c r="G73" s="10">
        <v>4</v>
      </c>
      <c r="H73" s="10">
        <v>2</v>
      </c>
      <c r="I73" s="10">
        <f t="shared" si="17" ref="I73:I105">SUM(D73:H73)</f>
        <v>15</v>
      </c>
      <c r="J73" s="10">
        <f t="shared" si="13"/>
        <v>2.25</v>
      </c>
      <c r="K73" s="18">
        <v>1</v>
      </c>
      <c r="L73" s="18">
        <v>0</v>
      </c>
      <c r="M73" s="18">
        <v>1</v>
      </c>
      <c r="N73" s="18">
        <v>2</v>
      </c>
      <c r="O73" s="18">
        <v>2</v>
      </c>
      <c r="P73" s="18">
        <f t="shared" si="18" ref="P73:P105">SUM(K73:O73)</f>
        <v>6</v>
      </c>
      <c r="Q73" s="117">
        <f t="shared" si="19" ref="Q73:Q105">P73*0.05</f>
        <v>0.30000000000000004</v>
      </c>
      <c r="R73" s="107">
        <f t="shared" si="14"/>
        <v>0.35</v>
      </c>
      <c r="S73" s="107">
        <f t="shared" si="14"/>
        <v>0.44999999999999996</v>
      </c>
      <c r="T73" s="107">
        <f t="shared" si="14"/>
        <v>0.65</v>
      </c>
      <c r="U73" s="107">
        <f t="shared" si="14"/>
        <v>0.70</v>
      </c>
      <c r="V73" s="107">
        <f t="shared" si="15"/>
        <v>0.40</v>
      </c>
      <c r="W73" s="118">
        <f t="shared" si="16"/>
        <v>21</v>
      </c>
      <c r="X73" s="118">
        <f t="shared" si="20" ref="X73:X105">(W73*0.2)</f>
        <v>4.20</v>
      </c>
      <c r="Y73" s="274">
        <v>9</v>
      </c>
      <c r="Z73" s="117">
        <f t="shared" si="21" ref="Z73:Z105">Y73*0.8</f>
        <v>7.20</v>
      </c>
    </row>
    <row r="74" spans="1:26" ht="19.9" customHeight="1">
      <c r="A74" s="207">
        <v>67</v>
      </c>
      <c r="B74" s="137">
        <v>283168</v>
      </c>
      <c r="C74" s="138" t="s">
        <v>187</v>
      </c>
      <c r="D74" s="10">
        <v>3</v>
      </c>
      <c r="E74" s="10">
        <v>1</v>
      </c>
      <c r="F74" s="10">
        <v>1</v>
      </c>
      <c r="G74" s="10">
        <v>2</v>
      </c>
      <c r="H74" s="10">
        <v>3</v>
      </c>
      <c r="I74" s="10">
        <f t="shared" si="17"/>
        <v>10</v>
      </c>
      <c r="J74" s="10">
        <f t="shared" si="13"/>
        <v>1.50</v>
      </c>
      <c r="K74" s="18">
        <v>2</v>
      </c>
      <c r="L74" s="18">
        <v>1</v>
      </c>
      <c r="M74" s="18">
        <v>0</v>
      </c>
      <c r="N74" s="18">
        <v>1</v>
      </c>
      <c r="O74" s="18">
        <v>2</v>
      </c>
      <c r="P74" s="18">
        <f t="shared" si="18"/>
        <v>6</v>
      </c>
      <c r="Q74" s="117">
        <f t="shared" si="19"/>
        <v>0.30000000000000004</v>
      </c>
      <c r="R74" s="107">
        <f t="shared" si="14"/>
        <v>0.54999999999999993</v>
      </c>
      <c r="S74" s="107">
        <f t="shared" si="14"/>
        <v>0.20</v>
      </c>
      <c r="T74" s="107">
        <f t="shared" si="14"/>
        <v>0.15</v>
      </c>
      <c r="U74" s="107">
        <f t="shared" si="14"/>
        <v>0.35</v>
      </c>
      <c r="V74" s="107">
        <f t="shared" si="15"/>
        <v>0.54999999999999993</v>
      </c>
      <c r="W74" s="118">
        <f t="shared" si="16"/>
        <v>16</v>
      </c>
      <c r="X74" s="118">
        <f t="shared" si="20"/>
        <v>3.20</v>
      </c>
      <c r="Y74" s="274">
        <v>5</v>
      </c>
      <c r="Z74" s="117">
        <f t="shared" si="21"/>
        <v>4</v>
      </c>
    </row>
    <row r="75" spans="1:26" ht="19.9" customHeight="1" thickBot="1">
      <c r="A75" s="208">
        <v>68</v>
      </c>
      <c r="B75" s="137">
        <v>283169</v>
      </c>
      <c r="C75" s="138" t="s">
        <v>188</v>
      </c>
      <c r="D75" s="10">
        <v>2</v>
      </c>
      <c r="E75" s="10">
        <v>4</v>
      </c>
      <c r="F75" s="10">
        <v>2</v>
      </c>
      <c r="G75" s="10">
        <v>3</v>
      </c>
      <c r="H75" s="10">
        <v>3</v>
      </c>
      <c r="I75" s="10">
        <f t="shared" si="17"/>
        <v>14</v>
      </c>
      <c r="J75" s="10">
        <f t="shared" si="13"/>
        <v>2.10</v>
      </c>
      <c r="K75" s="18">
        <v>0</v>
      </c>
      <c r="L75" s="18">
        <v>1</v>
      </c>
      <c r="M75" s="18">
        <v>2</v>
      </c>
      <c r="N75" s="18">
        <v>2</v>
      </c>
      <c r="O75" s="18">
        <v>1</v>
      </c>
      <c r="P75" s="18">
        <f t="shared" si="18"/>
        <v>6</v>
      </c>
      <c r="Q75" s="117">
        <f t="shared" si="19"/>
        <v>0.30000000000000004</v>
      </c>
      <c r="R75" s="107">
        <f t="shared" si="14"/>
        <v>0.30</v>
      </c>
      <c r="S75" s="107">
        <f t="shared" si="14"/>
        <v>0.65</v>
      </c>
      <c r="T75" s="107">
        <f t="shared" si="14"/>
        <v>0.40</v>
      </c>
      <c r="U75" s="107">
        <f t="shared" si="14"/>
        <v>0.54999999999999993</v>
      </c>
      <c r="V75" s="107">
        <f t="shared" si="15"/>
        <v>0.49999999999999994</v>
      </c>
      <c r="W75" s="118">
        <f t="shared" si="16"/>
        <v>20</v>
      </c>
      <c r="X75" s="118">
        <f t="shared" si="20"/>
        <v>4</v>
      </c>
      <c r="Y75" s="274">
        <v>8</v>
      </c>
      <c r="Z75" s="117">
        <f t="shared" si="21"/>
        <v>6.40</v>
      </c>
    </row>
    <row r="76" spans="1:26" ht="19.9" customHeight="1">
      <c r="A76" s="207">
        <v>69</v>
      </c>
      <c r="B76" s="137">
        <v>283170</v>
      </c>
      <c r="C76" s="138" t="s">
        <v>261</v>
      </c>
      <c r="D76" s="10">
        <v>1</v>
      </c>
      <c r="E76" s="10">
        <v>2</v>
      </c>
      <c r="F76" s="10">
        <v>1</v>
      </c>
      <c r="G76" s="10">
        <v>3</v>
      </c>
      <c r="H76" s="10">
        <v>2</v>
      </c>
      <c r="I76" s="10">
        <f t="shared" si="17"/>
        <v>9</v>
      </c>
      <c r="J76" s="10">
        <f t="shared" si="13"/>
        <v>1.35</v>
      </c>
      <c r="K76" s="18">
        <v>1</v>
      </c>
      <c r="L76" s="18">
        <v>2</v>
      </c>
      <c r="M76" s="18">
        <v>0</v>
      </c>
      <c r="N76" s="18">
        <v>1</v>
      </c>
      <c r="O76" s="18">
        <v>0</v>
      </c>
      <c r="P76" s="18">
        <f t="shared" si="18"/>
        <v>4</v>
      </c>
      <c r="Q76" s="117">
        <f t="shared" si="19"/>
        <v>0.20</v>
      </c>
      <c r="R76" s="107">
        <f t="shared" si="14"/>
        <v>0.20</v>
      </c>
      <c r="S76" s="107">
        <f t="shared" si="14"/>
        <v>0.40</v>
      </c>
      <c r="T76" s="107">
        <f t="shared" si="14"/>
        <v>0.15</v>
      </c>
      <c r="U76" s="107">
        <f t="shared" si="14"/>
        <v>0.49999999999999994</v>
      </c>
      <c r="V76" s="107">
        <f t="shared" si="15"/>
        <v>0.30</v>
      </c>
      <c r="W76" s="118">
        <f t="shared" si="16"/>
        <v>13</v>
      </c>
      <c r="X76" s="118">
        <f t="shared" si="20"/>
        <v>2.60</v>
      </c>
      <c r="Y76" s="274">
        <v>6</v>
      </c>
      <c r="Z76" s="117">
        <f t="shared" si="21"/>
        <v>4.8000000000000007</v>
      </c>
    </row>
    <row r="77" spans="1:26" ht="19.9" customHeight="1" thickBot="1">
      <c r="A77" s="208">
        <v>70</v>
      </c>
      <c r="B77" s="137">
        <v>283171</v>
      </c>
      <c r="C77" s="138" t="s">
        <v>262</v>
      </c>
      <c r="D77" s="10">
        <v>2</v>
      </c>
      <c r="E77" s="10">
        <v>5</v>
      </c>
      <c r="F77" s="10">
        <v>5</v>
      </c>
      <c r="G77" s="10">
        <v>3</v>
      </c>
      <c r="H77" s="10">
        <v>4</v>
      </c>
      <c r="I77" s="10">
        <f t="shared" si="17"/>
        <v>19</v>
      </c>
      <c r="J77" s="10">
        <f t="shared" si="13"/>
        <v>2.85</v>
      </c>
      <c r="K77" s="18">
        <v>0</v>
      </c>
      <c r="L77" s="18">
        <v>1</v>
      </c>
      <c r="M77" s="18">
        <v>2</v>
      </c>
      <c r="N77" s="18">
        <v>3</v>
      </c>
      <c r="O77" s="18">
        <v>2</v>
      </c>
      <c r="P77" s="18">
        <f t="shared" si="18"/>
        <v>8</v>
      </c>
      <c r="Q77" s="117">
        <f t="shared" si="19"/>
        <v>0.40</v>
      </c>
      <c r="R77" s="107">
        <f t="shared" si="14"/>
        <v>0.30</v>
      </c>
      <c r="S77" s="107">
        <f t="shared" si="14"/>
        <v>0.80</v>
      </c>
      <c r="T77" s="107">
        <f t="shared" si="14"/>
        <v>0.85</v>
      </c>
      <c r="U77" s="107">
        <f t="shared" si="14"/>
        <v>0.60</v>
      </c>
      <c r="V77" s="107">
        <f t="shared" si="15"/>
        <v>0.70</v>
      </c>
      <c r="W77" s="118">
        <f t="shared" si="16"/>
        <v>27</v>
      </c>
      <c r="X77" s="118">
        <f t="shared" si="20"/>
        <v>5.40</v>
      </c>
      <c r="Y77" s="274">
        <v>10</v>
      </c>
      <c r="Z77" s="117">
        <f t="shared" si="21"/>
        <v>8</v>
      </c>
    </row>
    <row r="78" spans="1:26" ht="19.9" customHeight="1">
      <c r="A78" s="207">
        <v>71</v>
      </c>
      <c r="B78" s="137">
        <v>283172</v>
      </c>
      <c r="C78" s="138" t="s">
        <v>263</v>
      </c>
      <c r="D78" s="10">
        <v>4</v>
      </c>
      <c r="E78" s="10">
        <v>3</v>
      </c>
      <c r="F78" s="10">
        <v>2</v>
      </c>
      <c r="G78" s="10">
        <v>5</v>
      </c>
      <c r="H78" s="10">
        <v>8</v>
      </c>
      <c r="I78" s="10">
        <f t="shared" si="17"/>
        <v>22</v>
      </c>
      <c r="J78" s="10">
        <f t="shared" si="13"/>
        <v>3.30</v>
      </c>
      <c r="K78" s="18">
        <v>5</v>
      </c>
      <c r="L78" s="18">
        <v>4</v>
      </c>
      <c r="M78" s="18">
        <v>2</v>
      </c>
      <c r="N78" s="18">
        <v>1</v>
      </c>
      <c r="O78" s="18">
        <v>0</v>
      </c>
      <c r="P78" s="18">
        <f t="shared" si="18"/>
        <v>12</v>
      </c>
      <c r="Q78" s="117">
        <f t="shared" si="19"/>
        <v>0.60000000000000009</v>
      </c>
      <c r="R78" s="107">
        <f t="shared" si="14"/>
        <v>0.85</v>
      </c>
      <c r="S78" s="107">
        <f t="shared" si="14"/>
        <v>0.64999999999999991</v>
      </c>
      <c r="T78" s="107">
        <f t="shared" si="14"/>
        <v>0.40</v>
      </c>
      <c r="U78" s="107">
        <f t="shared" si="14"/>
        <v>0.80</v>
      </c>
      <c r="V78" s="107">
        <f t="shared" si="15"/>
        <v>1.20</v>
      </c>
      <c r="W78" s="118">
        <f t="shared" si="16"/>
        <v>34</v>
      </c>
      <c r="X78" s="118">
        <f t="shared" si="20"/>
        <v>6.8000000000000007</v>
      </c>
      <c r="Y78" s="274">
        <v>15</v>
      </c>
      <c r="Z78" s="117">
        <f t="shared" si="21"/>
        <v>12</v>
      </c>
    </row>
    <row r="79" spans="1:26" ht="19.9" customHeight="1" thickBot="1">
      <c r="A79" s="208">
        <v>72</v>
      </c>
      <c r="B79" s="137">
        <v>283173</v>
      </c>
      <c r="C79" s="138" t="s">
        <v>189</v>
      </c>
      <c r="D79" s="10">
        <v>1</v>
      </c>
      <c r="E79" s="10">
        <v>2</v>
      </c>
      <c r="F79" s="10">
        <v>4</v>
      </c>
      <c r="G79" s="10">
        <v>2</v>
      </c>
      <c r="H79" s="10">
        <v>5</v>
      </c>
      <c r="I79" s="10">
        <f t="shared" si="17"/>
        <v>14</v>
      </c>
      <c r="J79" s="10">
        <f t="shared" si="13"/>
        <v>2.10</v>
      </c>
      <c r="K79" s="18">
        <v>1</v>
      </c>
      <c r="L79" s="18">
        <v>0</v>
      </c>
      <c r="M79" s="18">
        <v>1</v>
      </c>
      <c r="N79" s="18">
        <v>2</v>
      </c>
      <c r="O79" s="18">
        <v>2</v>
      </c>
      <c r="P79" s="18">
        <f t="shared" si="18"/>
        <v>6</v>
      </c>
      <c r="Q79" s="117">
        <f t="shared" si="19"/>
        <v>0.30000000000000004</v>
      </c>
      <c r="R79" s="107">
        <f t="shared" si="14"/>
        <v>0.20</v>
      </c>
      <c r="S79" s="107">
        <f t="shared" si="14"/>
        <v>0.30</v>
      </c>
      <c r="T79" s="107">
        <f t="shared" si="14"/>
        <v>0.65</v>
      </c>
      <c r="U79" s="107">
        <f t="shared" si="14"/>
        <v>0.40</v>
      </c>
      <c r="V79" s="107">
        <f t="shared" si="15"/>
        <v>0.85</v>
      </c>
      <c r="W79" s="118">
        <f t="shared" si="16"/>
        <v>20</v>
      </c>
      <c r="X79" s="118">
        <f t="shared" si="20"/>
        <v>4</v>
      </c>
      <c r="Y79" s="274">
        <v>8</v>
      </c>
      <c r="Z79" s="117">
        <f t="shared" si="21"/>
        <v>6.40</v>
      </c>
    </row>
    <row r="80" spans="1:26" ht="19.9" customHeight="1">
      <c r="A80" s="207">
        <v>73</v>
      </c>
      <c r="B80" s="137">
        <v>283176</v>
      </c>
      <c r="C80" s="138" t="s">
        <v>190</v>
      </c>
      <c r="D80" s="10">
        <v>2</v>
      </c>
      <c r="E80" s="10">
        <v>3</v>
      </c>
      <c r="F80" s="10">
        <v>2</v>
      </c>
      <c r="G80" s="10">
        <v>1</v>
      </c>
      <c r="H80" s="10">
        <v>1</v>
      </c>
      <c r="I80" s="10">
        <f t="shared" si="17"/>
        <v>9</v>
      </c>
      <c r="J80" s="10">
        <f t="shared" si="13"/>
        <v>1.35</v>
      </c>
      <c r="K80" s="18">
        <v>2</v>
      </c>
      <c r="L80" s="18">
        <v>1</v>
      </c>
      <c r="M80" s="18">
        <v>0</v>
      </c>
      <c r="N80" s="18">
        <v>0</v>
      </c>
      <c r="O80" s="18">
        <v>1</v>
      </c>
      <c r="P80" s="18">
        <f t="shared" si="18"/>
        <v>4</v>
      </c>
      <c r="Q80" s="117">
        <f t="shared" si="19"/>
        <v>0.20</v>
      </c>
      <c r="R80" s="107">
        <f t="shared" si="14"/>
        <v>0.40</v>
      </c>
      <c r="S80" s="107">
        <f t="shared" si="14"/>
        <v>0.49999999999999994</v>
      </c>
      <c r="T80" s="107">
        <f t="shared" si="14"/>
        <v>0.30</v>
      </c>
      <c r="U80" s="107">
        <f t="shared" si="14"/>
        <v>0.15</v>
      </c>
      <c r="V80" s="107">
        <f t="shared" si="15"/>
        <v>0.20</v>
      </c>
      <c r="W80" s="118">
        <f t="shared" si="16"/>
        <v>13</v>
      </c>
      <c r="X80" s="118">
        <f t="shared" si="20"/>
        <v>2.60</v>
      </c>
      <c r="Y80" s="274">
        <v>7</v>
      </c>
      <c r="Z80" s="117">
        <f t="shared" si="21"/>
        <v>5.60</v>
      </c>
    </row>
    <row r="81" spans="1:26" ht="19.9" customHeight="1" thickBot="1">
      <c r="A81" s="208">
        <v>74</v>
      </c>
      <c r="B81" s="137">
        <v>283177</v>
      </c>
      <c r="C81" s="138" t="s">
        <v>264</v>
      </c>
      <c r="D81" s="10">
        <v>5</v>
      </c>
      <c r="E81" s="10">
        <v>4</v>
      </c>
      <c r="F81" s="10">
        <v>3</v>
      </c>
      <c r="G81" s="10">
        <v>4</v>
      </c>
      <c r="H81" s="10">
        <v>2</v>
      </c>
      <c r="I81" s="10">
        <f t="shared" si="17"/>
        <v>18</v>
      </c>
      <c r="J81" s="10">
        <f t="shared" si="13"/>
        <v>2.6999999999999997</v>
      </c>
      <c r="K81" s="18">
        <v>1</v>
      </c>
      <c r="L81" s="18">
        <v>0</v>
      </c>
      <c r="M81" s="18">
        <v>1</v>
      </c>
      <c r="N81" s="18">
        <v>2</v>
      </c>
      <c r="O81" s="18">
        <v>1</v>
      </c>
      <c r="P81" s="18">
        <f t="shared" si="18"/>
        <v>5</v>
      </c>
      <c r="Q81" s="117">
        <f t="shared" si="19"/>
        <v>0.25</v>
      </c>
      <c r="R81" s="107">
        <f t="shared" si="14"/>
        <v>0.80</v>
      </c>
      <c r="S81" s="107">
        <f t="shared" si="14"/>
        <v>0.60</v>
      </c>
      <c r="T81" s="107">
        <f t="shared" si="14"/>
        <v>0.49999999999999994</v>
      </c>
      <c r="U81" s="107">
        <f t="shared" si="14"/>
        <v>0.70</v>
      </c>
      <c r="V81" s="107">
        <f t="shared" si="15"/>
        <v>0.35</v>
      </c>
      <c r="W81" s="118">
        <f t="shared" si="16"/>
        <v>23</v>
      </c>
      <c r="X81" s="118">
        <f t="shared" si="20"/>
        <v>4.6000000000000005</v>
      </c>
      <c r="Y81" s="274">
        <v>6</v>
      </c>
      <c r="Z81" s="117">
        <f t="shared" si="21"/>
        <v>4.8000000000000007</v>
      </c>
    </row>
    <row r="82" spans="1:26" ht="19.9" customHeight="1">
      <c r="A82" s="207">
        <v>75</v>
      </c>
      <c r="B82" s="137">
        <v>283179</v>
      </c>
      <c r="C82" s="138" t="s">
        <v>191</v>
      </c>
      <c r="D82" s="10">
        <v>4</v>
      </c>
      <c r="E82" s="10">
        <v>6</v>
      </c>
      <c r="F82" s="10">
        <v>2</v>
      </c>
      <c r="G82" s="10">
        <v>5</v>
      </c>
      <c r="H82" s="10">
        <v>8</v>
      </c>
      <c r="I82" s="10">
        <f t="shared" si="17"/>
        <v>25</v>
      </c>
      <c r="J82" s="10">
        <f t="shared" si="13"/>
        <v>3.75</v>
      </c>
      <c r="K82" s="18">
        <v>0</v>
      </c>
      <c r="L82" s="18">
        <v>1</v>
      </c>
      <c r="M82" s="18">
        <v>0</v>
      </c>
      <c r="N82" s="18">
        <v>1</v>
      </c>
      <c r="O82" s="18">
        <v>1</v>
      </c>
      <c r="P82" s="18">
        <f t="shared" si="18"/>
        <v>3</v>
      </c>
      <c r="Q82" s="117">
        <f t="shared" si="19"/>
        <v>0.15000000000000002</v>
      </c>
      <c r="R82" s="107">
        <f t="shared" si="14"/>
        <v>0.60</v>
      </c>
      <c r="S82" s="107">
        <f t="shared" si="14"/>
        <v>0.95</v>
      </c>
      <c r="T82" s="107">
        <f t="shared" si="14"/>
        <v>0.30</v>
      </c>
      <c r="U82" s="107">
        <f t="shared" si="14"/>
        <v>0.80</v>
      </c>
      <c r="V82" s="107">
        <f t="shared" si="15"/>
        <v>1.25</v>
      </c>
      <c r="W82" s="118">
        <f t="shared" si="16"/>
        <v>28</v>
      </c>
      <c r="X82" s="118">
        <f t="shared" si="20"/>
        <v>5.60</v>
      </c>
      <c r="Y82" s="274">
        <v>3</v>
      </c>
      <c r="Z82" s="117">
        <f t="shared" si="21"/>
        <v>2.4000000000000004</v>
      </c>
    </row>
    <row r="83" spans="1:26" ht="19.9" customHeight="1" thickBot="1">
      <c r="A83" s="208">
        <v>76</v>
      </c>
      <c r="B83" s="137">
        <v>283182</v>
      </c>
      <c r="C83" s="138" t="s">
        <v>265</v>
      </c>
      <c r="D83" s="10">
        <v>4</v>
      </c>
      <c r="E83" s="10">
        <v>2</v>
      </c>
      <c r="F83" s="10">
        <v>3</v>
      </c>
      <c r="G83" s="10">
        <v>2</v>
      </c>
      <c r="H83" s="10">
        <v>1</v>
      </c>
      <c r="I83" s="10">
        <f t="shared" si="17"/>
        <v>12</v>
      </c>
      <c r="J83" s="10">
        <f t="shared" si="13"/>
        <v>1.7999999999999998</v>
      </c>
      <c r="K83" s="18">
        <v>1</v>
      </c>
      <c r="L83" s="18">
        <v>2</v>
      </c>
      <c r="M83" s="18">
        <v>0</v>
      </c>
      <c r="N83" s="18">
        <v>1</v>
      </c>
      <c r="O83" s="18">
        <v>2</v>
      </c>
      <c r="P83" s="18">
        <f t="shared" si="18"/>
        <v>6</v>
      </c>
      <c r="Q83" s="117">
        <f t="shared" si="19"/>
        <v>0.30000000000000004</v>
      </c>
      <c r="R83" s="107">
        <f t="shared" si="14"/>
        <v>0.65</v>
      </c>
      <c r="S83" s="107">
        <f t="shared" si="14"/>
        <v>0.40</v>
      </c>
      <c r="T83" s="107">
        <f t="shared" si="14"/>
        <v>0.44999999999999996</v>
      </c>
      <c r="U83" s="107">
        <f t="shared" si="14"/>
        <v>0.35</v>
      </c>
      <c r="V83" s="107">
        <f t="shared" si="15"/>
        <v>0.25</v>
      </c>
      <c r="W83" s="118">
        <f t="shared" si="16"/>
        <v>18</v>
      </c>
      <c r="X83" s="118">
        <f t="shared" si="20"/>
        <v>3.60</v>
      </c>
      <c r="Y83" s="274">
        <v>7</v>
      </c>
      <c r="Z83" s="117">
        <f t="shared" si="21"/>
        <v>5.60</v>
      </c>
    </row>
    <row r="84" spans="1:26" ht="19.9" customHeight="1">
      <c r="A84" s="207">
        <v>77</v>
      </c>
      <c r="B84" s="137">
        <v>283185</v>
      </c>
      <c r="C84" s="138" t="s">
        <v>193</v>
      </c>
      <c r="D84" s="10">
        <v>3</v>
      </c>
      <c r="E84" s="10">
        <v>2</v>
      </c>
      <c r="F84" s="10">
        <v>3</v>
      </c>
      <c r="G84" s="10">
        <v>1</v>
      </c>
      <c r="H84" s="10">
        <v>2</v>
      </c>
      <c r="I84" s="10">
        <f t="shared" si="17"/>
        <v>11</v>
      </c>
      <c r="J84" s="10">
        <f t="shared" si="13"/>
        <v>1.65</v>
      </c>
      <c r="K84" s="18">
        <v>3</v>
      </c>
      <c r="L84" s="18">
        <v>2</v>
      </c>
      <c r="M84" s="18">
        <v>1</v>
      </c>
      <c r="N84" s="18">
        <v>0</v>
      </c>
      <c r="O84" s="18">
        <v>1</v>
      </c>
      <c r="P84" s="18">
        <f t="shared" si="18"/>
        <v>7</v>
      </c>
      <c r="Q84" s="117">
        <f t="shared" si="19"/>
        <v>0.35</v>
      </c>
      <c r="R84" s="107">
        <f t="shared" si="14"/>
        <v>0.60</v>
      </c>
      <c r="S84" s="107">
        <f t="shared" si="14"/>
        <v>0.40</v>
      </c>
      <c r="T84" s="107">
        <f t="shared" si="14"/>
        <v>0.49999999999999994</v>
      </c>
      <c r="U84" s="107">
        <f t="shared" si="14"/>
        <v>0.15</v>
      </c>
      <c r="V84" s="107">
        <f t="shared" si="15"/>
        <v>0.35</v>
      </c>
      <c r="W84" s="118">
        <f t="shared" si="16"/>
        <v>18</v>
      </c>
      <c r="X84" s="118">
        <f t="shared" si="20"/>
        <v>3.60</v>
      </c>
      <c r="Y84" s="274">
        <v>9</v>
      </c>
      <c r="Z84" s="117">
        <f t="shared" si="21"/>
        <v>7.20</v>
      </c>
    </row>
    <row r="85" spans="1:26" ht="19.9" customHeight="1" thickBot="1">
      <c r="A85" s="208">
        <v>78</v>
      </c>
      <c r="B85" s="137">
        <v>283186</v>
      </c>
      <c r="C85" s="138" t="s">
        <v>266</v>
      </c>
      <c r="D85" s="10">
        <v>1</v>
      </c>
      <c r="E85" s="10">
        <v>2</v>
      </c>
      <c r="F85" s="10">
        <v>3</v>
      </c>
      <c r="G85" s="10">
        <v>2</v>
      </c>
      <c r="H85" s="10">
        <v>3</v>
      </c>
      <c r="I85" s="10">
        <f t="shared" si="17"/>
        <v>11</v>
      </c>
      <c r="J85" s="10">
        <f t="shared" si="13"/>
        <v>1.65</v>
      </c>
      <c r="K85" s="18">
        <v>2</v>
      </c>
      <c r="L85" s="18">
        <v>1</v>
      </c>
      <c r="M85" s="18">
        <v>2</v>
      </c>
      <c r="N85" s="18">
        <v>0</v>
      </c>
      <c r="O85" s="18">
        <v>1</v>
      </c>
      <c r="P85" s="18">
        <f t="shared" si="18"/>
        <v>6</v>
      </c>
      <c r="Q85" s="117">
        <f t="shared" si="19"/>
        <v>0.30000000000000004</v>
      </c>
      <c r="R85" s="107">
        <f t="shared" si="14"/>
        <v>0.25</v>
      </c>
      <c r="S85" s="107">
        <f t="shared" si="14"/>
        <v>0.35</v>
      </c>
      <c r="T85" s="107">
        <f t="shared" si="14"/>
        <v>0.54999999999999993</v>
      </c>
      <c r="U85" s="107">
        <f t="shared" si="14"/>
        <v>0.30</v>
      </c>
      <c r="V85" s="107">
        <f t="shared" si="15"/>
        <v>0.49999999999999994</v>
      </c>
      <c r="W85" s="118">
        <f t="shared" si="16"/>
        <v>17</v>
      </c>
      <c r="X85" s="118">
        <f t="shared" si="20"/>
        <v>3.4000000000000004</v>
      </c>
      <c r="Y85" s="274">
        <v>9</v>
      </c>
      <c r="Z85" s="117">
        <f t="shared" si="21"/>
        <v>7.20</v>
      </c>
    </row>
    <row r="86" spans="1:26" ht="19.9" customHeight="1">
      <c r="A86" s="207">
        <v>79</v>
      </c>
      <c r="B86" s="137">
        <v>283187</v>
      </c>
      <c r="C86" s="138" t="s">
        <v>194</v>
      </c>
      <c r="D86" s="10">
        <v>8</v>
      </c>
      <c r="E86" s="10">
        <v>6</v>
      </c>
      <c r="F86" s="10">
        <v>9</v>
      </c>
      <c r="G86" s="10">
        <v>6</v>
      </c>
      <c r="H86" s="10">
        <v>2</v>
      </c>
      <c r="I86" s="10">
        <f t="shared" si="17"/>
        <v>31</v>
      </c>
      <c r="J86" s="10">
        <f t="shared" si="13"/>
        <v>4.6499999999999995</v>
      </c>
      <c r="K86" s="18">
        <v>5</v>
      </c>
      <c r="L86" s="18">
        <v>2</v>
      </c>
      <c r="M86" s="18">
        <v>4</v>
      </c>
      <c r="N86" s="18">
        <v>2</v>
      </c>
      <c r="O86" s="18">
        <v>2</v>
      </c>
      <c r="P86" s="18">
        <f t="shared" si="18"/>
        <v>15</v>
      </c>
      <c r="Q86" s="117">
        <f t="shared" si="19"/>
        <v>0.75</v>
      </c>
      <c r="R86" s="107">
        <f t="shared" si="14"/>
        <v>1.45</v>
      </c>
      <c r="S86" s="107">
        <f t="shared" si="14"/>
        <v>0.99999999999999989</v>
      </c>
      <c r="T86" s="107">
        <f t="shared" si="14"/>
        <v>1.5499999999999998</v>
      </c>
      <c r="U86" s="107">
        <f t="shared" si="14"/>
        <v>0.99999999999999989</v>
      </c>
      <c r="V86" s="107">
        <f t="shared" si="15"/>
        <v>0.40</v>
      </c>
      <c r="W86" s="118">
        <f t="shared" si="16"/>
        <v>46</v>
      </c>
      <c r="X86" s="118">
        <f t="shared" si="20"/>
        <v>9.2000000000000011</v>
      </c>
      <c r="Y86" s="274">
        <v>20</v>
      </c>
      <c r="Z86" s="117">
        <f t="shared" si="21"/>
        <v>16</v>
      </c>
    </row>
    <row r="87" spans="1:26" ht="19.9" customHeight="1" thickBot="1">
      <c r="A87" s="208">
        <v>80</v>
      </c>
      <c r="B87" s="137">
        <v>283195</v>
      </c>
      <c r="C87" s="138" t="s">
        <v>196</v>
      </c>
      <c r="D87" s="10">
        <v>2</v>
      </c>
      <c r="E87" s="10">
        <v>1</v>
      </c>
      <c r="F87" s="10">
        <v>0</v>
      </c>
      <c r="G87" s="10">
        <v>2</v>
      </c>
      <c r="H87" s="10">
        <v>3</v>
      </c>
      <c r="I87" s="10">
        <f t="shared" si="17"/>
        <v>8</v>
      </c>
      <c r="J87" s="10">
        <f t="shared" si="13"/>
        <v>1.20</v>
      </c>
      <c r="K87" s="18">
        <v>0</v>
      </c>
      <c r="L87" s="18">
        <v>1</v>
      </c>
      <c r="M87" s="18">
        <v>0</v>
      </c>
      <c r="N87" s="18">
        <v>1</v>
      </c>
      <c r="O87" s="18">
        <v>1</v>
      </c>
      <c r="P87" s="18">
        <f t="shared" si="18"/>
        <v>3</v>
      </c>
      <c r="Q87" s="117">
        <f t="shared" si="19"/>
        <v>0.15000000000000002</v>
      </c>
      <c r="R87" s="107">
        <f t="shared" si="14"/>
        <v>0.30</v>
      </c>
      <c r="S87" s="107">
        <f t="shared" si="14"/>
        <v>0.20</v>
      </c>
      <c r="T87" s="107">
        <f t="shared" si="14"/>
        <v>0</v>
      </c>
      <c r="U87" s="107">
        <f t="shared" si="14"/>
        <v>0.35</v>
      </c>
      <c r="V87" s="107">
        <f t="shared" si="15"/>
        <v>0.49999999999999994</v>
      </c>
      <c r="W87" s="118">
        <f t="shared" si="16"/>
        <v>11</v>
      </c>
      <c r="X87" s="118">
        <f t="shared" si="20"/>
        <v>2.2000000000000002</v>
      </c>
      <c r="Y87" s="274">
        <v>5</v>
      </c>
      <c r="Z87" s="117">
        <f t="shared" si="21"/>
        <v>4</v>
      </c>
    </row>
    <row r="88" spans="1:26" ht="19.9" customHeight="1">
      <c r="A88" s="207">
        <v>81</v>
      </c>
      <c r="B88" s="137">
        <v>283196</v>
      </c>
      <c r="C88" s="138" t="s">
        <v>268</v>
      </c>
      <c r="D88" s="10">
        <v>2</v>
      </c>
      <c r="E88" s="10">
        <v>3</v>
      </c>
      <c r="F88" s="10">
        <v>2</v>
      </c>
      <c r="G88" s="10">
        <v>1</v>
      </c>
      <c r="H88" s="10">
        <v>2</v>
      </c>
      <c r="I88" s="10">
        <f t="shared" si="17"/>
        <v>10</v>
      </c>
      <c r="J88" s="10">
        <f t="shared" si="13"/>
        <v>1.50</v>
      </c>
      <c r="K88" s="18">
        <v>1</v>
      </c>
      <c r="L88" s="18">
        <v>2</v>
      </c>
      <c r="M88" s="18">
        <v>0</v>
      </c>
      <c r="N88" s="18">
        <v>0</v>
      </c>
      <c r="O88" s="18">
        <v>1</v>
      </c>
      <c r="P88" s="18">
        <f t="shared" si="18"/>
        <v>4</v>
      </c>
      <c r="Q88" s="117">
        <f t="shared" si="19"/>
        <v>0.20</v>
      </c>
      <c r="R88" s="107">
        <f t="shared" si="14"/>
        <v>0.35</v>
      </c>
      <c r="S88" s="107">
        <f t="shared" si="14"/>
        <v>0.54999999999999993</v>
      </c>
      <c r="T88" s="107">
        <f t="shared" si="14"/>
        <v>0.30</v>
      </c>
      <c r="U88" s="107">
        <f t="shared" si="14"/>
        <v>0.15</v>
      </c>
      <c r="V88" s="107">
        <f t="shared" si="15"/>
        <v>0.35</v>
      </c>
      <c r="W88" s="118">
        <f t="shared" si="16"/>
        <v>14</v>
      </c>
      <c r="X88" s="118">
        <f t="shared" si="20"/>
        <v>2.8000000000000003</v>
      </c>
      <c r="Y88" s="274">
        <v>6</v>
      </c>
      <c r="Z88" s="117">
        <f t="shared" si="21"/>
        <v>4.8000000000000007</v>
      </c>
    </row>
    <row r="89" spans="1:26" ht="19.9" customHeight="1" thickBot="1">
      <c r="A89" s="208">
        <v>82</v>
      </c>
      <c r="B89" s="137">
        <v>283197</v>
      </c>
      <c r="C89" s="138" t="s">
        <v>269</v>
      </c>
      <c r="D89" s="10">
        <v>5</v>
      </c>
      <c r="E89" s="10">
        <v>6</v>
      </c>
      <c r="F89" s="10">
        <v>2</v>
      </c>
      <c r="G89" s="10">
        <v>4</v>
      </c>
      <c r="H89" s="10">
        <v>8</v>
      </c>
      <c r="I89" s="10">
        <f t="shared" si="17"/>
        <v>25</v>
      </c>
      <c r="J89" s="10">
        <f t="shared" si="13"/>
        <v>3.75</v>
      </c>
      <c r="K89" s="18">
        <v>2</v>
      </c>
      <c r="L89" s="18">
        <v>3</v>
      </c>
      <c r="M89" s="18">
        <v>4</v>
      </c>
      <c r="N89" s="18">
        <v>2</v>
      </c>
      <c r="O89" s="18">
        <v>1</v>
      </c>
      <c r="P89" s="18">
        <f t="shared" si="18"/>
        <v>12</v>
      </c>
      <c r="Q89" s="117">
        <f t="shared" si="19"/>
        <v>0.60000000000000009</v>
      </c>
      <c r="R89" s="107">
        <f t="shared" si="14"/>
        <v>0.85</v>
      </c>
      <c r="S89" s="107">
        <f t="shared" si="14"/>
        <v>1.0499999999999998</v>
      </c>
      <c r="T89" s="107">
        <f t="shared" si="14"/>
        <v>0.50</v>
      </c>
      <c r="U89" s="107">
        <f t="shared" si="14"/>
        <v>0.70</v>
      </c>
      <c r="V89" s="107">
        <f t="shared" si="15"/>
        <v>1.25</v>
      </c>
      <c r="W89" s="118">
        <f t="shared" si="16"/>
        <v>37</v>
      </c>
      <c r="X89" s="118">
        <f t="shared" si="20"/>
        <v>7.40</v>
      </c>
      <c r="Y89" s="274">
        <v>17</v>
      </c>
      <c r="Z89" s="117">
        <f t="shared" si="21"/>
        <v>13.60</v>
      </c>
    </row>
    <row r="90" spans="1:26" ht="19.9" customHeight="1">
      <c r="A90" s="207">
        <v>83</v>
      </c>
      <c r="B90" s="137">
        <v>287055</v>
      </c>
      <c r="C90" s="138" t="s">
        <v>270</v>
      </c>
      <c r="D90" s="10">
        <v>2</v>
      </c>
      <c r="E90" s="10">
        <v>3</v>
      </c>
      <c r="F90" s="10">
        <v>2</v>
      </c>
      <c r="G90" s="10">
        <v>1</v>
      </c>
      <c r="H90" s="10">
        <v>2</v>
      </c>
      <c r="I90" s="10">
        <f t="shared" si="17"/>
        <v>10</v>
      </c>
      <c r="J90" s="10">
        <f t="shared" si="13"/>
        <v>1.50</v>
      </c>
      <c r="K90" s="18">
        <v>2</v>
      </c>
      <c r="L90" s="18">
        <v>2</v>
      </c>
      <c r="M90" s="18">
        <v>1</v>
      </c>
      <c r="N90" s="18">
        <v>2</v>
      </c>
      <c r="O90" s="18">
        <v>1</v>
      </c>
      <c r="P90" s="18">
        <f t="shared" si="18"/>
        <v>8</v>
      </c>
      <c r="Q90" s="117">
        <f t="shared" si="19"/>
        <v>0.40</v>
      </c>
      <c r="R90" s="107">
        <f t="shared" si="14"/>
        <v>0.40</v>
      </c>
      <c r="S90" s="107">
        <f t="shared" si="14"/>
        <v>0.54999999999999993</v>
      </c>
      <c r="T90" s="107">
        <f t="shared" si="14"/>
        <v>0.35</v>
      </c>
      <c r="U90" s="107">
        <f t="shared" si="14"/>
        <v>0.25</v>
      </c>
      <c r="V90" s="107">
        <f t="shared" si="15"/>
        <v>0.35</v>
      </c>
      <c r="W90" s="118">
        <f t="shared" si="16"/>
        <v>18</v>
      </c>
      <c r="X90" s="118">
        <f t="shared" si="20"/>
        <v>3.60</v>
      </c>
      <c r="Y90" s="274">
        <v>8</v>
      </c>
      <c r="Z90" s="117">
        <f t="shared" si="21"/>
        <v>6.40</v>
      </c>
    </row>
    <row r="91" spans="1:26" ht="19.9" customHeight="1" thickBot="1">
      <c r="A91" s="208">
        <v>84</v>
      </c>
      <c r="B91" s="137">
        <v>283198</v>
      </c>
      <c r="C91" s="138" t="s">
        <v>271</v>
      </c>
      <c r="D91" s="10">
        <v>1</v>
      </c>
      <c r="E91" s="10">
        <v>2</v>
      </c>
      <c r="F91" s="10">
        <v>1</v>
      </c>
      <c r="G91" s="10">
        <v>1</v>
      </c>
      <c r="H91" s="10">
        <v>3</v>
      </c>
      <c r="I91" s="10">
        <f t="shared" si="17"/>
        <v>8</v>
      </c>
      <c r="J91" s="10">
        <f t="shared" si="13"/>
        <v>1.20</v>
      </c>
      <c r="K91" s="18">
        <v>1</v>
      </c>
      <c r="L91" s="18">
        <v>2</v>
      </c>
      <c r="M91" s="18">
        <v>0</v>
      </c>
      <c r="N91" s="18">
        <v>0</v>
      </c>
      <c r="O91" s="18">
        <v>1</v>
      </c>
      <c r="P91" s="18">
        <f t="shared" si="18"/>
        <v>4</v>
      </c>
      <c r="Q91" s="117">
        <f t="shared" si="19"/>
        <v>0.20</v>
      </c>
      <c r="R91" s="107">
        <f t="shared" si="14"/>
        <v>0.20</v>
      </c>
      <c r="S91" s="107">
        <f t="shared" si="14"/>
        <v>0.40</v>
      </c>
      <c r="T91" s="107">
        <f t="shared" si="14"/>
        <v>0.15</v>
      </c>
      <c r="U91" s="107">
        <f t="shared" si="14"/>
        <v>0.15</v>
      </c>
      <c r="V91" s="107">
        <f t="shared" si="15"/>
        <v>0.49999999999999994</v>
      </c>
      <c r="W91" s="118">
        <f t="shared" si="16"/>
        <v>12</v>
      </c>
      <c r="X91" s="118">
        <f t="shared" si="20"/>
        <v>2.4000000000000004</v>
      </c>
      <c r="Y91" s="274">
        <v>5</v>
      </c>
      <c r="Z91" s="117">
        <f t="shared" si="21"/>
        <v>4</v>
      </c>
    </row>
    <row r="92" spans="1:26" ht="19.9" customHeight="1">
      <c r="A92" s="207">
        <v>85</v>
      </c>
      <c r="B92" s="137">
        <v>283199</v>
      </c>
      <c r="C92" s="138" t="s">
        <v>197</v>
      </c>
      <c r="D92" s="10">
        <v>2</v>
      </c>
      <c r="E92" s="10">
        <v>1</v>
      </c>
      <c r="F92" s="10">
        <v>0</v>
      </c>
      <c r="G92" s="10">
        <v>1</v>
      </c>
      <c r="H92" s="10">
        <v>2</v>
      </c>
      <c r="I92" s="10">
        <f t="shared" si="17"/>
        <v>6</v>
      </c>
      <c r="J92" s="10">
        <f t="shared" si="13"/>
        <v>0.89999999999999991</v>
      </c>
      <c r="K92" s="18">
        <v>0</v>
      </c>
      <c r="L92" s="18">
        <v>1</v>
      </c>
      <c r="M92" s="18">
        <v>0</v>
      </c>
      <c r="N92" s="18">
        <v>1</v>
      </c>
      <c r="O92" s="18">
        <v>2</v>
      </c>
      <c r="P92" s="18">
        <f t="shared" si="18"/>
        <v>4</v>
      </c>
      <c r="Q92" s="117">
        <f t="shared" si="19"/>
        <v>0.20</v>
      </c>
      <c r="R92" s="107">
        <f t="shared" si="14"/>
        <v>0.30</v>
      </c>
      <c r="S92" s="107">
        <f t="shared" si="14"/>
        <v>0.20</v>
      </c>
      <c r="T92" s="107">
        <f t="shared" si="14"/>
        <v>0</v>
      </c>
      <c r="U92" s="107">
        <f t="shared" si="14"/>
        <v>0.20</v>
      </c>
      <c r="V92" s="107">
        <f t="shared" si="15"/>
        <v>0.40</v>
      </c>
      <c r="W92" s="118">
        <f t="shared" si="16"/>
        <v>10</v>
      </c>
      <c r="X92" s="118">
        <f t="shared" si="20"/>
        <v>2</v>
      </c>
      <c r="Y92" s="274">
        <v>5</v>
      </c>
      <c r="Z92" s="117">
        <f t="shared" si="21"/>
        <v>4</v>
      </c>
    </row>
    <row r="93" spans="1:26" ht="19.9" customHeight="1" thickBot="1">
      <c r="A93" s="208">
        <v>86</v>
      </c>
      <c r="B93" s="137">
        <v>283200</v>
      </c>
      <c r="C93" s="138" t="s">
        <v>272</v>
      </c>
      <c r="D93" s="10">
        <v>3</v>
      </c>
      <c r="E93" s="10">
        <v>2</v>
      </c>
      <c r="F93" s="10">
        <v>1</v>
      </c>
      <c r="G93" s="10">
        <v>2</v>
      </c>
      <c r="H93" s="10">
        <v>2</v>
      </c>
      <c r="I93" s="10">
        <f t="shared" si="17"/>
        <v>10</v>
      </c>
      <c r="J93" s="10">
        <f t="shared" si="13"/>
        <v>1.50</v>
      </c>
      <c r="K93" s="18">
        <v>1</v>
      </c>
      <c r="L93" s="18">
        <v>0</v>
      </c>
      <c r="M93" s="18">
        <v>1</v>
      </c>
      <c r="N93" s="18">
        <v>2</v>
      </c>
      <c r="O93" s="18">
        <v>1</v>
      </c>
      <c r="P93" s="18">
        <f t="shared" si="18"/>
        <v>5</v>
      </c>
      <c r="Q93" s="117">
        <f t="shared" si="19"/>
        <v>0.25</v>
      </c>
      <c r="R93" s="107">
        <f t="shared" si="14"/>
        <v>0.49999999999999994</v>
      </c>
      <c r="S93" s="107">
        <f t="shared" si="14"/>
        <v>0.30</v>
      </c>
      <c r="T93" s="107">
        <f t="shared" si="14"/>
        <v>0.20</v>
      </c>
      <c r="U93" s="107">
        <f t="shared" si="14"/>
        <v>0.40</v>
      </c>
      <c r="V93" s="107">
        <f t="shared" si="15"/>
        <v>0.35</v>
      </c>
      <c r="W93" s="118">
        <f t="shared" si="16"/>
        <v>15</v>
      </c>
      <c r="X93" s="118">
        <f t="shared" si="20"/>
        <v>3</v>
      </c>
      <c r="Y93" s="274">
        <v>5</v>
      </c>
      <c r="Z93" s="117">
        <f t="shared" si="21"/>
        <v>4</v>
      </c>
    </row>
    <row r="94" spans="1:26" ht="19.9" customHeight="1">
      <c r="A94" s="207">
        <v>87</v>
      </c>
      <c r="B94" s="137">
        <v>283201</v>
      </c>
      <c r="C94" s="138" t="s">
        <v>273</v>
      </c>
      <c r="D94" s="10">
        <v>2</v>
      </c>
      <c r="E94" s="10">
        <v>1</v>
      </c>
      <c r="F94" s="10">
        <v>0</v>
      </c>
      <c r="G94" s="10">
        <v>5</v>
      </c>
      <c r="H94" s="10">
        <v>2</v>
      </c>
      <c r="I94" s="10">
        <f t="shared" si="17"/>
        <v>10</v>
      </c>
      <c r="J94" s="10">
        <f t="shared" si="13"/>
        <v>1.50</v>
      </c>
      <c r="K94" s="18">
        <v>2</v>
      </c>
      <c r="L94" s="18">
        <v>1</v>
      </c>
      <c r="M94" s="18">
        <v>0</v>
      </c>
      <c r="N94" s="18">
        <v>1</v>
      </c>
      <c r="O94" s="18">
        <v>2</v>
      </c>
      <c r="P94" s="18">
        <f t="shared" si="18"/>
        <v>6</v>
      </c>
      <c r="Q94" s="117">
        <f t="shared" si="19"/>
        <v>0.30000000000000004</v>
      </c>
      <c r="R94" s="107">
        <f t="shared" si="14"/>
        <v>0.40</v>
      </c>
      <c r="S94" s="107">
        <f t="shared" si="14"/>
        <v>0.20</v>
      </c>
      <c r="T94" s="107">
        <f t="shared" si="14"/>
        <v>0</v>
      </c>
      <c r="U94" s="107">
        <f t="shared" si="14"/>
        <v>0.80</v>
      </c>
      <c r="V94" s="107">
        <f t="shared" si="15"/>
        <v>0.40</v>
      </c>
      <c r="W94" s="118">
        <f t="shared" si="16"/>
        <v>16</v>
      </c>
      <c r="X94" s="118">
        <f t="shared" si="20"/>
        <v>3.20</v>
      </c>
      <c r="Y94" s="274">
        <v>7</v>
      </c>
      <c r="Z94" s="117">
        <f t="shared" si="21"/>
        <v>5.60</v>
      </c>
    </row>
    <row r="95" spans="1:26" ht="19.9" customHeight="1" thickBot="1">
      <c r="A95" s="208">
        <v>88</v>
      </c>
      <c r="B95" s="137">
        <v>283202</v>
      </c>
      <c r="C95" s="138" t="s">
        <v>274</v>
      </c>
      <c r="D95" s="10">
        <v>1</v>
      </c>
      <c r="E95" s="10">
        <v>0</v>
      </c>
      <c r="F95" s="10">
        <v>1</v>
      </c>
      <c r="G95" s="10">
        <v>0</v>
      </c>
      <c r="H95" s="10">
        <v>1</v>
      </c>
      <c r="I95" s="10">
        <f t="shared" si="17"/>
        <v>3</v>
      </c>
      <c r="J95" s="10">
        <f t="shared" si="13"/>
        <v>0.44999999999999996</v>
      </c>
      <c r="K95" s="18">
        <v>0</v>
      </c>
      <c r="L95" s="18">
        <v>1</v>
      </c>
      <c r="M95" s="18">
        <v>0</v>
      </c>
      <c r="N95" s="18">
        <v>1</v>
      </c>
      <c r="O95" s="18">
        <v>0</v>
      </c>
      <c r="P95" s="18">
        <f t="shared" si="18"/>
        <v>2</v>
      </c>
      <c r="Q95" s="117">
        <f t="shared" si="19"/>
        <v>0.10</v>
      </c>
      <c r="R95" s="107">
        <f t="shared" si="14"/>
        <v>0.15</v>
      </c>
      <c r="S95" s="107">
        <f t="shared" si="14"/>
        <v>0.05</v>
      </c>
      <c r="T95" s="107">
        <f t="shared" si="14"/>
        <v>0.15</v>
      </c>
      <c r="U95" s="107">
        <f t="shared" si="14"/>
        <v>0.05</v>
      </c>
      <c r="V95" s="107">
        <f t="shared" si="15"/>
        <v>0.15</v>
      </c>
      <c r="W95" s="118">
        <f t="shared" si="16"/>
        <v>5</v>
      </c>
      <c r="X95" s="118">
        <f t="shared" si="20"/>
        <v>1</v>
      </c>
      <c r="Y95" s="274">
        <v>2</v>
      </c>
      <c r="Z95" s="117">
        <f t="shared" si="21"/>
        <v>1.60</v>
      </c>
    </row>
    <row r="96" spans="1:26" ht="19.9" customHeight="1">
      <c r="A96" s="207">
        <v>89</v>
      </c>
      <c r="B96" s="137">
        <v>283204</v>
      </c>
      <c r="C96" s="138" t="s">
        <v>275</v>
      </c>
      <c r="D96" s="10">
        <v>6</v>
      </c>
      <c r="E96" s="10">
        <v>4</v>
      </c>
      <c r="F96" s="10">
        <v>7</v>
      </c>
      <c r="G96" s="10">
        <v>5</v>
      </c>
      <c r="H96" s="10">
        <v>6</v>
      </c>
      <c r="I96" s="10">
        <f t="shared" si="17"/>
        <v>28</v>
      </c>
      <c r="J96" s="10">
        <f t="shared" si="13"/>
        <v>4.20</v>
      </c>
      <c r="K96" s="18">
        <v>4</v>
      </c>
      <c r="L96" s="18">
        <v>5</v>
      </c>
      <c r="M96" s="18">
        <v>2</v>
      </c>
      <c r="N96" s="18">
        <v>1</v>
      </c>
      <c r="O96" s="18">
        <v>2</v>
      </c>
      <c r="P96" s="18">
        <f t="shared" si="18"/>
        <v>14</v>
      </c>
      <c r="Q96" s="117">
        <f t="shared" si="19"/>
        <v>0.70</v>
      </c>
      <c r="R96" s="107">
        <f t="shared" si="14"/>
        <v>1.0999999999999999</v>
      </c>
      <c r="S96" s="107">
        <f t="shared" si="14"/>
        <v>0.85</v>
      </c>
      <c r="T96" s="107">
        <f t="shared" si="14"/>
        <v>1.1500000000000001</v>
      </c>
      <c r="U96" s="107">
        <f t="shared" si="14"/>
        <v>0.80</v>
      </c>
      <c r="V96" s="107">
        <f t="shared" si="15"/>
        <v>0.99999999999999989</v>
      </c>
      <c r="W96" s="118">
        <f t="shared" si="16"/>
        <v>42</v>
      </c>
      <c r="X96" s="118">
        <f t="shared" si="20"/>
        <v>8.40</v>
      </c>
      <c r="Y96" s="274">
        <v>18</v>
      </c>
      <c r="Z96" s="117">
        <f t="shared" si="21"/>
        <v>14.40</v>
      </c>
    </row>
    <row r="97" spans="1:26" ht="19.9" customHeight="1" thickBot="1">
      <c r="A97" s="208">
        <v>90</v>
      </c>
      <c r="B97" s="137">
        <v>283205</v>
      </c>
      <c r="C97" s="138" t="s">
        <v>276</v>
      </c>
      <c r="D97" s="10">
        <v>8</v>
      </c>
      <c r="E97" s="10">
        <v>3</v>
      </c>
      <c r="F97" s="10">
        <v>2</v>
      </c>
      <c r="G97" s="10">
        <v>4</v>
      </c>
      <c r="H97" s="10">
        <v>6</v>
      </c>
      <c r="I97" s="10">
        <f t="shared" si="17"/>
        <v>23</v>
      </c>
      <c r="J97" s="10">
        <f t="shared" si="13"/>
        <v>3.4499999999999997</v>
      </c>
      <c r="K97" s="18">
        <v>2</v>
      </c>
      <c r="L97" s="18">
        <v>2</v>
      </c>
      <c r="M97" s="18">
        <v>1</v>
      </c>
      <c r="N97" s="18">
        <v>2</v>
      </c>
      <c r="O97" s="18">
        <v>4</v>
      </c>
      <c r="P97" s="18">
        <f t="shared" si="18"/>
        <v>11</v>
      </c>
      <c r="Q97" s="117">
        <f t="shared" si="19"/>
        <v>0.55000000000000004</v>
      </c>
      <c r="R97" s="107">
        <f t="shared" si="14"/>
        <v>1.30</v>
      </c>
      <c r="S97" s="107">
        <f t="shared" si="14"/>
        <v>0.54999999999999993</v>
      </c>
      <c r="T97" s="107">
        <f t="shared" si="14"/>
        <v>0.35</v>
      </c>
      <c r="U97" s="107">
        <f t="shared" si="14"/>
        <v>0.70</v>
      </c>
      <c r="V97" s="107">
        <f t="shared" si="15"/>
        <v>1.0999999999999999</v>
      </c>
      <c r="W97" s="118">
        <f t="shared" si="16"/>
        <v>34</v>
      </c>
      <c r="X97" s="118">
        <f t="shared" si="20"/>
        <v>6.8000000000000007</v>
      </c>
      <c r="Y97" s="274">
        <v>15</v>
      </c>
      <c r="Z97" s="117">
        <f t="shared" si="21"/>
        <v>12</v>
      </c>
    </row>
    <row r="98" spans="1:26" ht="19.9" customHeight="1">
      <c r="A98" s="207">
        <v>91</v>
      </c>
      <c r="B98" s="137">
        <v>283206</v>
      </c>
      <c r="C98" s="138" t="s">
        <v>277</v>
      </c>
      <c r="D98" s="10">
        <v>4</v>
      </c>
      <c r="E98" s="10">
        <v>6</v>
      </c>
      <c r="F98" s="10">
        <v>5</v>
      </c>
      <c r="G98" s="10">
        <v>4</v>
      </c>
      <c r="H98" s="10">
        <v>2</v>
      </c>
      <c r="I98" s="10">
        <f t="shared" si="17"/>
        <v>21</v>
      </c>
      <c r="J98" s="10">
        <f t="shared" si="13"/>
        <v>3.15</v>
      </c>
      <c r="K98" s="18">
        <v>2</v>
      </c>
      <c r="L98" s="18">
        <v>1</v>
      </c>
      <c r="M98" s="18">
        <v>3</v>
      </c>
      <c r="N98" s="18">
        <v>2</v>
      </c>
      <c r="O98" s="18">
        <v>1</v>
      </c>
      <c r="P98" s="18">
        <f t="shared" si="18"/>
        <v>9</v>
      </c>
      <c r="Q98" s="117">
        <f t="shared" si="19"/>
        <v>0.45</v>
      </c>
      <c r="R98" s="107">
        <f t="shared" si="14"/>
        <v>0.70</v>
      </c>
      <c r="S98" s="107">
        <f t="shared" si="14"/>
        <v>0.95</v>
      </c>
      <c r="T98" s="107">
        <f t="shared" si="14"/>
        <v>0.90</v>
      </c>
      <c r="U98" s="107">
        <f t="shared" si="14"/>
        <v>0.70</v>
      </c>
      <c r="V98" s="107">
        <f t="shared" si="15"/>
        <v>0.35</v>
      </c>
      <c r="W98" s="118">
        <f t="shared" si="16"/>
        <v>30</v>
      </c>
      <c r="X98" s="118">
        <f t="shared" si="20"/>
        <v>6</v>
      </c>
      <c r="Y98" s="274">
        <v>13</v>
      </c>
      <c r="Z98" s="117">
        <f t="shared" si="21"/>
        <v>10.40</v>
      </c>
    </row>
    <row r="99" spans="1:26" ht="19.9" customHeight="1" thickBot="1">
      <c r="A99" s="208">
        <v>92</v>
      </c>
      <c r="B99" s="137">
        <v>283207</v>
      </c>
      <c r="C99" s="138" t="s">
        <v>198</v>
      </c>
      <c r="D99" s="10">
        <v>5</v>
      </c>
      <c r="E99" s="10">
        <v>6</v>
      </c>
      <c r="F99" s="10">
        <v>4</v>
      </c>
      <c r="G99" s="10">
        <v>2</v>
      </c>
      <c r="H99" s="10">
        <v>5</v>
      </c>
      <c r="I99" s="10">
        <f t="shared" si="17"/>
        <v>22</v>
      </c>
      <c r="J99" s="10">
        <f t="shared" si="13"/>
        <v>3.30</v>
      </c>
      <c r="K99" s="18">
        <v>1</v>
      </c>
      <c r="L99" s="18">
        <v>2</v>
      </c>
      <c r="M99" s="18">
        <v>1</v>
      </c>
      <c r="N99" s="18">
        <v>3</v>
      </c>
      <c r="O99" s="18">
        <v>2</v>
      </c>
      <c r="P99" s="18">
        <f t="shared" si="18"/>
        <v>9</v>
      </c>
      <c r="Q99" s="117">
        <f t="shared" si="19"/>
        <v>0.45</v>
      </c>
      <c r="R99" s="107">
        <f t="shared" si="14"/>
        <v>0.80</v>
      </c>
      <c r="S99" s="107">
        <f t="shared" si="14"/>
        <v>0.99999999999999989</v>
      </c>
      <c r="T99" s="107">
        <f t="shared" si="14"/>
        <v>0.65</v>
      </c>
      <c r="U99" s="107">
        <f t="shared" si="14"/>
        <v>0.45</v>
      </c>
      <c r="V99" s="107">
        <f t="shared" si="15"/>
        <v>0.85</v>
      </c>
      <c r="W99" s="118">
        <f t="shared" si="16"/>
        <v>31</v>
      </c>
      <c r="X99" s="118">
        <f t="shared" si="20"/>
        <v>6.20</v>
      </c>
      <c r="Y99" s="274">
        <v>12</v>
      </c>
      <c r="Z99" s="117">
        <f t="shared" si="21"/>
        <v>9.6000000000000014</v>
      </c>
    </row>
    <row r="100" spans="1:26" ht="19.9" customHeight="1">
      <c r="A100" s="207">
        <v>93</v>
      </c>
      <c r="B100" s="137">
        <v>283208</v>
      </c>
      <c r="C100" s="138" t="s">
        <v>278</v>
      </c>
      <c r="D100" s="10">
        <v>5</v>
      </c>
      <c r="E100" s="10">
        <v>1</v>
      </c>
      <c r="F100" s="10">
        <v>2</v>
      </c>
      <c r="G100" s="10">
        <v>3</v>
      </c>
      <c r="H100" s="10">
        <v>1</v>
      </c>
      <c r="I100" s="10">
        <f t="shared" si="17"/>
        <v>12</v>
      </c>
      <c r="J100" s="10">
        <f t="shared" si="13"/>
        <v>1.7999999999999998</v>
      </c>
      <c r="K100" s="18">
        <v>1</v>
      </c>
      <c r="L100" s="18">
        <v>1</v>
      </c>
      <c r="M100" s="18">
        <v>1</v>
      </c>
      <c r="N100" s="18">
        <v>2</v>
      </c>
      <c r="O100" s="18">
        <v>1</v>
      </c>
      <c r="P100" s="18">
        <f t="shared" si="18"/>
        <v>6</v>
      </c>
      <c r="Q100" s="117">
        <f t="shared" si="19"/>
        <v>0.30000000000000004</v>
      </c>
      <c r="R100" s="107">
        <f t="shared" si="14"/>
        <v>0.80</v>
      </c>
      <c r="S100" s="107">
        <f t="shared" si="14"/>
        <v>0.20</v>
      </c>
      <c r="T100" s="107">
        <f t="shared" si="14"/>
        <v>0.35</v>
      </c>
      <c r="U100" s="107">
        <f t="shared" si="14"/>
        <v>0.54999999999999993</v>
      </c>
      <c r="V100" s="107">
        <f t="shared" si="15"/>
        <v>0.20</v>
      </c>
      <c r="W100" s="118">
        <f t="shared" si="16"/>
        <v>18</v>
      </c>
      <c r="X100" s="118">
        <f t="shared" si="20"/>
        <v>3.60</v>
      </c>
      <c r="Y100" s="274">
        <v>9</v>
      </c>
      <c r="Z100" s="117">
        <f t="shared" si="21"/>
        <v>7.20</v>
      </c>
    </row>
    <row r="101" spans="1:26" ht="19.9" customHeight="1" thickBot="1">
      <c r="A101" s="208">
        <v>94</v>
      </c>
      <c r="B101" s="137">
        <v>283209</v>
      </c>
      <c r="C101" s="138" t="s">
        <v>279</v>
      </c>
      <c r="D101" s="10">
        <v>0</v>
      </c>
      <c r="E101" s="10">
        <v>1</v>
      </c>
      <c r="F101" s="10">
        <v>0</v>
      </c>
      <c r="G101" s="10">
        <v>1</v>
      </c>
      <c r="H101" s="10">
        <v>0</v>
      </c>
      <c r="I101" s="10">
        <f t="shared" si="17"/>
        <v>2</v>
      </c>
      <c r="J101" s="10">
        <f t="shared" si="13"/>
        <v>0.30</v>
      </c>
      <c r="K101" s="18">
        <v>1</v>
      </c>
      <c r="L101" s="18">
        <v>2</v>
      </c>
      <c r="M101" s="18">
        <v>0</v>
      </c>
      <c r="N101" s="18">
        <v>1</v>
      </c>
      <c r="O101" s="18">
        <v>0</v>
      </c>
      <c r="P101" s="18">
        <f t="shared" si="18"/>
        <v>4</v>
      </c>
      <c r="Q101" s="117">
        <f t="shared" si="19"/>
        <v>0.20</v>
      </c>
      <c r="R101" s="107">
        <f t="shared" si="14"/>
        <v>0.05</v>
      </c>
      <c r="S101" s="107">
        <f t="shared" si="14"/>
        <v>0.25</v>
      </c>
      <c r="T101" s="107">
        <f t="shared" si="14"/>
        <v>0</v>
      </c>
      <c r="U101" s="107">
        <f t="shared" si="14"/>
        <v>0.20</v>
      </c>
      <c r="V101" s="107">
        <f t="shared" si="15"/>
        <v>0</v>
      </c>
      <c r="W101" s="118">
        <f t="shared" si="16"/>
        <v>6</v>
      </c>
      <c r="X101" s="118">
        <f t="shared" si="20"/>
        <v>1.2000000000000002</v>
      </c>
      <c r="Y101" s="274">
        <v>1</v>
      </c>
      <c r="Z101" s="117">
        <f t="shared" si="21"/>
        <v>0.80</v>
      </c>
    </row>
    <row r="102" spans="1:26" ht="19.9" customHeight="1">
      <c r="A102" s="207">
        <v>95</v>
      </c>
      <c r="B102" s="137">
        <v>283097</v>
      </c>
      <c r="C102" s="138" t="s">
        <v>280</v>
      </c>
      <c r="D102" s="10"/>
      <c r="E102" s="10"/>
      <c r="F102" s="10"/>
      <c r="G102" s="10"/>
      <c r="H102" s="10"/>
      <c r="I102" s="10"/>
      <c r="J102" s="10"/>
      <c r="K102" s="18"/>
      <c r="L102" s="18"/>
      <c r="M102" s="18"/>
      <c r="N102" s="18"/>
      <c r="O102" s="18"/>
      <c r="P102" s="18"/>
      <c r="Q102" s="117"/>
      <c r="R102" s="107"/>
      <c r="S102" s="107"/>
      <c r="T102" s="107"/>
      <c r="U102" s="107"/>
      <c r="V102" s="107"/>
      <c r="W102" s="118"/>
      <c r="X102" s="118"/>
      <c r="Y102" s="274"/>
      <c r="Z102" s="117"/>
    </row>
    <row r="103" spans="1:26" ht="19.9" customHeight="1" thickBot="1">
      <c r="A103" s="208">
        <v>96</v>
      </c>
      <c r="B103" s="137">
        <v>283142</v>
      </c>
      <c r="C103" s="138" t="s">
        <v>289</v>
      </c>
      <c r="D103" s="10">
        <v>6</v>
      </c>
      <c r="E103" s="10">
        <v>8</v>
      </c>
      <c r="F103" s="10">
        <v>7</v>
      </c>
      <c r="G103" s="10">
        <v>5</v>
      </c>
      <c r="H103" s="10">
        <v>2</v>
      </c>
      <c r="I103" s="10">
        <f t="shared" si="17"/>
        <v>28</v>
      </c>
      <c r="J103" s="10">
        <f t="shared" si="13"/>
        <v>4.20</v>
      </c>
      <c r="K103" s="18">
        <v>5</v>
      </c>
      <c r="L103" s="18">
        <v>1</v>
      </c>
      <c r="M103" s="18">
        <v>1</v>
      </c>
      <c r="N103" s="18">
        <v>1</v>
      </c>
      <c r="O103" s="18">
        <v>5</v>
      </c>
      <c r="P103" s="18">
        <f t="shared" si="18"/>
        <v>13</v>
      </c>
      <c r="Q103" s="117">
        <f t="shared" si="19"/>
        <v>0.65</v>
      </c>
      <c r="R103" s="107">
        <f t="shared" si="14"/>
        <v>1.1499999999999999</v>
      </c>
      <c r="S103" s="107">
        <f t="shared" si="14"/>
        <v>1.25</v>
      </c>
      <c r="T103" s="107">
        <f t="shared" si="14"/>
        <v>1.1000000000000001</v>
      </c>
      <c r="U103" s="107">
        <f t="shared" si="14"/>
        <v>0.80</v>
      </c>
      <c r="V103" s="107">
        <f t="shared" si="15"/>
        <v>0.55000000000000004</v>
      </c>
      <c r="W103" s="118">
        <f t="shared" si="16"/>
        <v>41</v>
      </c>
      <c r="X103" s="118">
        <f t="shared" si="20"/>
        <v>8.2000000000000011</v>
      </c>
      <c r="Y103" s="274">
        <v>16</v>
      </c>
      <c r="Z103" s="117">
        <f t="shared" si="21"/>
        <v>12.80</v>
      </c>
    </row>
    <row r="104" spans="1:26" ht="19.9" customHeight="1">
      <c r="A104" s="207">
        <v>97</v>
      </c>
      <c r="B104" s="137">
        <v>283193</v>
      </c>
      <c r="C104" s="138" t="s">
        <v>281</v>
      </c>
      <c r="D104" s="10">
        <v>5</v>
      </c>
      <c r="E104" s="10">
        <v>6</v>
      </c>
      <c r="F104" s="10">
        <v>4</v>
      </c>
      <c r="G104" s="10">
        <v>2</v>
      </c>
      <c r="H104" s="10">
        <v>5</v>
      </c>
      <c r="I104" s="10">
        <f t="shared" si="17"/>
        <v>22</v>
      </c>
      <c r="J104" s="10">
        <f t="shared" si="22" ref="J104:J105">I104*0.15</f>
        <v>3.30</v>
      </c>
      <c r="K104" s="18">
        <v>2</v>
      </c>
      <c r="L104" s="18">
        <v>1</v>
      </c>
      <c r="M104" s="18">
        <v>1</v>
      </c>
      <c r="N104" s="18">
        <v>2</v>
      </c>
      <c r="O104" s="18">
        <v>2</v>
      </c>
      <c r="P104" s="18">
        <f t="shared" si="18"/>
        <v>8</v>
      </c>
      <c r="Q104" s="117">
        <f t="shared" si="19"/>
        <v>0.40</v>
      </c>
      <c r="R104" s="107">
        <f t="shared" si="14"/>
        <v>0.85</v>
      </c>
      <c r="S104" s="107">
        <f t="shared" si="14"/>
        <v>0.95</v>
      </c>
      <c r="T104" s="107">
        <f t="shared" si="14"/>
        <v>0.65</v>
      </c>
      <c r="U104" s="107">
        <f t="shared" si="14"/>
        <v>0.40</v>
      </c>
      <c r="V104" s="107">
        <f t="shared" si="15"/>
        <v>0.85</v>
      </c>
      <c r="W104" s="118">
        <f t="shared" si="16"/>
        <v>30</v>
      </c>
      <c r="X104" s="118">
        <f t="shared" si="20"/>
        <v>6</v>
      </c>
      <c r="Y104" s="274">
        <v>12</v>
      </c>
      <c r="Z104" s="117">
        <f t="shared" si="21"/>
        <v>9.6000000000000014</v>
      </c>
    </row>
    <row r="105" spans="1:26" ht="19.9" customHeight="1">
      <c r="A105" s="208">
        <v>98</v>
      </c>
      <c r="B105" s="137">
        <v>183194</v>
      </c>
      <c r="C105" s="138" t="s">
        <v>282</v>
      </c>
      <c r="D105" s="10">
        <v>2</v>
      </c>
      <c r="E105" s="10">
        <v>4</v>
      </c>
      <c r="F105" s="10">
        <v>2</v>
      </c>
      <c r="G105" s="10">
        <v>3</v>
      </c>
      <c r="H105" s="10">
        <v>3</v>
      </c>
      <c r="I105" s="10">
        <f t="shared" si="17"/>
        <v>14</v>
      </c>
      <c r="J105" s="10">
        <f t="shared" si="22"/>
        <v>2.10</v>
      </c>
      <c r="K105" s="18">
        <v>1</v>
      </c>
      <c r="L105" s="18">
        <v>2</v>
      </c>
      <c r="M105" s="18">
        <v>3</v>
      </c>
      <c r="N105" s="18">
        <v>2</v>
      </c>
      <c r="O105" s="18">
        <v>1</v>
      </c>
      <c r="P105" s="18">
        <f t="shared" si="18"/>
        <v>9</v>
      </c>
      <c r="Q105" s="117">
        <f t="shared" si="19"/>
        <v>0.45</v>
      </c>
      <c r="R105" s="107">
        <f t="shared" si="14"/>
        <v>0.35</v>
      </c>
      <c r="S105" s="107">
        <f t="shared" si="14"/>
        <v>0.70</v>
      </c>
      <c r="T105" s="107">
        <f t="shared" si="14"/>
        <v>0.45</v>
      </c>
      <c r="U105" s="107">
        <f t="shared" si="14"/>
        <v>0.54999999999999993</v>
      </c>
      <c r="V105" s="107">
        <f t="shared" si="15"/>
        <v>0.49999999999999994</v>
      </c>
      <c r="W105" s="118">
        <f t="shared" si="16"/>
        <v>23</v>
      </c>
      <c r="X105" s="118">
        <f t="shared" si="20"/>
        <v>4.6000000000000005</v>
      </c>
      <c r="Y105" s="274">
        <v>9</v>
      </c>
      <c r="Z105" s="117">
        <f t="shared" si="21"/>
        <v>7.20</v>
      </c>
    </row>
    <row r="106" ht="21" thickBot="1"/>
    <row r="107" spans="1:26" ht="20.25">
      <c r="A107" s="139" t="s">
        <v>13</v>
      </c>
      <c r="B107" s="140"/>
      <c r="C107" s="141"/>
      <c r="D107" s="6">
        <f t="shared" si="23" ref="D107:Z107">COUNT(D8:D105)</f>
        <v>96</v>
      </c>
      <c r="E107" s="7">
        <f t="shared" si="23"/>
        <v>96</v>
      </c>
      <c r="F107" s="7">
        <f t="shared" si="23"/>
        <v>96</v>
      </c>
      <c r="G107" s="7">
        <f t="shared" si="23"/>
        <v>96</v>
      </c>
      <c r="H107" s="89">
        <f t="shared" si="23"/>
        <v>96</v>
      </c>
      <c r="I107" s="8">
        <f t="shared" si="23"/>
        <v>96</v>
      </c>
      <c r="J107" s="90">
        <f t="shared" si="23"/>
        <v>96</v>
      </c>
      <c r="K107" s="82">
        <f t="shared" si="23"/>
        <v>96</v>
      </c>
      <c r="L107" s="15">
        <f t="shared" si="23"/>
        <v>96</v>
      </c>
      <c r="M107" s="15">
        <f t="shared" si="23"/>
        <v>96</v>
      </c>
      <c r="N107" s="15">
        <f t="shared" si="23"/>
        <v>96</v>
      </c>
      <c r="O107" s="83">
        <f t="shared" si="23"/>
        <v>96</v>
      </c>
      <c r="P107" s="78">
        <f t="shared" si="23"/>
        <v>96</v>
      </c>
      <c r="Q107" s="96">
        <f t="shared" si="23"/>
        <v>96</v>
      </c>
      <c r="R107" s="99">
        <f t="shared" si="23"/>
        <v>96</v>
      </c>
      <c r="S107" s="22">
        <f t="shared" si="23"/>
        <v>96</v>
      </c>
      <c r="T107" s="22">
        <f t="shared" si="23"/>
        <v>96</v>
      </c>
      <c r="U107" s="22">
        <f t="shared" si="23"/>
        <v>96</v>
      </c>
      <c r="V107" s="23">
        <f t="shared" si="23"/>
        <v>96</v>
      </c>
      <c r="W107" s="108">
        <f t="shared" si="23"/>
        <v>96</v>
      </c>
      <c r="X107" s="102">
        <f t="shared" si="23"/>
        <v>96</v>
      </c>
      <c r="Y107" s="16">
        <f t="shared" si="23"/>
        <v>96</v>
      </c>
      <c r="Z107" s="106">
        <f t="shared" si="23"/>
        <v>96</v>
      </c>
    </row>
    <row r="108" spans="1:26" ht="21" customHeight="1">
      <c r="A108" s="167" t="s">
        <v>14</v>
      </c>
      <c r="B108" s="168"/>
      <c r="C108" s="169"/>
      <c r="D108" s="9">
        <v>10</v>
      </c>
      <c r="E108" s="10">
        <v>10</v>
      </c>
      <c r="F108" s="10">
        <v>10</v>
      </c>
      <c r="G108" s="10">
        <v>10</v>
      </c>
      <c r="H108" s="91">
        <v>10</v>
      </c>
      <c r="I108" s="11">
        <f>SUM(D108:H108)</f>
        <v>50</v>
      </c>
      <c r="J108" s="92">
        <f>I108*0.15</f>
        <v>7.50</v>
      </c>
      <c r="K108" s="84">
        <v>5</v>
      </c>
      <c r="L108" s="18">
        <v>5</v>
      </c>
      <c r="M108" s="18">
        <v>5</v>
      </c>
      <c r="N108" s="18">
        <v>5</v>
      </c>
      <c r="O108" s="85">
        <v>5</v>
      </c>
      <c r="P108" s="79">
        <f>SUM(K108:O108)</f>
        <v>25</v>
      </c>
      <c r="Q108" s="97">
        <f>P108*0.05</f>
        <v>1.25</v>
      </c>
      <c r="R108" s="100">
        <f>(D108*0.15+K108*0.05)</f>
        <v>1.75</v>
      </c>
      <c r="S108" s="24">
        <f>((E108*0.15+L108*0.05))</f>
        <v>1.75</v>
      </c>
      <c r="T108" s="24">
        <f>((F108*0.15+M108*0.05))</f>
        <v>1.75</v>
      </c>
      <c r="U108" s="24">
        <f>((G108*0.15+N108*0.05))</f>
        <v>1.75</v>
      </c>
      <c r="V108" s="25">
        <f>((H108*0.15+O108*0.05))</f>
        <v>1.75</v>
      </c>
      <c r="W108" s="109">
        <v>75</v>
      </c>
      <c r="X108" s="103">
        <f>W108*0.2</f>
        <v>15</v>
      </c>
      <c r="Y108" s="19">
        <v>33</v>
      </c>
      <c r="Z108" s="86">
        <f>Y108*0.8</f>
        <v>26.40</v>
      </c>
    </row>
    <row r="109" spans="1:26" ht="20.25">
      <c r="A109" s="167" t="s">
        <v>75</v>
      </c>
      <c r="B109" s="168"/>
      <c r="C109" s="169"/>
      <c r="D109" s="9">
        <f>D108*0.4</f>
        <v>4</v>
      </c>
      <c r="E109" s="10">
        <f>E108*0.4</f>
        <v>4</v>
      </c>
      <c r="F109" s="10">
        <f t="shared" si="24" ref="F109:J109">F108*0.4</f>
        <v>4</v>
      </c>
      <c r="G109" s="10">
        <f t="shared" si="24"/>
        <v>4</v>
      </c>
      <c r="H109" s="91">
        <f t="shared" si="24"/>
        <v>4</v>
      </c>
      <c r="I109" s="11">
        <f t="shared" si="24"/>
        <v>20</v>
      </c>
      <c r="J109" s="92">
        <f t="shared" si="24"/>
        <v>3</v>
      </c>
      <c r="K109" s="84">
        <f>K108*0.4</f>
        <v>2</v>
      </c>
      <c r="L109" s="18">
        <f>L108*0.4</f>
        <v>2</v>
      </c>
      <c r="M109" s="18">
        <f t="shared" si="25" ref="M109:Z109">M108*0.4</f>
        <v>2</v>
      </c>
      <c r="N109" s="18">
        <f t="shared" si="25"/>
        <v>2</v>
      </c>
      <c r="O109" s="85">
        <f t="shared" si="25"/>
        <v>2</v>
      </c>
      <c r="P109" s="79">
        <f t="shared" si="25"/>
        <v>10</v>
      </c>
      <c r="Q109" s="97">
        <f t="shared" si="25"/>
        <v>0.50</v>
      </c>
      <c r="R109" s="100">
        <f t="shared" si="25"/>
        <v>0.70</v>
      </c>
      <c r="S109" s="24">
        <f t="shared" si="25"/>
        <v>0.70</v>
      </c>
      <c r="T109" s="24">
        <f t="shared" si="25"/>
        <v>0.70</v>
      </c>
      <c r="U109" s="24">
        <f t="shared" si="25"/>
        <v>0.70</v>
      </c>
      <c r="V109" s="25">
        <f t="shared" si="25"/>
        <v>0.70</v>
      </c>
      <c r="W109" s="109">
        <f t="shared" si="25"/>
        <v>30</v>
      </c>
      <c r="X109" s="103">
        <f t="shared" si="25"/>
        <v>6</v>
      </c>
      <c r="Y109" s="19">
        <f t="shared" si="25"/>
        <v>13.20</v>
      </c>
      <c r="Z109" s="86">
        <f t="shared" si="25"/>
        <v>10.560000000000002</v>
      </c>
    </row>
    <row r="110" spans="1:26" ht="21" customHeight="1">
      <c r="A110" s="167" t="s">
        <v>15</v>
      </c>
      <c r="B110" s="168"/>
      <c r="C110" s="169"/>
      <c r="D110" s="9">
        <f>COUNTIF(D8:D105,"&gt;=4")</f>
        <v>49</v>
      </c>
      <c r="E110" s="10">
        <f>COUNTIF(E8:E105,"&gt;=4")</f>
        <v>37</v>
      </c>
      <c r="F110" s="10">
        <f>COUNTIF(F8:F105,"&gt;=4")</f>
        <v>40</v>
      </c>
      <c r="G110" s="10">
        <f>COUNTIF(G8:G105,"&gt;=4")</f>
        <v>37</v>
      </c>
      <c r="H110" s="91">
        <f>COUNTIF(H8:H105,"&gt;=4")</f>
        <v>36</v>
      </c>
      <c r="I110" s="11">
        <f>COUNTIF(I8:I105,"&gt;=20")</f>
        <v>37</v>
      </c>
      <c r="J110" s="92">
        <f>COUNTIF(J8:J105,"&gt;=3")</f>
        <v>37</v>
      </c>
      <c r="K110" s="84">
        <f>COUNTIF(K8:K105,"&gt;=2")</f>
        <v>48</v>
      </c>
      <c r="L110" s="18">
        <f>COUNTIF(L8:L105,"&gt;=2")</f>
        <v>55</v>
      </c>
      <c r="M110" s="18">
        <f>COUNTIF(M8:M105,"&gt;=2")</f>
        <v>42</v>
      </c>
      <c r="N110" s="18">
        <f>COUNTIF(N8:N105,"&gt;=2")</f>
        <v>51</v>
      </c>
      <c r="O110" s="85">
        <f>COUNTIF(O8:O105,"&gt;=2")</f>
        <v>43</v>
      </c>
      <c r="P110" s="79">
        <f>COUNTIF(P8:P105,"&gt;=10")</f>
        <v>34</v>
      </c>
      <c r="Q110" s="97">
        <f>COUNTIF(Q8:Q105,"&gt;=0.5")</f>
        <v>34</v>
      </c>
      <c r="R110" s="100">
        <f>COUNTIF(R8:R105,"&gt;=0.8")</f>
        <v>33</v>
      </c>
      <c r="S110" s="24">
        <f>COUNTIF(S8:S105,"&gt;=0.98")</f>
        <v>16</v>
      </c>
      <c r="T110" s="24">
        <f>COUNTIF(T8:T105,"&gt;=0.7")</f>
        <v>32</v>
      </c>
      <c r="U110" s="24">
        <f>COUNTIF(U8:U105,"&gt;=0.66")</f>
        <v>37</v>
      </c>
      <c r="V110" s="25">
        <f>COUNTIF(V8:V105,"&gt;=0.36")</f>
        <v>58</v>
      </c>
      <c r="W110" s="109">
        <f>COUNTIF(W8:W105,"&gt;=30")</f>
        <v>36</v>
      </c>
      <c r="X110" s="103">
        <f>COUNTIF(X8:X105,"&gt;=6")</f>
        <v>36</v>
      </c>
      <c r="Y110" s="19">
        <f>COUNTIF(Y8:Y105,"&gt;=13.2")</f>
        <v>25</v>
      </c>
      <c r="Z110" s="86">
        <f>COUNTIF(Z8:Z105,"&gt;=10.56")</f>
        <v>25</v>
      </c>
    </row>
    <row r="111" spans="1:26" ht="20.25">
      <c r="A111" s="167" t="s">
        <v>16</v>
      </c>
      <c r="B111" s="168"/>
      <c r="C111" s="169"/>
      <c r="D111" s="93" t="str">
        <f t="shared" si="26" ref="D111:Z111">IF(((D110/COUNT(D8:D105))*100)&gt;=60,"3",IF(AND(((D110/COUNT(D8:D105))*100)&lt;60,((D110/COUNT(D8:D105))*100)&gt;=50),"2",IF(AND(((D110/COUNT(D8:D105))*100)&lt;50,((D110/COUNT(D8:D105))*100)&gt;=40),"1","0")))</f>
        <v>2</v>
      </c>
      <c r="E111" s="10" t="str">
        <f t="shared" si="26"/>
        <v>0</v>
      </c>
      <c r="F111" s="10" t="str">
        <f t="shared" si="26"/>
        <v>1</v>
      </c>
      <c r="G111" s="10" t="str">
        <f t="shared" si="26"/>
        <v>0</v>
      </c>
      <c r="H111" s="91" t="str">
        <f t="shared" si="26"/>
        <v>0</v>
      </c>
      <c r="I111" s="11" t="str">
        <f t="shared" si="26"/>
        <v>0</v>
      </c>
      <c r="J111" s="92" t="str">
        <f t="shared" si="26"/>
        <v>0</v>
      </c>
      <c r="K111" s="84" t="str">
        <f t="shared" si="26"/>
        <v>2</v>
      </c>
      <c r="L111" s="17" t="str">
        <f t="shared" si="26"/>
        <v>2</v>
      </c>
      <c r="M111" s="17" t="str">
        <f t="shared" si="26"/>
        <v>1</v>
      </c>
      <c r="N111" s="17" t="str">
        <f t="shared" si="26"/>
        <v>2</v>
      </c>
      <c r="O111" s="86" t="str">
        <f t="shared" si="26"/>
        <v>1</v>
      </c>
      <c r="P111" s="79" t="str">
        <f t="shared" si="26"/>
        <v>0</v>
      </c>
      <c r="Q111" s="97" t="str">
        <f t="shared" si="26"/>
        <v>0</v>
      </c>
      <c r="R111" s="100" t="str">
        <f t="shared" si="26"/>
        <v>0</v>
      </c>
      <c r="S111" s="24" t="str">
        <f t="shared" si="26"/>
        <v>0</v>
      </c>
      <c r="T111" s="24" t="str">
        <f t="shared" si="26"/>
        <v>0</v>
      </c>
      <c r="U111" s="24" t="str">
        <f t="shared" si="26"/>
        <v>0</v>
      </c>
      <c r="V111" s="25" t="str">
        <f t="shared" si="26"/>
        <v>3</v>
      </c>
      <c r="W111" s="103" t="str">
        <f t="shared" si="26"/>
        <v>0</v>
      </c>
      <c r="X111" s="104" t="str">
        <f t="shared" si="26"/>
        <v>0</v>
      </c>
      <c r="Y111" s="97" t="str">
        <f t="shared" si="26"/>
        <v>0</v>
      </c>
      <c r="Z111" s="19" t="str">
        <f t="shared" si="26"/>
        <v>0</v>
      </c>
    </row>
    <row r="112" spans="1:26" ht="21" thickBot="1">
      <c r="A112" s="170" t="s">
        <v>17</v>
      </c>
      <c r="B112" s="171"/>
      <c r="C112" s="172"/>
      <c r="D112" s="12">
        <f t="shared" si="27" ref="D112:Z112">((D110/COUNT(D8:D105))*D111)</f>
        <v>1.0208333333333333</v>
      </c>
      <c r="E112" s="13">
        <f t="shared" si="27"/>
        <v>0</v>
      </c>
      <c r="F112" s="13">
        <f t="shared" si="27"/>
        <v>0.41666666666666669</v>
      </c>
      <c r="G112" s="13">
        <f t="shared" si="27"/>
        <v>0</v>
      </c>
      <c r="H112" s="94">
        <f t="shared" si="27"/>
        <v>0</v>
      </c>
      <c r="I112" s="14">
        <f t="shared" si="27"/>
        <v>0</v>
      </c>
      <c r="J112" s="95">
        <f t="shared" si="27"/>
        <v>0</v>
      </c>
      <c r="K112" s="87">
        <f t="shared" si="27"/>
        <v>1</v>
      </c>
      <c r="L112" s="20">
        <f t="shared" si="27"/>
        <v>1.1458333333333333</v>
      </c>
      <c r="M112" s="20">
        <f t="shared" si="27"/>
        <v>0.4375</v>
      </c>
      <c r="N112" s="20">
        <f t="shared" si="27"/>
        <v>1.0625</v>
      </c>
      <c r="O112" s="88">
        <f t="shared" si="27"/>
        <v>0.44791666666666669</v>
      </c>
      <c r="P112" s="80">
        <f t="shared" si="27"/>
        <v>0</v>
      </c>
      <c r="Q112" s="98">
        <f t="shared" si="27"/>
        <v>0</v>
      </c>
      <c r="R112" s="101">
        <f t="shared" si="27"/>
        <v>0</v>
      </c>
      <c r="S112" s="26">
        <f t="shared" si="27"/>
        <v>0</v>
      </c>
      <c r="T112" s="26">
        <f t="shared" si="27"/>
        <v>0</v>
      </c>
      <c r="U112" s="26">
        <f t="shared" si="27"/>
        <v>0</v>
      </c>
      <c r="V112" s="27">
        <f t="shared" si="27"/>
        <v>1.8125</v>
      </c>
      <c r="W112" s="110">
        <f t="shared" si="27"/>
        <v>0</v>
      </c>
      <c r="X112" s="105">
        <f t="shared" si="27"/>
        <v>0</v>
      </c>
      <c r="Y112" s="98">
        <f t="shared" si="27"/>
        <v>0</v>
      </c>
      <c r="Z112" s="21">
        <f t="shared" si="27"/>
        <v>0</v>
      </c>
    </row>
    <row r="113" spans="1:4" ht="21" thickBot="1">
      <c r="A113" s="2"/>
      <c r="B113" s="2"/>
      <c r="C113" s="2"/>
      <c r="D113" s="2"/>
    </row>
    <row r="114" spans="1:19" ht="20.25">
      <c r="A114" s="173" t="s">
        <v>18</v>
      </c>
      <c r="B114" s="174"/>
      <c r="C114" s="175"/>
      <c r="D114" s="2"/>
      <c r="E114" s="161" t="s">
        <v>19</v>
      </c>
      <c r="F114" s="162"/>
      <c r="G114" s="162"/>
      <c r="H114" s="162"/>
      <c r="I114" s="162"/>
      <c r="J114" s="162"/>
      <c r="K114" s="162"/>
      <c r="L114" s="162"/>
      <c r="M114" s="162"/>
      <c r="N114" s="163"/>
      <c r="O114" s="81" t="s">
        <v>9</v>
      </c>
      <c r="P114" s="28" t="s">
        <v>3</v>
      </c>
      <c r="Q114" s="28" t="s">
        <v>4</v>
      </c>
      <c r="R114" s="28" t="s">
        <v>5</v>
      </c>
      <c r="S114" s="29" t="s">
        <v>6</v>
      </c>
    </row>
    <row r="115" spans="1:19" ht="21" thickBot="1">
      <c r="A115" s="30" t="s">
        <v>76</v>
      </c>
      <c r="B115" s="3"/>
      <c r="C115" s="31"/>
      <c r="D115" s="2"/>
      <c r="E115" s="164"/>
      <c r="F115" s="165"/>
      <c r="G115" s="165"/>
      <c r="H115" s="165"/>
      <c r="I115" s="165"/>
      <c r="J115" s="165"/>
      <c r="K115" s="165"/>
      <c r="L115" s="165"/>
      <c r="M115" s="165"/>
      <c r="N115" s="166"/>
      <c r="O115" s="4">
        <f>(R112*0.2+Z112*0.8)</f>
        <v>0</v>
      </c>
      <c r="P115" s="4">
        <f>(S112*0.2+Z112*0.8)</f>
        <v>0</v>
      </c>
      <c r="Q115" s="4">
        <f>(T112*0.2+Z112*0.8)</f>
        <v>0</v>
      </c>
      <c r="R115" s="4">
        <f>(U112*0.2+Z112*0.8)</f>
        <v>0</v>
      </c>
      <c r="S115" s="5">
        <f>(V112*0.2+Z112*0.8)</f>
        <v>0.36250000000000004</v>
      </c>
    </row>
    <row r="116" spans="1:4" ht="20.25">
      <c r="A116" s="30" t="s">
        <v>77</v>
      </c>
      <c r="B116" s="3"/>
      <c r="C116" s="31"/>
      <c r="D116" s="2"/>
    </row>
    <row r="117" spans="1:4" ht="21" thickBot="1">
      <c r="A117" s="32" t="s">
        <v>78</v>
      </c>
      <c r="B117" s="33"/>
      <c r="C117" s="34"/>
      <c r="D117" s="2"/>
    </row>
  </sheetData>
  <mergeCells count="23">
    <mergeCell ref="A107:C107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114:N115"/>
    <mergeCell ref="A108:C108"/>
    <mergeCell ref="A109:C109"/>
    <mergeCell ref="A110:C110"/>
    <mergeCell ref="A111:C111"/>
    <mergeCell ref="A112:C112"/>
    <mergeCell ref="A114:C114"/>
  </mergeCells>
  <pageMargins left="0.7" right="0.7" top="0.75" bottom="0.75" header="0.3" footer="0.3"/>
  <pageSetup orientation="landscape" paperSize="9" scale="45" r:id="rId3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5241e6b-4b9f-44da-84cf-8976d01d1c6f}">
  <sheetPr codeName="Sheet35">
    <pageSetUpPr fitToPage="1"/>
  </sheetPr>
  <dimension ref="A1:AA117"/>
  <sheetViews>
    <sheetView zoomScale="70" zoomScaleNormal="70" workbookViewId="0" topLeftCell="B97">
      <selection pane="topLeft" activeCell="D26" sqref="D26"/>
    </sheetView>
  </sheetViews>
  <sheetFormatPr defaultColWidth="8.854285714285714" defaultRowHeight="20.25"/>
  <cols>
    <col min="1" max="3" width="11.571428571428571" style="1" customWidth="1"/>
    <col min="4" max="4" width="63.714285714285715" style="1" bestFit="1" customWidth="1"/>
    <col min="5" max="11" width="11.571428571428571" style="1" hidden="1" customWidth="1"/>
    <col min="12" max="16" width="8.571428571428571" style="1" customWidth="1"/>
    <col min="17" max="17" width="14.857142857142858" style="1" bestFit="1" customWidth="1"/>
    <col min="18" max="18" width="8.571428571428571" style="1" customWidth="1"/>
    <col min="19" max="23" width="12.142857142857142" style="1" customWidth="1"/>
    <col min="24" max="27" width="11.428571428571429" style="1" customWidth="1"/>
    <col min="28" max="16384" width="8.857142857142858" style="1"/>
  </cols>
  <sheetData>
    <row r="1" spans="1:27" ht="20.25">
      <c r="A1" s="142" t="str">
        <f>'1 (7)'!A1:Z1</f>
        <v xml:space="preserve">ST. WILFRED'S PG COLLEGE 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7" ht="20.25">
      <c r="A2" s="142" t="s">
        <v>91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</row>
    <row r="3" spans="1:27" ht="21" thickBot="1">
      <c r="A3" s="142"/>
      <c r="B3" s="142"/>
      <c r="C3" s="142"/>
      <c r="D3" s="142"/>
      <c r="E3" s="142"/>
      <c r="F3" s="142"/>
      <c r="G3" s="142" t="s">
        <v>287</v>
      </c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</row>
    <row r="4" spans="1:27" ht="21" thickBot="1">
      <c r="A4" s="143" t="s">
        <v>80</v>
      </c>
      <c r="B4" s="144"/>
      <c r="C4" s="279"/>
      <c r="D4" s="123" t="s">
        <v>291</v>
      </c>
      <c r="E4" s="115" t="s">
        <v>85</v>
      </c>
      <c r="F4" s="116">
        <v>1011</v>
      </c>
      <c r="G4" s="145" t="s">
        <v>110</v>
      </c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</row>
    <row r="5" spans="1:27" ht="21" customHeight="1">
      <c r="A5" s="147" t="s">
        <v>0</v>
      </c>
      <c r="B5" s="149" t="s">
        <v>1</v>
      </c>
      <c r="C5" s="280"/>
      <c r="D5" s="151" t="s">
        <v>2</v>
      </c>
      <c r="E5" s="153" t="s">
        <v>96</v>
      </c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4" t="s">
        <v>81</v>
      </c>
      <c r="T5" s="154"/>
      <c r="U5" s="154"/>
      <c r="V5" s="154"/>
      <c r="W5" s="154"/>
      <c r="X5" s="37" t="s">
        <v>12</v>
      </c>
      <c r="Y5" s="155" t="s">
        <v>11</v>
      </c>
      <c r="Z5" s="157" t="s">
        <v>202</v>
      </c>
      <c r="AA5" s="157" t="s">
        <v>79</v>
      </c>
    </row>
    <row r="6" spans="1:27" ht="20.25">
      <c r="A6" s="148"/>
      <c r="B6" s="150"/>
      <c r="C6" s="281"/>
      <c r="D6" s="152"/>
      <c r="E6" s="159" t="s">
        <v>92</v>
      </c>
      <c r="F6" s="159"/>
      <c r="G6" s="159"/>
      <c r="H6" s="159"/>
      <c r="I6" s="159"/>
      <c r="J6" s="159"/>
      <c r="K6" s="159"/>
      <c r="L6" s="160" t="s">
        <v>93</v>
      </c>
      <c r="M6" s="160"/>
      <c r="N6" s="160"/>
      <c r="O6" s="160"/>
      <c r="P6" s="160"/>
      <c r="Q6" s="160"/>
      <c r="R6" s="160"/>
      <c r="S6" s="154"/>
      <c r="T6" s="154"/>
      <c r="U6" s="154"/>
      <c r="V6" s="154"/>
      <c r="W6" s="154"/>
      <c r="X6" s="37" t="s">
        <v>10</v>
      </c>
      <c r="Y6" s="155"/>
      <c r="Z6" s="157"/>
      <c r="AA6" s="157"/>
    </row>
    <row r="7" spans="1:27" ht="21" thickBot="1">
      <c r="A7" s="148"/>
      <c r="B7" s="204"/>
      <c r="C7" s="282"/>
      <c r="D7" s="205"/>
      <c r="E7" s="159" t="s">
        <v>86</v>
      </c>
      <c r="F7" s="159" t="s">
        <v>87</v>
      </c>
      <c r="G7" s="159" t="s">
        <v>88</v>
      </c>
      <c r="H7" s="159" t="s">
        <v>89</v>
      </c>
      <c r="I7" s="159" t="s">
        <v>90</v>
      </c>
      <c r="J7" s="159" t="s">
        <v>94</v>
      </c>
      <c r="K7" s="159" t="s">
        <v>82</v>
      </c>
      <c r="L7" s="160" t="s">
        <v>9</v>
      </c>
      <c r="M7" s="160" t="s">
        <v>87</v>
      </c>
      <c r="N7" s="160" t="s">
        <v>4</v>
      </c>
      <c r="O7" s="160" t="s">
        <v>89</v>
      </c>
      <c r="P7" s="160" t="s">
        <v>90</v>
      </c>
      <c r="Q7" s="160" t="s">
        <v>95</v>
      </c>
      <c r="R7" s="160" t="s">
        <v>83</v>
      </c>
      <c r="S7" s="206" t="s">
        <v>9</v>
      </c>
      <c r="T7" s="154" t="s">
        <v>3</v>
      </c>
      <c r="U7" s="154" t="s">
        <v>4</v>
      </c>
      <c r="V7" s="154" t="s">
        <v>5</v>
      </c>
      <c r="W7" s="154" t="s">
        <v>6</v>
      </c>
      <c r="X7" s="37" t="s">
        <v>97</v>
      </c>
      <c r="Y7" s="155"/>
      <c r="Z7" s="157"/>
      <c r="AA7" s="157"/>
    </row>
    <row r="8" spans="1:27" ht="19.9" customHeight="1">
      <c r="A8" s="207">
        <v>1</v>
      </c>
      <c r="B8" s="137">
        <v>283057</v>
      </c>
      <c r="C8" s="137">
        <v>1</v>
      </c>
      <c r="D8" s="138" t="s">
        <v>210</v>
      </c>
      <c r="E8" s="10">
        <v>6</v>
      </c>
      <c r="F8" s="10">
        <v>5</v>
      </c>
      <c r="G8" s="10">
        <v>6</v>
      </c>
      <c r="H8" s="10">
        <v>5</v>
      </c>
      <c r="I8" s="10">
        <v>4</v>
      </c>
      <c r="J8" s="10">
        <f>SUM(E8:I8)</f>
        <v>26</v>
      </c>
      <c r="K8" s="10">
        <f t="shared" si="0" ref="K8:K39">J8*0.15</f>
        <v>3.90</v>
      </c>
      <c r="L8" s="18">
        <v>1</v>
      </c>
      <c r="M8" s="18">
        <v>2</v>
      </c>
      <c r="N8" s="18">
        <v>1</v>
      </c>
      <c r="O8" s="18">
        <v>1</v>
      </c>
      <c r="P8" s="18">
        <v>1</v>
      </c>
      <c r="Q8" s="18">
        <f>SUM(L8:P8)</f>
        <v>6</v>
      </c>
      <c r="R8" s="117">
        <f>Q8*0.05</f>
        <v>0.30000000000000004</v>
      </c>
      <c r="S8" s="107">
        <f t="shared" si="1" ref="S8:S39">(E8*0.15+L8*0.05)</f>
        <v>0.95</v>
      </c>
      <c r="T8" s="107">
        <f t="shared" si="2" ref="T8:T39">(F8*0.15+M8*0.05)</f>
        <v>0.85</v>
      </c>
      <c r="U8" s="107">
        <f t="shared" si="3" ref="U8:U39">(G8*0.15+N8*0.05)</f>
        <v>0.95</v>
      </c>
      <c r="V8" s="107">
        <f t="shared" si="4" ref="V8:V39">(H8*0.15+O8*0.05)</f>
        <v>0.80</v>
      </c>
      <c r="W8" s="107">
        <f t="shared" si="5" ref="W8:W39">(I8*0.15+P8*0.05)</f>
        <v>0.65</v>
      </c>
      <c r="X8" s="118">
        <f t="shared" si="6" ref="X8:X39">J8+Q8</f>
        <v>32</v>
      </c>
      <c r="Y8" s="118">
        <f>(X8*0.2)</f>
        <v>6.40</v>
      </c>
      <c r="Z8" s="274">
        <v>16</v>
      </c>
      <c r="AA8" s="117">
        <f>Z8*0.8</f>
        <v>12.80</v>
      </c>
    </row>
    <row r="9" spans="1:27" ht="19.9" customHeight="1" thickBot="1">
      <c r="A9" s="208">
        <v>2</v>
      </c>
      <c r="B9" s="137">
        <v>283060</v>
      </c>
      <c r="C9" s="137">
        <v>2</v>
      </c>
      <c r="D9" s="138" t="s">
        <v>167</v>
      </c>
      <c r="E9" s="10">
        <v>1</v>
      </c>
      <c r="F9" s="10">
        <v>1</v>
      </c>
      <c r="G9" s="10">
        <v>0</v>
      </c>
      <c r="H9" s="10">
        <v>1</v>
      </c>
      <c r="I9" s="10">
        <v>0</v>
      </c>
      <c r="J9" s="10">
        <f t="shared" si="7" ref="J9:J72">SUM(E9:I9)</f>
        <v>3</v>
      </c>
      <c r="K9" s="10">
        <f t="shared" si="0"/>
        <v>0.44999999999999996</v>
      </c>
      <c r="L9" s="18">
        <v>1</v>
      </c>
      <c r="M9" s="18">
        <v>1</v>
      </c>
      <c r="N9" s="18">
        <v>2</v>
      </c>
      <c r="O9" s="18">
        <v>1</v>
      </c>
      <c r="P9" s="18">
        <v>1</v>
      </c>
      <c r="Q9" s="18">
        <f t="shared" si="8" ref="Q9:Q72">SUM(L9:P9)</f>
        <v>6</v>
      </c>
      <c r="R9" s="117">
        <f t="shared" si="9" ref="R9:R72">Q9*0.05</f>
        <v>0.30000000000000004</v>
      </c>
      <c r="S9" s="107">
        <f t="shared" si="1"/>
        <v>0.20</v>
      </c>
      <c r="T9" s="107">
        <f t="shared" si="2"/>
        <v>0.20</v>
      </c>
      <c r="U9" s="107">
        <f t="shared" si="3"/>
        <v>0.10</v>
      </c>
      <c r="V9" s="107">
        <f t="shared" si="4"/>
        <v>0.20</v>
      </c>
      <c r="W9" s="107">
        <f t="shared" si="5"/>
        <v>0.05</v>
      </c>
      <c r="X9" s="118">
        <f t="shared" si="6"/>
        <v>9</v>
      </c>
      <c r="Y9" s="118">
        <f t="shared" si="10" ref="Y9:Y72">(X9*0.2)</f>
        <v>1.80</v>
      </c>
      <c r="Z9" s="274">
        <v>0</v>
      </c>
      <c r="AA9" s="117">
        <f t="shared" si="11" ref="AA9:AA72">Z9*0.8</f>
        <v>0</v>
      </c>
    </row>
    <row r="10" spans="1:27" ht="19.9" customHeight="1">
      <c r="A10" s="207">
        <v>3</v>
      </c>
      <c r="B10" s="137">
        <v>283062</v>
      </c>
      <c r="C10" s="137">
        <v>3</v>
      </c>
      <c r="D10" s="138" t="s">
        <v>112</v>
      </c>
      <c r="E10" s="10">
        <v>5</v>
      </c>
      <c r="F10" s="10">
        <v>2</v>
      </c>
      <c r="G10" s="10">
        <v>4</v>
      </c>
      <c r="H10" s="10">
        <v>6</v>
      </c>
      <c r="I10" s="10">
        <v>4</v>
      </c>
      <c r="J10" s="10">
        <f t="shared" si="7"/>
        <v>21</v>
      </c>
      <c r="K10" s="10">
        <f t="shared" si="0"/>
        <v>3.15</v>
      </c>
      <c r="L10" s="18">
        <v>1</v>
      </c>
      <c r="M10" s="18">
        <v>1.50</v>
      </c>
      <c r="N10" s="18">
        <v>2</v>
      </c>
      <c r="O10" s="18">
        <v>1</v>
      </c>
      <c r="P10" s="18">
        <v>1.50</v>
      </c>
      <c r="Q10" s="18">
        <f t="shared" si="8"/>
        <v>7</v>
      </c>
      <c r="R10" s="117">
        <f t="shared" si="9"/>
        <v>0.35</v>
      </c>
      <c r="S10" s="107">
        <f t="shared" si="1"/>
        <v>0.80</v>
      </c>
      <c r="T10" s="107">
        <f t="shared" si="2"/>
        <v>0.375</v>
      </c>
      <c r="U10" s="107">
        <f t="shared" si="3"/>
        <v>0.70</v>
      </c>
      <c r="V10" s="107">
        <f t="shared" si="4"/>
        <v>0.95</v>
      </c>
      <c r="W10" s="107">
        <f t="shared" si="5"/>
        <v>0.675</v>
      </c>
      <c r="X10" s="118">
        <f t="shared" si="6"/>
        <v>28</v>
      </c>
      <c r="Y10" s="118">
        <f t="shared" si="10"/>
        <v>5.60</v>
      </c>
      <c r="Z10" s="274">
        <v>14</v>
      </c>
      <c r="AA10" s="117">
        <f t="shared" si="11"/>
        <v>11.20</v>
      </c>
    </row>
    <row r="11" spans="1:27" ht="18" customHeight="1" thickBot="1">
      <c r="A11" s="208">
        <v>4</v>
      </c>
      <c r="B11" s="137">
        <v>283063</v>
      </c>
      <c r="C11" s="137">
        <v>4</v>
      </c>
      <c r="D11" s="138" t="s">
        <v>168</v>
      </c>
      <c r="E11" s="10">
        <v>4</v>
      </c>
      <c r="F11" s="10">
        <v>5</v>
      </c>
      <c r="G11" s="10">
        <v>6</v>
      </c>
      <c r="H11" s="10">
        <v>4</v>
      </c>
      <c r="I11" s="10">
        <v>5</v>
      </c>
      <c r="J11" s="10">
        <f t="shared" si="7"/>
        <v>24</v>
      </c>
      <c r="K11" s="10">
        <f t="shared" si="0"/>
        <v>3.5999999999999996</v>
      </c>
      <c r="L11" s="18">
        <v>4</v>
      </c>
      <c r="M11" s="18">
        <v>3</v>
      </c>
      <c r="N11" s="18">
        <v>2</v>
      </c>
      <c r="O11" s="18">
        <v>2</v>
      </c>
      <c r="P11" s="18">
        <v>2</v>
      </c>
      <c r="Q11" s="18">
        <f t="shared" si="8"/>
        <v>13</v>
      </c>
      <c r="R11" s="117">
        <f t="shared" si="9"/>
        <v>0.65</v>
      </c>
      <c r="S11" s="107">
        <f t="shared" si="1"/>
        <v>0.80</v>
      </c>
      <c r="T11" s="107">
        <f t="shared" si="2"/>
        <v>0.90</v>
      </c>
      <c r="U11" s="107">
        <f t="shared" si="3"/>
        <v>0.99999999999999989</v>
      </c>
      <c r="V11" s="107">
        <f t="shared" si="4"/>
        <v>0.70</v>
      </c>
      <c r="W11" s="107">
        <f t="shared" si="5"/>
        <v>0.85</v>
      </c>
      <c r="X11" s="118">
        <f t="shared" si="6"/>
        <v>37</v>
      </c>
      <c r="Y11" s="118">
        <f t="shared" si="10"/>
        <v>7.40</v>
      </c>
      <c r="Z11" s="274">
        <v>16</v>
      </c>
      <c r="AA11" s="117">
        <f t="shared" si="11"/>
        <v>12.80</v>
      </c>
    </row>
    <row r="12" spans="1:27" ht="19.9" customHeight="1">
      <c r="A12" s="207">
        <v>5</v>
      </c>
      <c r="B12" s="137">
        <v>287046</v>
      </c>
      <c r="C12" s="137">
        <v>5</v>
      </c>
      <c r="D12" s="138" t="s">
        <v>212</v>
      </c>
      <c r="E12" s="10">
        <v>5</v>
      </c>
      <c r="F12" s="10">
        <v>4</v>
      </c>
      <c r="G12" s="10">
        <v>3</v>
      </c>
      <c r="H12" s="10">
        <v>5</v>
      </c>
      <c r="I12" s="10">
        <v>6</v>
      </c>
      <c r="J12" s="10">
        <f t="shared" si="7"/>
        <v>23</v>
      </c>
      <c r="K12" s="10">
        <f t="shared" si="0"/>
        <v>3.4499999999999997</v>
      </c>
      <c r="L12" s="18">
        <v>3</v>
      </c>
      <c r="M12" s="18">
        <v>4</v>
      </c>
      <c r="N12" s="18">
        <v>2</v>
      </c>
      <c r="O12" s="18">
        <v>3.50</v>
      </c>
      <c r="P12" s="18">
        <v>2.50</v>
      </c>
      <c r="Q12" s="18">
        <f t="shared" si="8"/>
        <v>15</v>
      </c>
      <c r="R12" s="117">
        <f t="shared" si="9"/>
        <v>0.75</v>
      </c>
      <c r="S12" s="107">
        <f t="shared" si="1"/>
        <v>0.90</v>
      </c>
      <c r="T12" s="107">
        <f t="shared" si="2"/>
        <v>0.80</v>
      </c>
      <c r="U12" s="107">
        <f t="shared" si="3"/>
        <v>0.54999999999999993</v>
      </c>
      <c r="V12" s="107">
        <f t="shared" si="4"/>
        <v>0.925</v>
      </c>
      <c r="W12" s="107">
        <f t="shared" si="5"/>
        <v>1.0249999999999999</v>
      </c>
      <c r="X12" s="118">
        <f t="shared" si="6"/>
        <v>38</v>
      </c>
      <c r="Y12" s="118">
        <f t="shared" si="10"/>
        <v>7.60</v>
      </c>
      <c r="Z12" s="274">
        <v>16</v>
      </c>
      <c r="AA12" s="117">
        <f t="shared" si="11"/>
        <v>12.80</v>
      </c>
    </row>
    <row r="13" spans="1:27" ht="19.9" customHeight="1" thickBot="1">
      <c r="A13" s="208">
        <v>6</v>
      </c>
      <c r="B13" s="137">
        <v>283067</v>
      </c>
      <c r="C13" s="137">
        <v>6</v>
      </c>
      <c r="D13" s="138" t="s">
        <v>169</v>
      </c>
      <c r="E13" s="10">
        <v>4</v>
      </c>
      <c r="F13" s="10">
        <v>5</v>
      </c>
      <c r="G13" s="10">
        <v>3</v>
      </c>
      <c r="H13" s="10">
        <v>4</v>
      </c>
      <c r="I13" s="10">
        <v>3</v>
      </c>
      <c r="J13" s="10">
        <f t="shared" si="7"/>
        <v>19</v>
      </c>
      <c r="K13" s="10">
        <f t="shared" si="0"/>
        <v>2.85</v>
      </c>
      <c r="L13" s="18">
        <v>2</v>
      </c>
      <c r="M13" s="18">
        <v>3</v>
      </c>
      <c r="N13" s="18">
        <v>1</v>
      </c>
      <c r="O13" s="18">
        <v>2</v>
      </c>
      <c r="P13" s="18">
        <v>3</v>
      </c>
      <c r="Q13" s="18">
        <f t="shared" si="8"/>
        <v>11</v>
      </c>
      <c r="R13" s="117">
        <f t="shared" si="9"/>
        <v>0.55000000000000004</v>
      </c>
      <c r="S13" s="107">
        <f t="shared" si="1"/>
        <v>0.70</v>
      </c>
      <c r="T13" s="107">
        <f t="shared" si="2"/>
        <v>0.90</v>
      </c>
      <c r="U13" s="107">
        <f t="shared" si="3"/>
        <v>0.49999999999999994</v>
      </c>
      <c r="V13" s="107">
        <f t="shared" si="4"/>
        <v>0.70</v>
      </c>
      <c r="W13" s="107">
        <f t="shared" si="5"/>
        <v>0.60</v>
      </c>
      <c r="X13" s="118">
        <f t="shared" si="6"/>
        <v>30</v>
      </c>
      <c r="Y13" s="118">
        <f t="shared" si="10"/>
        <v>6</v>
      </c>
      <c r="Z13" s="274">
        <v>12</v>
      </c>
      <c r="AA13" s="117">
        <f t="shared" si="11"/>
        <v>9.6000000000000014</v>
      </c>
    </row>
    <row r="14" spans="1:27" ht="19.9" customHeight="1">
      <c r="A14" s="207">
        <v>7</v>
      </c>
      <c r="B14" s="137">
        <v>283072</v>
      </c>
      <c r="C14" s="137">
        <v>7</v>
      </c>
      <c r="D14" s="138" t="s">
        <v>213</v>
      </c>
      <c r="E14" s="10">
        <v>6</v>
      </c>
      <c r="F14" s="10">
        <v>3</v>
      </c>
      <c r="G14" s="10">
        <v>1</v>
      </c>
      <c r="H14" s="10">
        <v>4</v>
      </c>
      <c r="I14" s="10">
        <v>5</v>
      </c>
      <c r="J14" s="10">
        <f t="shared" si="7"/>
        <v>19</v>
      </c>
      <c r="K14" s="10">
        <f t="shared" si="0"/>
        <v>2.85</v>
      </c>
      <c r="L14" s="18">
        <v>1</v>
      </c>
      <c r="M14" s="18">
        <v>1.50</v>
      </c>
      <c r="N14" s="18">
        <v>2</v>
      </c>
      <c r="O14" s="18">
        <v>2.50</v>
      </c>
      <c r="P14" s="18">
        <v>1.50</v>
      </c>
      <c r="Q14" s="18">
        <f t="shared" si="8"/>
        <v>8.50</v>
      </c>
      <c r="R14" s="117">
        <f t="shared" si="9"/>
        <v>0.42500000000000004</v>
      </c>
      <c r="S14" s="107">
        <f t="shared" si="1"/>
        <v>0.95</v>
      </c>
      <c r="T14" s="107">
        <f t="shared" si="2"/>
        <v>0.52499999999999991</v>
      </c>
      <c r="U14" s="107">
        <f t="shared" si="3"/>
        <v>0.25</v>
      </c>
      <c r="V14" s="107">
        <f t="shared" si="4"/>
        <v>0.725</v>
      </c>
      <c r="W14" s="107">
        <f t="shared" si="5"/>
        <v>0.825</v>
      </c>
      <c r="X14" s="118">
        <f t="shared" si="6"/>
        <v>27.50</v>
      </c>
      <c r="Y14" s="118">
        <f t="shared" si="10"/>
        <v>5.50</v>
      </c>
      <c r="Z14" s="274">
        <v>13</v>
      </c>
      <c r="AA14" s="117">
        <f t="shared" si="11"/>
        <v>10.40</v>
      </c>
    </row>
    <row r="15" spans="1:27" ht="19.9" customHeight="1" thickBot="1">
      <c r="A15" s="208">
        <v>8</v>
      </c>
      <c r="B15" s="137">
        <v>287047</v>
      </c>
      <c r="C15" s="137">
        <v>8</v>
      </c>
      <c r="D15" s="138" t="s">
        <v>213</v>
      </c>
      <c r="E15" s="10">
        <v>4</v>
      </c>
      <c r="F15" s="10">
        <v>2</v>
      </c>
      <c r="G15" s="10">
        <v>5</v>
      </c>
      <c r="H15" s="10">
        <v>5</v>
      </c>
      <c r="I15" s="10">
        <v>4</v>
      </c>
      <c r="J15" s="10">
        <f t="shared" si="7"/>
        <v>20</v>
      </c>
      <c r="K15" s="10">
        <f t="shared" si="0"/>
        <v>3</v>
      </c>
      <c r="L15" s="18">
        <v>2</v>
      </c>
      <c r="M15" s="18">
        <v>2.50</v>
      </c>
      <c r="N15" s="18">
        <v>2</v>
      </c>
      <c r="O15" s="18">
        <v>1</v>
      </c>
      <c r="P15" s="18">
        <v>2</v>
      </c>
      <c r="Q15" s="18">
        <f t="shared" si="8"/>
        <v>9.50</v>
      </c>
      <c r="R15" s="117">
        <f t="shared" si="9"/>
        <v>0.475</v>
      </c>
      <c r="S15" s="107">
        <f t="shared" si="1"/>
        <v>0.70</v>
      </c>
      <c r="T15" s="107">
        <f t="shared" si="2"/>
        <v>0.425</v>
      </c>
      <c r="U15" s="107">
        <f t="shared" si="3"/>
        <v>0.85</v>
      </c>
      <c r="V15" s="107">
        <f t="shared" si="4"/>
        <v>0.80</v>
      </c>
      <c r="W15" s="107">
        <f t="shared" si="5"/>
        <v>0.70</v>
      </c>
      <c r="X15" s="118">
        <f t="shared" si="6"/>
        <v>29.50</v>
      </c>
      <c r="Y15" s="118">
        <f t="shared" si="10"/>
        <v>5.90</v>
      </c>
      <c r="Z15" s="274">
        <v>13</v>
      </c>
      <c r="AA15" s="117">
        <f t="shared" si="11"/>
        <v>10.40</v>
      </c>
    </row>
    <row r="16" spans="1:27" ht="19.9" customHeight="1">
      <c r="A16" s="207">
        <v>9</v>
      </c>
      <c r="B16" s="268">
        <v>287048</v>
      </c>
      <c r="C16" s="137">
        <v>9</v>
      </c>
      <c r="D16" s="269" t="s">
        <v>215</v>
      </c>
      <c r="E16" s="10">
        <v>5</v>
      </c>
      <c r="F16" s="10">
        <v>6</v>
      </c>
      <c r="G16" s="10">
        <v>4</v>
      </c>
      <c r="H16" s="10">
        <v>5</v>
      </c>
      <c r="I16" s="10">
        <v>3</v>
      </c>
      <c r="J16" s="10">
        <f t="shared" si="7"/>
        <v>23</v>
      </c>
      <c r="K16" s="10">
        <f t="shared" si="0"/>
        <v>3.4499999999999997</v>
      </c>
      <c r="L16" s="18">
        <v>1</v>
      </c>
      <c r="M16" s="18">
        <v>2</v>
      </c>
      <c r="N16" s="18">
        <v>3</v>
      </c>
      <c r="O16" s="18">
        <v>4</v>
      </c>
      <c r="P16" s="18">
        <v>2</v>
      </c>
      <c r="Q16" s="18">
        <f t="shared" si="8"/>
        <v>12</v>
      </c>
      <c r="R16" s="117">
        <f t="shared" si="9"/>
        <v>0.60000000000000009</v>
      </c>
      <c r="S16" s="107">
        <f t="shared" si="1"/>
        <v>0.80</v>
      </c>
      <c r="T16" s="107">
        <f t="shared" si="2"/>
        <v>0.99999999999999989</v>
      </c>
      <c r="U16" s="107">
        <f t="shared" si="3"/>
        <v>0.75</v>
      </c>
      <c r="V16" s="107">
        <f t="shared" si="4"/>
        <v>0.95</v>
      </c>
      <c r="W16" s="107">
        <f t="shared" si="5"/>
        <v>0.54999999999999993</v>
      </c>
      <c r="X16" s="118">
        <f t="shared" si="6"/>
        <v>35</v>
      </c>
      <c r="Y16" s="118">
        <f t="shared" si="10"/>
        <v>7</v>
      </c>
      <c r="Z16" s="275">
        <v>15</v>
      </c>
      <c r="AA16" s="117">
        <f t="shared" si="11"/>
        <v>12</v>
      </c>
    </row>
    <row r="17" spans="1:27" ht="19.9" customHeight="1" thickBot="1">
      <c r="A17" s="208">
        <v>10</v>
      </c>
      <c r="B17" s="137">
        <v>283077</v>
      </c>
      <c r="C17" s="137">
        <v>10</v>
      </c>
      <c r="D17" s="138" t="s">
        <v>170</v>
      </c>
      <c r="E17" s="10">
        <v>4</v>
      </c>
      <c r="F17" s="10">
        <v>5</v>
      </c>
      <c r="G17" s="10">
        <v>5</v>
      </c>
      <c r="H17" s="10">
        <v>6</v>
      </c>
      <c r="I17" s="10">
        <v>3</v>
      </c>
      <c r="J17" s="10">
        <f t="shared" si="7"/>
        <v>23</v>
      </c>
      <c r="K17" s="10">
        <f t="shared" si="0"/>
        <v>3.4499999999999997</v>
      </c>
      <c r="L17" s="18">
        <v>2</v>
      </c>
      <c r="M17" s="18">
        <v>3</v>
      </c>
      <c r="N17" s="18">
        <v>4</v>
      </c>
      <c r="O17" s="18">
        <v>2</v>
      </c>
      <c r="P17" s="18">
        <v>1</v>
      </c>
      <c r="Q17" s="18">
        <f t="shared" si="8"/>
        <v>12</v>
      </c>
      <c r="R17" s="117">
        <f t="shared" si="9"/>
        <v>0.60000000000000009</v>
      </c>
      <c r="S17" s="107">
        <f t="shared" si="1"/>
        <v>0.70</v>
      </c>
      <c r="T17" s="107">
        <f t="shared" si="2"/>
        <v>0.90</v>
      </c>
      <c r="U17" s="107">
        <f t="shared" si="3"/>
        <v>0.95</v>
      </c>
      <c r="V17" s="107">
        <f t="shared" si="4"/>
        <v>0.99999999999999989</v>
      </c>
      <c r="W17" s="107">
        <f t="shared" si="5"/>
        <v>0.49999999999999994</v>
      </c>
      <c r="X17" s="118">
        <f t="shared" si="6"/>
        <v>35</v>
      </c>
      <c r="Y17" s="118">
        <f t="shared" si="10"/>
        <v>7</v>
      </c>
      <c r="Z17" s="274">
        <v>15</v>
      </c>
      <c r="AA17" s="117">
        <f t="shared" si="11"/>
        <v>12</v>
      </c>
    </row>
    <row r="18" spans="1:27" ht="19.9" customHeight="1">
      <c r="A18" s="207">
        <v>11</v>
      </c>
      <c r="B18" s="137">
        <v>283079</v>
      </c>
      <c r="C18" s="137">
        <v>11</v>
      </c>
      <c r="D18" s="138" t="s">
        <v>216</v>
      </c>
      <c r="E18" s="10">
        <v>2</v>
      </c>
      <c r="F18" s="10">
        <v>2</v>
      </c>
      <c r="G18" s="10">
        <v>5</v>
      </c>
      <c r="H18" s="10">
        <v>3</v>
      </c>
      <c r="I18" s="10">
        <v>5</v>
      </c>
      <c r="J18" s="10">
        <f t="shared" si="7"/>
        <v>17</v>
      </c>
      <c r="K18" s="10">
        <f t="shared" si="0"/>
        <v>2.5499999999999998</v>
      </c>
      <c r="L18" s="18">
        <v>4</v>
      </c>
      <c r="M18" s="18">
        <v>2</v>
      </c>
      <c r="N18" s="18">
        <v>0</v>
      </c>
      <c r="O18" s="18">
        <v>2</v>
      </c>
      <c r="P18" s="18">
        <v>1</v>
      </c>
      <c r="Q18" s="18">
        <f t="shared" si="8"/>
        <v>9</v>
      </c>
      <c r="R18" s="117">
        <f t="shared" si="9"/>
        <v>0.45</v>
      </c>
      <c r="S18" s="107">
        <f t="shared" si="1"/>
        <v>0.50</v>
      </c>
      <c r="T18" s="107">
        <f t="shared" si="2"/>
        <v>0.40</v>
      </c>
      <c r="U18" s="107">
        <f t="shared" si="3"/>
        <v>0.75</v>
      </c>
      <c r="V18" s="107">
        <f t="shared" si="4"/>
        <v>0.54999999999999993</v>
      </c>
      <c r="W18" s="107">
        <f t="shared" si="5"/>
        <v>0.80</v>
      </c>
      <c r="X18" s="118">
        <f t="shared" si="6"/>
        <v>26</v>
      </c>
      <c r="Y18" s="118">
        <f t="shared" si="10"/>
        <v>5.20</v>
      </c>
      <c r="Z18" s="274">
        <v>12</v>
      </c>
      <c r="AA18" s="117">
        <f t="shared" si="11"/>
        <v>9.6000000000000014</v>
      </c>
    </row>
    <row r="19" spans="1:27" ht="19.9" customHeight="1" thickBot="1">
      <c r="A19" s="208">
        <v>12</v>
      </c>
      <c r="B19" s="137">
        <v>283081</v>
      </c>
      <c r="C19" s="137">
        <v>12</v>
      </c>
      <c r="D19" s="138" t="s">
        <v>217</v>
      </c>
      <c r="E19" s="10">
        <v>5</v>
      </c>
      <c r="F19" s="10">
        <v>6</v>
      </c>
      <c r="G19" s="10">
        <v>5</v>
      </c>
      <c r="H19" s="10">
        <v>5</v>
      </c>
      <c r="I19" s="10">
        <v>6</v>
      </c>
      <c r="J19" s="10">
        <f t="shared" si="7"/>
        <v>27</v>
      </c>
      <c r="K19" s="10">
        <f t="shared" si="0"/>
        <v>4.05</v>
      </c>
      <c r="L19" s="18">
        <v>5</v>
      </c>
      <c r="M19" s="18">
        <v>4</v>
      </c>
      <c r="N19" s="18">
        <v>2</v>
      </c>
      <c r="O19" s="18">
        <v>3</v>
      </c>
      <c r="P19" s="18">
        <v>1</v>
      </c>
      <c r="Q19" s="18">
        <f t="shared" si="8"/>
        <v>15</v>
      </c>
      <c r="R19" s="117">
        <f t="shared" si="9"/>
        <v>0.75</v>
      </c>
      <c r="S19" s="107">
        <f t="shared" si="1"/>
        <v>1</v>
      </c>
      <c r="T19" s="107">
        <f t="shared" si="2"/>
        <v>1.0999999999999999</v>
      </c>
      <c r="U19" s="107">
        <f t="shared" si="3"/>
        <v>0.85</v>
      </c>
      <c r="V19" s="107">
        <f t="shared" si="4"/>
        <v>0.90</v>
      </c>
      <c r="W19" s="107">
        <f t="shared" si="5"/>
        <v>0.95</v>
      </c>
      <c r="X19" s="118">
        <f t="shared" si="6"/>
        <v>42</v>
      </c>
      <c r="Y19" s="118">
        <f t="shared" si="10"/>
        <v>8.40</v>
      </c>
      <c r="Z19" s="274">
        <v>17</v>
      </c>
      <c r="AA19" s="117">
        <f t="shared" si="11"/>
        <v>13.60</v>
      </c>
    </row>
    <row r="20" spans="1:27" ht="19.9" customHeight="1">
      <c r="A20" s="207">
        <v>13</v>
      </c>
      <c r="B20" s="137">
        <v>283082</v>
      </c>
      <c r="C20" s="137">
        <v>13</v>
      </c>
      <c r="D20" s="138" t="s">
        <v>218</v>
      </c>
      <c r="E20" s="10">
        <v>2</v>
      </c>
      <c r="F20" s="10">
        <v>3</v>
      </c>
      <c r="G20" s="10">
        <v>1</v>
      </c>
      <c r="H20" s="10">
        <v>4</v>
      </c>
      <c r="I20" s="10">
        <v>3</v>
      </c>
      <c r="J20" s="10">
        <f t="shared" si="7"/>
        <v>13</v>
      </c>
      <c r="K20" s="10">
        <f t="shared" si="0"/>
        <v>1.95</v>
      </c>
      <c r="L20" s="18">
        <v>3</v>
      </c>
      <c r="M20" s="18">
        <v>0</v>
      </c>
      <c r="N20" s="18">
        <v>1</v>
      </c>
      <c r="O20" s="18">
        <v>2</v>
      </c>
      <c r="P20" s="18">
        <v>0</v>
      </c>
      <c r="Q20" s="18">
        <f t="shared" si="8"/>
        <v>6</v>
      </c>
      <c r="R20" s="117">
        <f t="shared" si="9"/>
        <v>0.30000000000000004</v>
      </c>
      <c r="S20" s="107">
        <f t="shared" si="1"/>
        <v>0.45</v>
      </c>
      <c r="T20" s="107">
        <f t="shared" si="2"/>
        <v>0.44999999999999996</v>
      </c>
      <c r="U20" s="107">
        <f t="shared" si="3"/>
        <v>0.20</v>
      </c>
      <c r="V20" s="107">
        <f t="shared" si="4"/>
        <v>0.70</v>
      </c>
      <c r="W20" s="107">
        <f t="shared" si="5"/>
        <v>0.44999999999999996</v>
      </c>
      <c r="X20" s="118">
        <f t="shared" si="6"/>
        <v>19</v>
      </c>
      <c r="Y20" s="118">
        <f t="shared" si="10"/>
        <v>3.8000000000000003</v>
      </c>
      <c r="Z20" s="274">
        <v>9</v>
      </c>
      <c r="AA20" s="117">
        <f t="shared" si="11"/>
        <v>7.20</v>
      </c>
    </row>
    <row r="21" spans="1:27" ht="19.9" customHeight="1" thickBot="1">
      <c r="A21" s="208">
        <v>14</v>
      </c>
      <c r="B21" s="137">
        <v>283083</v>
      </c>
      <c r="C21" s="137">
        <v>14</v>
      </c>
      <c r="D21" s="138" t="s">
        <v>171</v>
      </c>
      <c r="E21" s="10">
        <v>6</v>
      </c>
      <c r="F21" s="10">
        <v>5</v>
      </c>
      <c r="G21" s="10">
        <v>5</v>
      </c>
      <c r="H21" s="10">
        <v>4</v>
      </c>
      <c r="I21" s="10">
        <v>6</v>
      </c>
      <c r="J21" s="10">
        <f t="shared" si="7"/>
        <v>26</v>
      </c>
      <c r="K21" s="10">
        <f t="shared" si="0"/>
        <v>3.90</v>
      </c>
      <c r="L21" s="18">
        <v>1</v>
      </c>
      <c r="M21" s="18">
        <v>5</v>
      </c>
      <c r="N21" s="18">
        <v>2</v>
      </c>
      <c r="O21" s="18">
        <v>3</v>
      </c>
      <c r="P21" s="18">
        <v>2</v>
      </c>
      <c r="Q21" s="18">
        <f t="shared" si="8"/>
        <v>13</v>
      </c>
      <c r="R21" s="117">
        <f t="shared" si="9"/>
        <v>0.65</v>
      </c>
      <c r="S21" s="107">
        <f t="shared" si="1"/>
        <v>0.95</v>
      </c>
      <c r="T21" s="107">
        <f t="shared" si="2"/>
        <v>1</v>
      </c>
      <c r="U21" s="107">
        <f t="shared" si="3"/>
        <v>0.85</v>
      </c>
      <c r="V21" s="107">
        <f t="shared" si="4"/>
        <v>0.75</v>
      </c>
      <c r="W21" s="107">
        <f t="shared" si="5"/>
        <v>0.99999999999999989</v>
      </c>
      <c r="X21" s="118">
        <f t="shared" si="6"/>
        <v>39</v>
      </c>
      <c r="Y21" s="118">
        <f t="shared" si="10"/>
        <v>7.8000000000000007</v>
      </c>
      <c r="Z21" s="274">
        <v>18</v>
      </c>
      <c r="AA21" s="117">
        <f t="shared" si="11"/>
        <v>14.40</v>
      </c>
    </row>
    <row r="22" spans="1:27" ht="19.9" customHeight="1">
      <c r="A22" s="207">
        <v>15</v>
      </c>
      <c r="B22" s="137">
        <v>283084</v>
      </c>
      <c r="C22" s="137">
        <v>15</v>
      </c>
      <c r="D22" s="138" t="s">
        <v>219</v>
      </c>
      <c r="E22" s="10">
        <v>3</v>
      </c>
      <c r="F22" s="10">
        <v>2</v>
      </c>
      <c r="G22" s="10">
        <v>5</v>
      </c>
      <c r="H22" s="10">
        <v>2</v>
      </c>
      <c r="I22" s="10">
        <v>6</v>
      </c>
      <c r="J22" s="10">
        <f t="shared" si="7"/>
        <v>18</v>
      </c>
      <c r="K22" s="10">
        <f t="shared" si="0"/>
        <v>2.6999999999999997</v>
      </c>
      <c r="L22" s="18">
        <v>4</v>
      </c>
      <c r="M22" s="18">
        <v>2</v>
      </c>
      <c r="N22" s="18">
        <v>1</v>
      </c>
      <c r="O22" s="18">
        <v>0</v>
      </c>
      <c r="P22" s="18">
        <v>1</v>
      </c>
      <c r="Q22" s="18">
        <f t="shared" si="8"/>
        <v>8</v>
      </c>
      <c r="R22" s="117">
        <f t="shared" si="9"/>
        <v>0.40</v>
      </c>
      <c r="S22" s="107">
        <f t="shared" si="1"/>
        <v>0.64999999999999991</v>
      </c>
      <c r="T22" s="107">
        <f t="shared" si="2"/>
        <v>0.40</v>
      </c>
      <c r="U22" s="107">
        <f t="shared" si="3"/>
        <v>0.80</v>
      </c>
      <c r="V22" s="107">
        <f t="shared" si="4"/>
        <v>0.30</v>
      </c>
      <c r="W22" s="107">
        <f t="shared" si="5"/>
        <v>0.95</v>
      </c>
      <c r="X22" s="118">
        <f t="shared" si="6"/>
        <v>26</v>
      </c>
      <c r="Y22" s="118">
        <f t="shared" si="10"/>
        <v>5.20</v>
      </c>
      <c r="Z22" s="274">
        <v>12</v>
      </c>
      <c r="AA22" s="117">
        <f t="shared" si="11"/>
        <v>9.6000000000000014</v>
      </c>
    </row>
    <row r="23" spans="1:27" ht="19.9" customHeight="1" thickBot="1">
      <c r="A23" s="208">
        <v>16</v>
      </c>
      <c r="B23" s="137">
        <v>283087</v>
      </c>
      <c r="C23" s="137">
        <v>16</v>
      </c>
      <c r="D23" s="138" t="s">
        <v>220</v>
      </c>
      <c r="E23" s="10">
        <v>4</v>
      </c>
      <c r="F23" s="10">
        <v>2</v>
      </c>
      <c r="G23" s="10">
        <v>5</v>
      </c>
      <c r="H23" s="10">
        <v>3</v>
      </c>
      <c r="I23" s="10">
        <v>6</v>
      </c>
      <c r="J23" s="10">
        <f t="shared" si="7"/>
        <v>20</v>
      </c>
      <c r="K23" s="10">
        <f t="shared" si="0"/>
        <v>3</v>
      </c>
      <c r="L23" s="18">
        <v>1</v>
      </c>
      <c r="M23" s="18">
        <v>2</v>
      </c>
      <c r="N23" s="18">
        <v>4</v>
      </c>
      <c r="O23" s="18">
        <v>1</v>
      </c>
      <c r="P23" s="18">
        <v>0</v>
      </c>
      <c r="Q23" s="18">
        <f t="shared" si="8"/>
        <v>8</v>
      </c>
      <c r="R23" s="117">
        <f t="shared" si="9"/>
        <v>0.40</v>
      </c>
      <c r="S23" s="107">
        <f t="shared" si="1"/>
        <v>0.65</v>
      </c>
      <c r="T23" s="107">
        <f t="shared" si="2"/>
        <v>0.40</v>
      </c>
      <c r="U23" s="107">
        <f t="shared" si="3"/>
        <v>0.95</v>
      </c>
      <c r="V23" s="107">
        <f t="shared" si="4"/>
        <v>0.49999999999999994</v>
      </c>
      <c r="W23" s="107">
        <f t="shared" si="5"/>
        <v>0.89999999999999991</v>
      </c>
      <c r="X23" s="118">
        <f t="shared" si="6"/>
        <v>28</v>
      </c>
      <c r="Y23" s="118">
        <f t="shared" si="10"/>
        <v>5.60</v>
      </c>
      <c r="Z23" s="274">
        <v>12</v>
      </c>
      <c r="AA23" s="117">
        <f t="shared" si="11"/>
        <v>9.6000000000000014</v>
      </c>
    </row>
    <row r="24" spans="1:27" ht="19.9" customHeight="1">
      <c r="A24" s="207">
        <v>17</v>
      </c>
      <c r="B24" s="137">
        <v>283090</v>
      </c>
      <c r="C24" s="137">
        <v>17</v>
      </c>
      <c r="D24" s="138" t="s">
        <v>172</v>
      </c>
      <c r="E24" s="10">
        <v>5</v>
      </c>
      <c r="F24" s="10">
        <v>6</v>
      </c>
      <c r="G24" s="10">
        <v>4</v>
      </c>
      <c r="H24" s="10">
        <v>5</v>
      </c>
      <c r="I24" s="10">
        <v>5</v>
      </c>
      <c r="J24" s="10">
        <f t="shared" si="7"/>
        <v>25</v>
      </c>
      <c r="K24" s="10">
        <f t="shared" si="0"/>
        <v>3.75</v>
      </c>
      <c r="L24" s="18">
        <v>4</v>
      </c>
      <c r="M24" s="18">
        <v>2.50</v>
      </c>
      <c r="N24" s="18">
        <v>2</v>
      </c>
      <c r="O24" s="18">
        <v>5</v>
      </c>
      <c r="P24" s="18">
        <v>1</v>
      </c>
      <c r="Q24" s="18">
        <f t="shared" si="8"/>
        <v>14.50</v>
      </c>
      <c r="R24" s="117">
        <f t="shared" si="9"/>
        <v>0.72500000000000009</v>
      </c>
      <c r="S24" s="107">
        <f t="shared" si="1"/>
        <v>0.95</v>
      </c>
      <c r="T24" s="107">
        <f t="shared" si="2"/>
        <v>1.0249999999999999</v>
      </c>
      <c r="U24" s="107">
        <f t="shared" si="3"/>
        <v>0.70</v>
      </c>
      <c r="V24" s="107">
        <f t="shared" si="4"/>
        <v>1</v>
      </c>
      <c r="W24" s="107">
        <f t="shared" si="5"/>
        <v>0.80</v>
      </c>
      <c r="X24" s="118">
        <f t="shared" si="6"/>
        <v>39.50</v>
      </c>
      <c r="Y24" s="118">
        <f t="shared" si="10"/>
        <v>7.90</v>
      </c>
      <c r="Z24" s="274">
        <v>17</v>
      </c>
      <c r="AA24" s="117">
        <f t="shared" si="11"/>
        <v>13.60</v>
      </c>
    </row>
    <row r="25" spans="1:27" ht="19.9" customHeight="1" thickBot="1">
      <c r="A25" s="208">
        <v>18</v>
      </c>
      <c r="B25" s="137">
        <v>283098</v>
      </c>
      <c r="C25" s="137">
        <v>18</v>
      </c>
      <c r="D25" s="138" t="s">
        <v>174</v>
      </c>
      <c r="E25" s="10">
        <v>4</v>
      </c>
      <c r="F25" s="10">
        <v>4</v>
      </c>
      <c r="G25" s="10">
        <v>6</v>
      </c>
      <c r="H25" s="10">
        <v>3</v>
      </c>
      <c r="I25" s="10">
        <v>3</v>
      </c>
      <c r="J25" s="10">
        <f t="shared" si="7"/>
        <v>20</v>
      </c>
      <c r="K25" s="10">
        <f t="shared" si="0"/>
        <v>3</v>
      </c>
      <c r="L25" s="18">
        <v>2</v>
      </c>
      <c r="M25" s="18">
        <v>3</v>
      </c>
      <c r="N25" s="18">
        <v>2</v>
      </c>
      <c r="O25" s="18">
        <v>1</v>
      </c>
      <c r="P25" s="18">
        <v>2</v>
      </c>
      <c r="Q25" s="18">
        <f t="shared" si="8"/>
        <v>10</v>
      </c>
      <c r="R25" s="117">
        <f t="shared" si="9"/>
        <v>0.50</v>
      </c>
      <c r="S25" s="107">
        <f t="shared" si="1"/>
        <v>0.70</v>
      </c>
      <c r="T25" s="107">
        <f t="shared" si="2"/>
        <v>0.75</v>
      </c>
      <c r="U25" s="107">
        <f t="shared" si="3"/>
        <v>0.99999999999999989</v>
      </c>
      <c r="V25" s="107">
        <f t="shared" si="4"/>
        <v>0.49999999999999994</v>
      </c>
      <c r="W25" s="107">
        <f t="shared" si="5"/>
        <v>0.54999999999999993</v>
      </c>
      <c r="X25" s="118">
        <f t="shared" si="6"/>
        <v>30</v>
      </c>
      <c r="Y25" s="118">
        <f t="shared" si="10"/>
        <v>6</v>
      </c>
      <c r="Z25" s="274">
        <v>13</v>
      </c>
      <c r="AA25" s="117">
        <f t="shared" si="11"/>
        <v>10.40</v>
      </c>
    </row>
    <row r="26" spans="1:27" ht="19.9" customHeight="1">
      <c r="A26" s="207">
        <v>19</v>
      </c>
      <c r="B26" s="137">
        <v>283099</v>
      </c>
      <c r="C26" s="137">
        <v>19</v>
      </c>
      <c r="D26" s="138" t="s">
        <v>222</v>
      </c>
      <c r="E26" s="10">
        <v>2</v>
      </c>
      <c r="F26" s="10">
        <v>3</v>
      </c>
      <c r="G26" s="10">
        <v>2</v>
      </c>
      <c r="H26" s="10">
        <v>4</v>
      </c>
      <c r="I26" s="10">
        <v>3</v>
      </c>
      <c r="J26" s="10">
        <f t="shared" si="7"/>
        <v>14</v>
      </c>
      <c r="K26" s="10">
        <f t="shared" si="0"/>
        <v>2.10</v>
      </c>
      <c r="L26" s="18">
        <v>1</v>
      </c>
      <c r="M26" s="18">
        <v>1</v>
      </c>
      <c r="N26" s="18">
        <v>2</v>
      </c>
      <c r="O26" s="18">
        <v>4</v>
      </c>
      <c r="P26" s="18">
        <v>1</v>
      </c>
      <c r="Q26" s="18">
        <f t="shared" si="8"/>
        <v>9</v>
      </c>
      <c r="R26" s="117">
        <f t="shared" si="9"/>
        <v>0.45</v>
      </c>
      <c r="S26" s="107">
        <f t="shared" si="1"/>
        <v>0.35</v>
      </c>
      <c r="T26" s="107">
        <f t="shared" si="2"/>
        <v>0.49999999999999994</v>
      </c>
      <c r="U26" s="107">
        <f t="shared" si="3"/>
        <v>0.40</v>
      </c>
      <c r="V26" s="107">
        <f t="shared" si="4"/>
        <v>0.80</v>
      </c>
      <c r="W26" s="107">
        <f t="shared" si="5"/>
        <v>0.49999999999999994</v>
      </c>
      <c r="X26" s="118">
        <f t="shared" si="6"/>
        <v>23</v>
      </c>
      <c r="Y26" s="118">
        <f t="shared" si="10"/>
        <v>4.6000000000000005</v>
      </c>
      <c r="Z26" s="274">
        <v>10</v>
      </c>
      <c r="AA26" s="117">
        <f t="shared" si="11"/>
        <v>8</v>
      </c>
    </row>
    <row r="27" spans="1:27" ht="19.9" customHeight="1" thickBot="1">
      <c r="A27" s="208">
        <v>20</v>
      </c>
      <c r="B27" s="137">
        <v>283100</v>
      </c>
      <c r="C27" s="137">
        <v>20</v>
      </c>
      <c r="D27" s="138" t="s">
        <v>121</v>
      </c>
      <c r="E27" s="10">
        <v>3</v>
      </c>
      <c r="F27" s="10">
        <v>2</v>
      </c>
      <c r="G27" s="10">
        <v>2</v>
      </c>
      <c r="H27" s="10">
        <v>3</v>
      </c>
      <c r="I27" s="10">
        <v>1</v>
      </c>
      <c r="J27" s="10">
        <f t="shared" si="7"/>
        <v>11</v>
      </c>
      <c r="K27" s="10">
        <f t="shared" si="0"/>
        <v>1.65</v>
      </c>
      <c r="L27" s="18">
        <v>3</v>
      </c>
      <c r="M27" s="18">
        <v>2</v>
      </c>
      <c r="N27" s="18">
        <v>1</v>
      </c>
      <c r="O27" s="18">
        <v>0</v>
      </c>
      <c r="P27" s="18">
        <v>1</v>
      </c>
      <c r="Q27" s="18">
        <f t="shared" si="8"/>
        <v>7</v>
      </c>
      <c r="R27" s="117">
        <f t="shared" si="9"/>
        <v>0.35</v>
      </c>
      <c r="S27" s="107">
        <f t="shared" si="1"/>
        <v>0.60</v>
      </c>
      <c r="T27" s="107">
        <f t="shared" si="2"/>
        <v>0.40</v>
      </c>
      <c r="U27" s="107">
        <f t="shared" si="3"/>
        <v>0.35</v>
      </c>
      <c r="V27" s="107">
        <f t="shared" si="4"/>
        <v>0.44999999999999996</v>
      </c>
      <c r="W27" s="107">
        <f t="shared" si="5"/>
        <v>0.20</v>
      </c>
      <c r="X27" s="118">
        <f t="shared" si="6"/>
        <v>18</v>
      </c>
      <c r="Y27" s="118">
        <f t="shared" si="10"/>
        <v>3.60</v>
      </c>
      <c r="Z27" s="274">
        <v>7</v>
      </c>
      <c r="AA27" s="117">
        <f t="shared" si="11"/>
        <v>5.60</v>
      </c>
    </row>
    <row r="28" spans="1:27" ht="19.9" customHeight="1">
      <c r="A28" s="207">
        <v>21</v>
      </c>
      <c r="B28" s="137">
        <v>287049</v>
      </c>
      <c r="C28" s="137">
        <v>21</v>
      </c>
      <c r="D28" s="138" t="s">
        <v>223</v>
      </c>
      <c r="E28" s="10">
        <v>5</v>
      </c>
      <c r="F28" s="10">
        <v>6</v>
      </c>
      <c r="G28" s="10">
        <v>4</v>
      </c>
      <c r="H28" s="10">
        <v>2</v>
      </c>
      <c r="I28" s="10">
        <v>4</v>
      </c>
      <c r="J28" s="10">
        <f t="shared" si="7"/>
        <v>21</v>
      </c>
      <c r="K28" s="10">
        <f t="shared" si="0"/>
        <v>3.15</v>
      </c>
      <c r="L28" s="18">
        <v>2</v>
      </c>
      <c r="M28" s="18">
        <v>3</v>
      </c>
      <c r="N28" s="18">
        <v>5</v>
      </c>
      <c r="O28" s="18">
        <v>1</v>
      </c>
      <c r="P28" s="18">
        <v>0</v>
      </c>
      <c r="Q28" s="18">
        <f t="shared" si="8"/>
        <v>11</v>
      </c>
      <c r="R28" s="117">
        <f t="shared" si="9"/>
        <v>0.55000000000000004</v>
      </c>
      <c r="S28" s="107">
        <f t="shared" si="1"/>
        <v>0.85</v>
      </c>
      <c r="T28" s="107">
        <f t="shared" si="2"/>
        <v>1.0499999999999998</v>
      </c>
      <c r="U28" s="107">
        <f t="shared" si="3"/>
        <v>0.85</v>
      </c>
      <c r="V28" s="107">
        <f t="shared" si="4"/>
        <v>0.35</v>
      </c>
      <c r="W28" s="107">
        <f t="shared" si="5"/>
        <v>0.60</v>
      </c>
      <c r="X28" s="118">
        <f t="shared" si="6"/>
        <v>32</v>
      </c>
      <c r="Y28" s="118">
        <f t="shared" si="10"/>
        <v>6.40</v>
      </c>
      <c r="Z28" s="274">
        <v>14</v>
      </c>
      <c r="AA28" s="117">
        <f t="shared" si="11"/>
        <v>11.20</v>
      </c>
    </row>
    <row r="29" spans="1:27" ht="19.9" customHeight="1" thickBot="1">
      <c r="A29" s="208">
        <v>22</v>
      </c>
      <c r="B29" s="137">
        <v>283102</v>
      </c>
      <c r="C29" s="137">
        <v>22</v>
      </c>
      <c r="D29" s="138" t="s">
        <v>224</v>
      </c>
      <c r="E29" s="10">
        <v>1</v>
      </c>
      <c r="F29" s="10">
        <v>2</v>
      </c>
      <c r="G29" s="10">
        <v>1</v>
      </c>
      <c r="H29" s="10">
        <v>0</v>
      </c>
      <c r="I29" s="10">
        <v>2</v>
      </c>
      <c r="J29" s="10">
        <f t="shared" si="7"/>
        <v>6</v>
      </c>
      <c r="K29" s="10">
        <f t="shared" si="0"/>
        <v>0.89999999999999991</v>
      </c>
      <c r="L29" s="18">
        <v>0</v>
      </c>
      <c r="M29" s="18">
        <v>1</v>
      </c>
      <c r="N29" s="18">
        <v>0</v>
      </c>
      <c r="O29" s="18">
        <v>1</v>
      </c>
      <c r="P29" s="18">
        <v>1</v>
      </c>
      <c r="Q29" s="18">
        <f t="shared" si="8"/>
        <v>3</v>
      </c>
      <c r="R29" s="117">
        <f t="shared" si="9"/>
        <v>0.15000000000000002</v>
      </c>
      <c r="S29" s="107">
        <f t="shared" si="1"/>
        <v>0.15</v>
      </c>
      <c r="T29" s="107">
        <f t="shared" si="2"/>
        <v>0.35</v>
      </c>
      <c r="U29" s="107">
        <f t="shared" si="3"/>
        <v>0.15</v>
      </c>
      <c r="V29" s="107">
        <f t="shared" si="4"/>
        <v>0.05</v>
      </c>
      <c r="W29" s="107">
        <f t="shared" si="5"/>
        <v>0.35</v>
      </c>
      <c r="X29" s="118">
        <f t="shared" si="6"/>
        <v>9</v>
      </c>
      <c r="Y29" s="118">
        <f t="shared" si="10"/>
        <v>1.80</v>
      </c>
      <c r="Z29" s="274">
        <v>4</v>
      </c>
      <c r="AA29" s="117">
        <f t="shared" si="11"/>
        <v>3.20</v>
      </c>
    </row>
    <row r="30" spans="1:27" ht="19.9" customHeight="1">
      <c r="A30" s="207">
        <v>23</v>
      </c>
      <c r="B30" s="137">
        <v>283103</v>
      </c>
      <c r="C30" s="137">
        <v>23</v>
      </c>
      <c r="D30" s="138" t="s">
        <v>225</v>
      </c>
      <c r="E30" s="10">
        <v>4</v>
      </c>
      <c r="F30" s="10">
        <v>5</v>
      </c>
      <c r="G30" s="10">
        <v>6</v>
      </c>
      <c r="H30" s="10">
        <v>5</v>
      </c>
      <c r="I30" s="10">
        <v>6</v>
      </c>
      <c r="J30" s="10">
        <f t="shared" si="7"/>
        <v>26</v>
      </c>
      <c r="K30" s="10">
        <f t="shared" si="0"/>
        <v>3.90</v>
      </c>
      <c r="L30" s="18">
        <v>5</v>
      </c>
      <c r="M30" s="18">
        <v>1</v>
      </c>
      <c r="N30" s="18">
        <v>0</v>
      </c>
      <c r="O30" s="18">
        <v>6</v>
      </c>
      <c r="P30" s="18">
        <v>3</v>
      </c>
      <c r="Q30" s="18">
        <f t="shared" si="8"/>
        <v>15</v>
      </c>
      <c r="R30" s="117">
        <f t="shared" si="9"/>
        <v>0.75</v>
      </c>
      <c r="S30" s="107">
        <f t="shared" si="1"/>
        <v>0.85</v>
      </c>
      <c r="T30" s="107">
        <f t="shared" si="2"/>
        <v>0.80</v>
      </c>
      <c r="U30" s="107">
        <f t="shared" si="3"/>
        <v>0.89999999999999991</v>
      </c>
      <c r="V30" s="107">
        <f t="shared" si="4"/>
        <v>1.05</v>
      </c>
      <c r="W30" s="107">
        <f t="shared" si="5"/>
        <v>1.0499999999999998</v>
      </c>
      <c r="X30" s="118">
        <f t="shared" si="6"/>
        <v>41</v>
      </c>
      <c r="Y30" s="118">
        <f t="shared" si="10"/>
        <v>8.2000000000000011</v>
      </c>
      <c r="Z30" s="274">
        <v>18</v>
      </c>
      <c r="AA30" s="117">
        <f t="shared" si="11"/>
        <v>14.40</v>
      </c>
    </row>
    <row r="31" spans="1:27" ht="19.9" customHeight="1" thickBot="1">
      <c r="A31" s="208">
        <v>24</v>
      </c>
      <c r="B31" s="137">
        <v>283104</v>
      </c>
      <c r="C31" s="137">
        <v>24</v>
      </c>
      <c r="D31" s="138" t="s">
        <v>175</v>
      </c>
      <c r="E31" s="10">
        <v>1</v>
      </c>
      <c r="F31" s="10">
        <v>0</v>
      </c>
      <c r="G31" s="10">
        <v>1</v>
      </c>
      <c r="H31" s="10">
        <v>0</v>
      </c>
      <c r="I31" s="10">
        <v>1</v>
      </c>
      <c r="J31" s="10">
        <f t="shared" si="7"/>
        <v>3</v>
      </c>
      <c r="K31" s="10">
        <f t="shared" si="0"/>
        <v>0.44999999999999996</v>
      </c>
      <c r="L31" s="18">
        <v>1</v>
      </c>
      <c r="M31" s="18">
        <v>0</v>
      </c>
      <c r="N31" s="18">
        <v>1</v>
      </c>
      <c r="O31" s="18">
        <v>0</v>
      </c>
      <c r="P31" s="18">
        <v>1</v>
      </c>
      <c r="Q31" s="18">
        <f t="shared" si="8"/>
        <v>3</v>
      </c>
      <c r="R31" s="117">
        <f t="shared" si="9"/>
        <v>0.15000000000000002</v>
      </c>
      <c r="S31" s="107">
        <f t="shared" si="1"/>
        <v>0.20</v>
      </c>
      <c r="T31" s="107">
        <f t="shared" si="2"/>
        <v>0</v>
      </c>
      <c r="U31" s="107">
        <f t="shared" si="3"/>
        <v>0.20</v>
      </c>
      <c r="V31" s="107">
        <f t="shared" si="4"/>
        <v>0</v>
      </c>
      <c r="W31" s="107">
        <f t="shared" si="5"/>
        <v>0.20</v>
      </c>
      <c r="X31" s="118">
        <f t="shared" si="6"/>
        <v>6</v>
      </c>
      <c r="Y31" s="118">
        <f t="shared" si="10"/>
        <v>1.2000000000000002</v>
      </c>
      <c r="Z31" s="274">
        <v>0</v>
      </c>
      <c r="AA31" s="117">
        <f t="shared" si="11"/>
        <v>0</v>
      </c>
    </row>
    <row r="32" spans="1:27" ht="19.9" customHeight="1">
      <c r="A32" s="207">
        <v>25</v>
      </c>
      <c r="B32" s="137">
        <v>183105</v>
      </c>
      <c r="C32" s="137">
        <v>25</v>
      </c>
      <c r="D32" s="138" t="s">
        <v>226</v>
      </c>
      <c r="E32" s="10">
        <v>5</v>
      </c>
      <c r="F32" s="10">
        <v>6</v>
      </c>
      <c r="G32" s="10">
        <v>6</v>
      </c>
      <c r="H32" s="10">
        <v>6</v>
      </c>
      <c r="I32" s="10">
        <v>5</v>
      </c>
      <c r="J32" s="10">
        <f t="shared" si="7"/>
        <v>28</v>
      </c>
      <c r="K32" s="10">
        <f t="shared" si="0"/>
        <v>4.20</v>
      </c>
      <c r="L32" s="18">
        <v>5</v>
      </c>
      <c r="M32" s="18">
        <v>2</v>
      </c>
      <c r="N32" s="18">
        <v>4</v>
      </c>
      <c r="O32" s="18">
        <v>2</v>
      </c>
      <c r="P32" s="18">
        <v>1</v>
      </c>
      <c r="Q32" s="18">
        <f t="shared" si="8"/>
        <v>14</v>
      </c>
      <c r="R32" s="117">
        <f t="shared" si="9"/>
        <v>0.70</v>
      </c>
      <c r="S32" s="107">
        <f t="shared" si="1"/>
        <v>1</v>
      </c>
      <c r="T32" s="107">
        <f t="shared" si="2"/>
        <v>0.99999999999999989</v>
      </c>
      <c r="U32" s="107">
        <f t="shared" si="3"/>
        <v>1.0999999999999999</v>
      </c>
      <c r="V32" s="107">
        <f t="shared" si="4"/>
        <v>0.99999999999999989</v>
      </c>
      <c r="W32" s="107">
        <f t="shared" si="5"/>
        <v>0.80</v>
      </c>
      <c r="X32" s="118">
        <f t="shared" si="6"/>
        <v>42</v>
      </c>
      <c r="Y32" s="118">
        <f t="shared" si="10"/>
        <v>8.40</v>
      </c>
      <c r="Z32" s="274">
        <v>19</v>
      </c>
      <c r="AA32" s="117">
        <f t="shared" si="11"/>
        <v>15.20</v>
      </c>
    </row>
    <row r="33" spans="1:27" ht="19.9" customHeight="1" thickBot="1">
      <c r="A33" s="208">
        <v>26</v>
      </c>
      <c r="B33" s="137">
        <v>283107</v>
      </c>
      <c r="C33" s="137">
        <v>26</v>
      </c>
      <c r="D33" s="138" t="s">
        <v>227</v>
      </c>
      <c r="E33" s="10">
        <v>4</v>
      </c>
      <c r="F33" s="10">
        <v>5</v>
      </c>
      <c r="G33" s="10">
        <v>6</v>
      </c>
      <c r="H33" s="10">
        <v>5</v>
      </c>
      <c r="I33" s="10">
        <v>5</v>
      </c>
      <c r="J33" s="10">
        <f t="shared" si="7"/>
        <v>25</v>
      </c>
      <c r="K33" s="10">
        <f t="shared" si="0"/>
        <v>3.75</v>
      </c>
      <c r="L33" s="18">
        <v>4.50</v>
      </c>
      <c r="M33" s="18">
        <v>1</v>
      </c>
      <c r="N33" s="18">
        <v>2</v>
      </c>
      <c r="O33" s="18">
        <v>3</v>
      </c>
      <c r="P33" s="18">
        <v>2</v>
      </c>
      <c r="Q33" s="18">
        <f t="shared" si="8"/>
        <v>12.50</v>
      </c>
      <c r="R33" s="117">
        <f t="shared" si="9"/>
        <v>0.625</v>
      </c>
      <c r="S33" s="107">
        <f t="shared" si="1"/>
        <v>0.825</v>
      </c>
      <c r="T33" s="107">
        <f t="shared" si="2"/>
        <v>0.80</v>
      </c>
      <c r="U33" s="107">
        <f t="shared" si="3"/>
        <v>0.99999999999999989</v>
      </c>
      <c r="V33" s="107">
        <f t="shared" si="4"/>
        <v>0.90</v>
      </c>
      <c r="W33" s="107">
        <f t="shared" si="5"/>
        <v>0.85</v>
      </c>
      <c r="X33" s="118">
        <f t="shared" si="6"/>
        <v>37.50</v>
      </c>
      <c r="Y33" s="118">
        <f t="shared" si="10"/>
        <v>7.50</v>
      </c>
      <c r="Z33" s="274">
        <v>17</v>
      </c>
      <c r="AA33" s="117">
        <f t="shared" si="11"/>
        <v>13.60</v>
      </c>
    </row>
    <row r="34" spans="1:27" ht="19.9" customHeight="1">
      <c r="A34" s="207">
        <v>27</v>
      </c>
      <c r="B34" s="137">
        <v>283109</v>
      </c>
      <c r="C34" s="137">
        <v>27</v>
      </c>
      <c r="D34" s="138" t="s">
        <v>176</v>
      </c>
      <c r="E34" s="10">
        <v>2</v>
      </c>
      <c r="F34" s="10">
        <v>3</v>
      </c>
      <c r="G34" s="10">
        <v>1</v>
      </c>
      <c r="H34" s="10">
        <v>4</v>
      </c>
      <c r="I34" s="10">
        <v>3</v>
      </c>
      <c r="J34" s="10">
        <f t="shared" si="7"/>
        <v>13</v>
      </c>
      <c r="K34" s="10">
        <f t="shared" si="0"/>
        <v>1.95</v>
      </c>
      <c r="L34" s="18">
        <v>2</v>
      </c>
      <c r="M34" s="18">
        <v>3</v>
      </c>
      <c r="N34" s="18">
        <v>1</v>
      </c>
      <c r="O34" s="18">
        <v>1</v>
      </c>
      <c r="P34" s="18">
        <v>1</v>
      </c>
      <c r="Q34" s="18">
        <f t="shared" si="8"/>
        <v>8</v>
      </c>
      <c r="R34" s="117">
        <f t="shared" si="9"/>
        <v>0.40</v>
      </c>
      <c r="S34" s="107">
        <f t="shared" si="1"/>
        <v>0.40</v>
      </c>
      <c r="T34" s="107">
        <f t="shared" si="2"/>
        <v>0.60</v>
      </c>
      <c r="U34" s="107">
        <f t="shared" si="3"/>
        <v>0.20</v>
      </c>
      <c r="V34" s="107">
        <f t="shared" si="4"/>
        <v>0.65</v>
      </c>
      <c r="W34" s="107">
        <f t="shared" si="5"/>
        <v>0.49999999999999994</v>
      </c>
      <c r="X34" s="118">
        <f t="shared" si="6"/>
        <v>21</v>
      </c>
      <c r="Y34" s="118">
        <f t="shared" si="10"/>
        <v>4.20</v>
      </c>
      <c r="Z34" s="274">
        <v>9</v>
      </c>
      <c r="AA34" s="117">
        <f t="shared" si="11"/>
        <v>7.20</v>
      </c>
    </row>
    <row r="35" spans="1:27" ht="19.9" customHeight="1" thickBot="1">
      <c r="A35" s="208">
        <v>28</v>
      </c>
      <c r="B35" s="137">
        <v>283110</v>
      </c>
      <c r="C35" s="137">
        <v>28</v>
      </c>
      <c r="D35" s="138" t="s">
        <v>228</v>
      </c>
      <c r="E35" s="10">
        <v>5</v>
      </c>
      <c r="F35" s="10">
        <v>6</v>
      </c>
      <c r="G35" s="10">
        <v>7</v>
      </c>
      <c r="H35" s="10">
        <v>6</v>
      </c>
      <c r="I35" s="10">
        <v>6</v>
      </c>
      <c r="J35" s="10">
        <f t="shared" si="7"/>
        <v>30</v>
      </c>
      <c r="K35" s="10">
        <f t="shared" si="0"/>
        <v>4.50</v>
      </c>
      <c r="L35" s="18">
        <v>3</v>
      </c>
      <c r="M35" s="18">
        <v>5</v>
      </c>
      <c r="N35" s="18">
        <v>2</v>
      </c>
      <c r="O35" s="18">
        <v>1</v>
      </c>
      <c r="P35" s="18">
        <v>4</v>
      </c>
      <c r="Q35" s="18">
        <f t="shared" si="8"/>
        <v>15</v>
      </c>
      <c r="R35" s="117">
        <f t="shared" si="9"/>
        <v>0.75</v>
      </c>
      <c r="S35" s="107">
        <f t="shared" si="1"/>
        <v>0.90</v>
      </c>
      <c r="T35" s="107">
        <f t="shared" si="2"/>
        <v>1.1499999999999999</v>
      </c>
      <c r="U35" s="107">
        <f t="shared" si="3"/>
        <v>1.1500000000000001</v>
      </c>
      <c r="V35" s="107">
        <f t="shared" si="4"/>
        <v>0.95</v>
      </c>
      <c r="W35" s="107">
        <f t="shared" si="5"/>
        <v>1.0999999999999999</v>
      </c>
      <c r="X35" s="118">
        <f t="shared" si="6"/>
        <v>45</v>
      </c>
      <c r="Y35" s="118">
        <f t="shared" si="10"/>
        <v>9</v>
      </c>
      <c r="Z35" s="274">
        <v>20</v>
      </c>
      <c r="AA35" s="117">
        <f t="shared" si="11"/>
        <v>16</v>
      </c>
    </row>
    <row r="36" spans="1:27" ht="19.9" customHeight="1">
      <c r="A36" s="207">
        <v>29</v>
      </c>
      <c r="B36" s="137">
        <v>283112</v>
      </c>
      <c r="C36" s="137">
        <v>29</v>
      </c>
      <c r="D36" s="138" t="s">
        <v>230</v>
      </c>
      <c r="E36" s="10">
        <v>6</v>
      </c>
      <c r="F36" s="10">
        <v>8</v>
      </c>
      <c r="G36" s="10">
        <v>8</v>
      </c>
      <c r="H36" s="10">
        <v>8</v>
      </c>
      <c r="I36" s="10">
        <v>9</v>
      </c>
      <c r="J36" s="10">
        <f t="shared" si="7"/>
        <v>39</v>
      </c>
      <c r="K36" s="10">
        <f t="shared" si="0"/>
        <v>5.85</v>
      </c>
      <c r="L36" s="18">
        <v>5</v>
      </c>
      <c r="M36" s="18">
        <v>3</v>
      </c>
      <c r="N36" s="18">
        <v>5</v>
      </c>
      <c r="O36" s="18">
        <v>2</v>
      </c>
      <c r="P36" s="18">
        <v>4</v>
      </c>
      <c r="Q36" s="18">
        <f t="shared" si="8"/>
        <v>19</v>
      </c>
      <c r="R36" s="117">
        <f t="shared" si="9"/>
        <v>0.95</v>
      </c>
      <c r="S36" s="107">
        <f t="shared" si="1"/>
        <v>1.1499999999999999</v>
      </c>
      <c r="T36" s="107">
        <f t="shared" si="2"/>
        <v>1.35</v>
      </c>
      <c r="U36" s="107">
        <f t="shared" si="3"/>
        <v>1.45</v>
      </c>
      <c r="V36" s="107">
        <f t="shared" si="4"/>
        <v>1.30</v>
      </c>
      <c r="W36" s="107">
        <f t="shared" si="5"/>
        <v>1.5499999999999998</v>
      </c>
      <c r="X36" s="118">
        <f t="shared" si="6"/>
        <v>58</v>
      </c>
      <c r="Y36" s="118">
        <f t="shared" si="10"/>
        <v>11.60</v>
      </c>
      <c r="Z36" s="274">
        <v>27</v>
      </c>
      <c r="AA36" s="117">
        <f t="shared" si="11"/>
        <v>21.60</v>
      </c>
    </row>
    <row r="37" spans="1:27" ht="19.9" customHeight="1" thickBot="1">
      <c r="A37" s="208">
        <v>30</v>
      </c>
      <c r="B37" s="137">
        <v>283113</v>
      </c>
      <c r="C37" s="137">
        <v>30</v>
      </c>
      <c r="D37" s="138" t="s">
        <v>231</v>
      </c>
      <c r="E37" s="10">
        <v>6</v>
      </c>
      <c r="F37" s="10">
        <v>6</v>
      </c>
      <c r="G37" s="10">
        <v>4</v>
      </c>
      <c r="H37" s="10">
        <v>5</v>
      </c>
      <c r="I37" s="10">
        <v>6</v>
      </c>
      <c r="J37" s="10">
        <f t="shared" si="7"/>
        <v>27</v>
      </c>
      <c r="K37" s="10">
        <f t="shared" si="0"/>
        <v>4.05</v>
      </c>
      <c r="L37" s="18">
        <v>2</v>
      </c>
      <c r="M37" s="18">
        <v>3</v>
      </c>
      <c r="N37" s="18">
        <v>2</v>
      </c>
      <c r="O37" s="18">
        <v>5</v>
      </c>
      <c r="P37" s="18">
        <v>1</v>
      </c>
      <c r="Q37" s="18">
        <f t="shared" si="8"/>
        <v>13</v>
      </c>
      <c r="R37" s="117">
        <f t="shared" si="9"/>
        <v>0.65</v>
      </c>
      <c r="S37" s="107">
        <f t="shared" si="1"/>
        <v>0.99999999999999989</v>
      </c>
      <c r="T37" s="107">
        <f t="shared" si="2"/>
        <v>1.0499999999999998</v>
      </c>
      <c r="U37" s="107">
        <f t="shared" si="3"/>
        <v>0.70</v>
      </c>
      <c r="V37" s="107">
        <f t="shared" si="4"/>
        <v>1</v>
      </c>
      <c r="W37" s="107">
        <f t="shared" si="5"/>
        <v>0.95</v>
      </c>
      <c r="X37" s="118">
        <f t="shared" si="6"/>
        <v>40</v>
      </c>
      <c r="Y37" s="118">
        <f t="shared" si="10"/>
        <v>8</v>
      </c>
      <c r="Z37" s="274">
        <v>19</v>
      </c>
      <c r="AA37" s="117">
        <f t="shared" si="11"/>
        <v>15.20</v>
      </c>
    </row>
    <row r="38" spans="1:27" ht="19.9" customHeight="1">
      <c r="A38" s="207">
        <v>31</v>
      </c>
      <c r="B38" s="137">
        <v>283114</v>
      </c>
      <c r="C38" s="137">
        <v>31</v>
      </c>
      <c r="D38" s="138" t="s">
        <v>232</v>
      </c>
      <c r="E38" s="10">
        <v>0</v>
      </c>
      <c r="F38" s="10">
        <v>0</v>
      </c>
      <c r="G38" s="10">
        <v>0</v>
      </c>
      <c r="H38" s="10">
        <v>1</v>
      </c>
      <c r="I38" s="10">
        <v>1</v>
      </c>
      <c r="J38" s="10">
        <f t="shared" si="7"/>
        <v>2</v>
      </c>
      <c r="K38" s="10">
        <f t="shared" si="0"/>
        <v>0.30</v>
      </c>
      <c r="L38" s="18">
        <v>1</v>
      </c>
      <c r="M38" s="18">
        <v>1</v>
      </c>
      <c r="N38" s="18">
        <v>0</v>
      </c>
      <c r="O38" s="18">
        <v>1</v>
      </c>
      <c r="P38" s="18">
        <v>1</v>
      </c>
      <c r="Q38" s="18">
        <f t="shared" si="8"/>
        <v>4</v>
      </c>
      <c r="R38" s="117">
        <f t="shared" si="9"/>
        <v>0.20</v>
      </c>
      <c r="S38" s="107">
        <f t="shared" si="1"/>
        <v>0.05</v>
      </c>
      <c r="T38" s="107">
        <f t="shared" si="2"/>
        <v>0.05</v>
      </c>
      <c r="U38" s="107">
        <f t="shared" si="3"/>
        <v>0</v>
      </c>
      <c r="V38" s="107">
        <f t="shared" si="4"/>
        <v>0.20</v>
      </c>
      <c r="W38" s="107">
        <f t="shared" si="5"/>
        <v>0.20</v>
      </c>
      <c r="X38" s="118">
        <f t="shared" si="6"/>
        <v>6</v>
      </c>
      <c r="Y38" s="118">
        <f t="shared" si="10"/>
        <v>1.2000000000000002</v>
      </c>
      <c r="Z38" s="274">
        <v>1</v>
      </c>
      <c r="AA38" s="117">
        <f t="shared" si="11"/>
        <v>0.80</v>
      </c>
    </row>
    <row r="39" spans="1:27" ht="19.9" customHeight="1" thickBot="1">
      <c r="A39" s="208">
        <v>32</v>
      </c>
      <c r="B39" s="137">
        <v>283116</v>
      </c>
      <c r="C39" s="137">
        <v>32</v>
      </c>
      <c r="D39" s="138" t="s">
        <v>233</v>
      </c>
      <c r="E39" s="10">
        <v>4</v>
      </c>
      <c r="F39" s="10">
        <v>6</v>
      </c>
      <c r="G39" s="10">
        <v>6</v>
      </c>
      <c r="H39" s="10">
        <v>5</v>
      </c>
      <c r="I39" s="10">
        <v>4</v>
      </c>
      <c r="J39" s="10">
        <f t="shared" si="7"/>
        <v>25</v>
      </c>
      <c r="K39" s="10">
        <f t="shared" si="0"/>
        <v>3.75</v>
      </c>
      <c r="L39" s="18">
        <v>2</v>
      </c>
      <c r="M39" s="18">
        <v>3.50</v>
      </c>
      <c r="N39" s="18">
        <v>4</v>
      </c>
      <c r="O39" s="18">
        <v>2</v>
      </c>
      <c r="P39" s="18">
        <v>3.50</v>
      </c>
      <c r="Q39" s="18">
        <f t="shared" si="8"/>
        <v>15</v>
      </c>
      <c r="R39" s="117">
        <f t="shared" si="9"/>
        <v>0.75</v>
      </c>
      <c r="S39" s="107">
        <f t="shared" si="1"/>
        <v>0.70</v>
      </c>
      <c r="T39" s="107">
        <f t="shared" si="2"/>
        <v>1.075</v>
      </c>
      <c r="U39" s="107">
        <f t="shared" si="3"/>
        <v>1.0999999999999999</v>
      </c>
      <c r="V39" s="107">
        <f t="shared" si="4"/>
        <v>0.85</v>
      </c>
      <c r="W39" s="107">
        <f t="shared" si="5"/>
        <v>0.775</v>
      </c>
      <c r="X39" s="118">
        <f t="shared" si="6"/>
        <v>40</v>
      </c>
      <c r="Y39" s="118">
        <f t="shared" si="10"/>
        <v>8</v>
      </c>
      <c r="Z39" s="274">
        <v>17</v>
      </c>
      <c r="AA39" s="117">
        <f t="shared" si="11"/>
        <v>13.60</v>
      </c>
    </row>
    <row r="40" spans="1:27" ht="19.9" customHeight="1">
      <c r="A40" s="207">
        <v>33</v>
      </c>
      <c r="B40" s="137">
        <v>283117</v>
      </c>
      <c r="C40" s="137">
        <v>33</v>
      </c>
      <c r="D40" s="138" t="s">
        <v>234</v>
      </c>
      <c r="E40" s="10">
        <v>8</v>
      </c>
      <c r="F40" s="10">
        <v>8</v>
      </c>
      <c r="G40" s="10">
        <v>5</v>
      </c>
      <c r="H40" s="10">
        <v>6</v>
      </c>
      <c r="I40" s="10">
        <v>8</v>
      </c>
      <c r="J40" s="10">
        <f t="shared" si="7"/>
        <v>35</v>
      </c>
      <c r="K40" s="10">
        <f t="shared" si="12" ref="K40:K71">J40*0.15</f>
        <v>5.25</v>
      </c>
      <c r="L40" s="18">
        <v>5</v>
      </c>
      <c r="M40" s="18">
        <v>5</v>
      </c>
      <c r="N40" s="18">
        <v>4</v>
      </c>
      <c r="O40" s="18">
        <v>2</v>
      </c>
      <c r="P40" s="18">
        <v>3</v>
      </c>
      <c r="Q40" s="18">
        <f t="shared" si="8"/>
        <v>19</v>
      </c>
      <c r="R40" s="117">
        <f t="shared" si="9"/>
        <v>0.95</v>
      </c>
      <c r="S40" s="107">
        <f t="shared" si="13" ref="S40:S71">(E40*0.15+L40*0.05)</f>
        <v>1.45</v>
      </c>
      <c r="T40" s="107">
        <f t="shared" si="14" ref="T40:T71">(F40*0.15+M40*0.05)</f>
        <v>1.45</v>
      </c>
      <c r="U40" s="107">
        <f t="shared" si="15" ref="U40:U71">(G40*0.15+N40*0.05)</f>
        <v>0.95</v>
      </c>
      <c r="V40" s="107">
        <f t="shared" si="16" ref="V40:V71">(H40*0.15+O40*0.05)</f>
        <v>0.99999999999999989</v>
      </c>
      <c r="W40" s="107">
        <f t="shared" si="17" ref="W40:W71">(I40*0.15+P40*0.05)</f>
        <v>1.35</v>
      </c>
      <c r="X40" s="118">
        <f t="shared" si="18" ref="X40:X71">J40+Q40</f>
        <v>54</v>
      </c>
      <c r="Y40" s="118">
        <f t="shared" si="10"/>
        <v>10.80</v>
      </c>
      <c r="Z40" s="274">
        <v>24</v>
      </c>
      <c r="AA40" s="117">
        <f t="shared" si="11"/>
        <v>19.200000000000003</v>
      </c>
    </row>
    <row r="41" spans="1:27" ht="19.9" customHeight="1" thickBot="1">
      <c r="A41" s="208">
        <v>34</v>
      </c>
      <c r="B41" s="137">
        <v>287050</v>
      </c>
      <c r="C41" s="137">
        <v>34</v>
      </c>
      <c r="D41" s="138" t="s">
        <v>235</v>
      </c>
      <c r="E41" s="10">
        <v>5</v>
      </c>
      <c r="F41" s="10">
        <v>6</v>
      </c>
      <c r="G41" s="10">
        <v>5</v>
      </c>
      <c r="H41" s="10">
        <v>2</v>
      </c>
      <c r="I41" s="10">
        <v>4</v>
      </c>
      <c r="J41" s="10">
        <f t="shared" si="7"/>
        <v>22</v>
      </c>
      <c r="K41" s="10">
        <f t="shared" si="12"/>
        <v>3.30</v>
      </c>
      <c r="L41" s="18">
        <v>4</v>
      </c>
      <c r="M41" s="18">
        <v>2</v>
      </c>
      <c r="N41" s="18">
        <v>1</v>
      </c>
      <c r="O41" s="18">
        <v>2</v>
      </c>
      <c r="P41" s="18">
        <v>1</v>
      </c>
      <c r="Q41" s="18">
        <f t="shared" si="8"/>
        <v>10</v>
      </c>
      <c r="R41" s="117">
        <f t="shared" si="9"/>
        <v>0.50</v>
      </c>
      <c r="S41" s="107">
        <f t="shared" si="13"/>
        <v>0.95</v>
      </c>
      <c r="T41" s="107">
        <f t="shared" si="14"/>
        <v>0.99999999999999989</v>
      </c>
      <c r="U41" s="107">
        <f t="shared" si="15"/>
        <v>0.80</v>
      </c>
      <c r="V41" s="107">
        <f t="shared" si="16"/>
        <v>0.40</v>
      </c>
      <c r="W41" s="107">
        <f t="shared" si="17"/>
        <v>0.65</v>
      </c>
      <c r="X41" s="118">
        <f t="shared" si="18"/>
        <v>32</v>
      </c>
      <c r="Y41" s="118">
        <f t="shared" si="10"/>
        <v>6.40</v>
      </c>
      <c r="Z41" s="274">
        <v>13</v>
      </c>
      <c r="AA41" s="117">
        <f t="shared" si="11"/>
        <v>10.40</v>
      </c>
    </row>
    <row r="42" spans="1:27" ht="19.9" customHeight="1">
      <c r="A42" s="207">
        <v>35</v>
      </c>
      <c r="B42" s="137">
        <v>283119</v>
      </c>
      <c r="C42" s="137">
        <v>35</v>
      </c>
      <c r="D42" s="138" t="s">
        <v>178</v>
      </c>
      <c r="E42" s="10">
        <v>6</v>
      </c>
      <c r="F42" s="10">
        <v>5</v>
      </c>
      <c r="G42" s="10">
        <v>6</v>
      </c>
      <c r="H42" s="10">
        <v>4</v>
      </c>
      <c r="I42" s="10">
        <v>2</v>
      </c>
      <c r="J42" s="10">
        <f t="shared" si="7"/>
        <v>23</v>
      </c>
      <c r="K42" s="10">
        <f t="shared" si="12"/>
        <v>3.4499999999999997</v>
      </c>
      <c r="L42" s="18">
        <v>2</v>
      </c>
      <c r="M42" s="18">
        <v>3</v>
      </c>
      <c r="N42" s="18">
        <v>2</v>
      </c>
      <c r="O42" s="18">
        <v>3</v>
      </c>
      <c r="P42" s="18">
        <v>2</v>
      </c>
      <c r="Q42" s="18">
        <f t="shared" si="8"/>
        <v>12</v>
      </c>
      <c r="R42" s="117">
        <f t="shared" si="9"/>
        <v>0.60000000000000009</v>
      </c>
      <c r="S42" s="107">
        <f t="shared" si="13"/>
        <v>0.99999999999999989</v>
      </c>
      <c r="T42" s="107">
        <f t="shared" si="14"/>
        <v>0.90</v>
      </c>
      <c r="U42" s="107">
        <f t="shared" si="15"/>
        <v>0.99999999999999989</v>
      </c>
      <c r="V42" s="107">
        <f t="shared" si="16"/>
        <v>0.75</v>
      </c>
      <c r="W42" s="107">
        <f t="shared" si="17"/>
        <v>0.40</v>
      </c>
      <c r="X42" s="118">
        <f t="shared" si="18"/>
        <v>35</v>
      </c>
      <c r="Y42" s="118">
        <f t="shared" si="10"/>
        <v>7</v>
      </c>
      <c r="Z42" s="274">
        <v>16</v>
      </c>
      <c r="AA42" s="117">
        <f t="shared" si="11"/>
        <v>12.80</v>
      </c>
    </row>
    <row r="43" spans="1:27" ht="19.9" customHeight="1" thickBot="1">
      <c r="A43" s="208">
        <v>36</v>
      </c>
      <c r="B43" s="137">
        <v>283121</v>
      </c>
      <c r="C43" s="137">
        <v>36</v>
      </c>
      <c r="D43" s="138" t="s">
        <v>236</v>
      </c>
      <c r="E43" s="10">
        <v>3</v>
      </c>
      <c r="F43" s="10">
        <v>2</v>
      </c>
      <c r="G43" s="10">
        <v>3</v>
      </c>
      <c r="H43" s="10">
        <v>5</v>
      </c>
      <c r="I43" s="10">
        <v>6</v>
      </c>
      <c r="J43" s="10">
        <f t="shared" si="7"/>
        <v>19</v>
      </c>
      <c r="K43" s="10">
        <f t="shared" si="12"/>
        <v>2.85</v>
      </c>
      <c r="L43" s="18">
        <v>1</v>
      </c>
      <c r="M43" s="18">
        <v>2</v>
      </c>
      <c r="N43" s="18">
        <v>3</v>
      </c>
      <c r="O43" s="18">
        <v>2</v>
      </c>
      <c r="P43" s="18">
        <v>1</v>
      </c>
      <c r="Q43" s="18">
        <f t="shared" si="8"/>
        <v>9</v>
      </c>
      <c r="R43" s="117">
        <f t="shared" si="9"/>
        <v>0.45</v>
      </c>
      <c r="S43" s="107">
        <f t="shared" si="13"/>
        <v>0.49999999999999994</v>
      </c>
      <c r="T43" s="107">
        <f t="shared" si="14"/>
        <v>0.40</v>
      </c>
      <c r="U43" s="107">
        <f t="shared" si="15"/>
        <v>0.60</v>
      </c>
      <c r="V43" s="107">
        <f t="shared" si="16"/>
        <v>0.85</v>
      </c>
      <c r="W43" s="107">
        <f t="shared" si="17"/>
        <v>0.95</v>
      </c>
      <c r="X43" s="118">
        <f t="shared" si="18"/>
        <v>28</v>
      </c>
      <c r="Y43" s="118">
        <f t="shared" si="10"/>
        <v>5.60</v>
      </c>
      <c r="Z43" s="274">
        <v>13</v>
      </c>
      <c r="AA43" s="117">
        <f t="shared" si="11"/>
        <v>10.40</v>
      </c>
    </row>
    <row r="44" spans="1:27" ht="19.9" customHeight="1">
      <c r="A44" s="207">
        <v>37</v>
      </c>
      <c r="B44" s="137">
        <v>283122</v>
      </c>
      <c r="C44" s="137">
        <v>37</v>
      </c>
      <c r="D44" s="138" t="s">
        <v>179</v>
      </c>
      <c r="E44" s="10">
        <v>0</v>
      </c>
      <c r="F44" s="10">
        <v>1</v>
      </c>
      <c r="G44" s="10">
        <v>1</v>
      </c>
      <c r="H44" s="10">
        <v>0</v>
      </c>
      <c r="I44" s="10">
        <v>1</v>
      </c>
      <c r="J44" s="10">
        <f t="shared" si="7"/>
        <v>3</v>
      </c>
      <c r="K44" s="10">
        <f t="shared" si="12"/>
        <v>0.44999999999999996</v>
      </c>
      <c r="L44" s="18">
        <v>0</v>
      </c>
      <c r="M44" s="18">
        <v>1</v>
      </c>
      <c r="N44" s="18">
        <v>0</v>
      </c>
      <c r="O44" s="18">
        <v>1</v>
      </c>
      <c r="P44" s="18">
        <v>0</v>
      </c>
      <c r="Q44" s="18">
        <f t="shared" si="8"/>
        <v>2</v>
      </c>
      <c r="R44" s="117">
        <f t="shared" si="9"/>
        <v>0.10</v>
      </c>
      <c r="S44" s="107">
        <f t="shared" si="13"/>
        <v>0</v>
      </c>
      <c r="T44" s="107">
        <f t="shared" si="14"/>
        <v>0.20</v>
      </c>
      <c r="U44" s="107">
        <f t="shared" si="15"/>
        <v>0.15</v>
      </c>
      <c r="V44" s="107">
        <f t="shared" si="16"/>
        <v>0.05</v>
      </c>
      <c r="W44" s="107">
        <f t="shared" si="17"/>
        <v>0.15</v>
      </c>
      <c r="X44" s="118">
        <f t="shared" si="18"/>
        <v>5</v>
      </c>
      <c r="Y44" s="118">
        <f t="shared" si="10"/>
        <v>1</v>
      </c>
      <c r="Z44" s="274">
        <v>1</v>
      </c>
      <c r="AA44" s="117">
        <f t="shared" si="11"/>
        <v>0.80</v>
      </c>
    </row>
    <row r="45" spans="1:27" ht="19.9" customHeight="1" thickBot="1">
      <c r="A45" s="208">
        <v>38</v>
      </c>
      <c r="B45" s="137">
        <v>283123</v>
      </c>
      <c r="C45" s="137">
        <v>38</v>
      </c>
      <c r="D45" s="138" t="s">
        <v>237</v>
      </c>
      <c r="E45" s="10">
        <v>5</v>
      </c>
      <c r="F45" s="10">
        <v>9</v>
      </c>
      <c r="G45" s="10">
        <v>7</v>
      </c>
      <c r="H45" s="10">
        <v>8</v>
      </c>
      <c r="I45" s="10">
        <v>6</v>
      </c>
      <c r="J45" s="10">
        <f t="shared" si="7"/>
        <v>35</v>
      </c>
      <c r="K45" s="10">
        <f t="shared" si="12"/>
        <v>5.25</v>
      </c>
      <c r="L45" s="18">
        <v>2</v>
      </c>
      <c r="M45" s="18">
        <v>5</v>
      </c>
      <c r="N45" s="18">
        <v>3</v>
      </c>
      <c r="O45" s="18">
        <v>5</v>
      </c>
      <c r="P45" s="18">
        <v>2</v>
      </c>
      <c r="Q45" s="18">
        <f t="shared" si="8"/>
        <v>17</v>
      </c>
      <c r="R45" s="117">
        <f t="shared" si="9"/>
        <v>0.85000000000000009</v>
      </c>
      <c r="S45" s="107">
        <f t="shared" si="13"/>
        <v>0.85</v>
      </c>
      <c r="T45" s="107">
        <f t="shared" si="14"/>
        <v>1.60</v>
      </c>
      <c r="U45" s="107">
        <f t="shared" si="15"/>
        <v>1.2000000000000002</v>
      </c>
      <c r="V45" s="107">
        <f t="shared" si="16"/>
        <v>1.45</v>
      </c>
      <c r="W45" s="107">
        <f t="shared" si="17"/>
        <v>0.99999999999999989</v>
      </c>
      <c r="X45" s="118">
        <f t="shared" si="18"/>
        <v>52</v>
      </c>
      <c r="Y45" s="118">
        <f t="shared" si="10"/>
        <v>10.40</v>
      </c>
      <c r="Z45" s="274">
        <v>23</v>
      </c>
      <c r="AA45" s="117">
        <f t="shared" si="11"/>
        <v>18.400000000000002</v>
      </c>
    </row>
    <row r="46" spans="1:27" ht="19.9" customHeight="1">
      <c r="A46" s="207">
        <v>39</v>
      </c>
      <c r="B46" s="137">
        <v>283126</v>
      </c>
      <c r="C46" s="137">
        <v>39</v>
      </c>
      <c r="D46" s="138" t="s">
        <v>238</v>
      </c>
      <c r="E46" s="10">
        <v>6</v>
      </c>
      <c r="F46" s="10">
        <v>9</v>
      </c>
      <c r="G46" s="10">
        <v>8</v>
      </c>
      <c r="H46" s="10">
        <v>8</v>
      </c>
      <c r="I46" s="10">
        <v>6</v>
      </c>
      <c r="J46" s="10">
        <f t="shared" si="7"/>
        <v>37</v>
      </c>
      <c r="K46" s="10">
        <f t="shared" si="12"/>
        <v>5.55</v>
      </c>
      <c r="L46" s="18">
        <v>5</v>
      </c>
      <c r="M46" s="18">
        <v>4</v>
      </c>
      <c r="N46" s="18">
        <v>5</v>
      </c>
      <c r="O46" s="18">
        <v>2</v>
      </c>
      <c r="P46" s="18">
        <v>3</v>
      </c>
      <c r="Q46" s="18">
        <f t="shared" si="8"/>
        <v>19</v>
      </c>
      <c r="R46" s="117">
        <f t="shared" si="9"/>
        <v>0.95</v>
      </c>
      <c r="S46" s="107">
        <f t="shared" si="13"/>
        <v>1.1499999999999999</v>
      </c>
      <c r="T46" s="107">
        <f t="shared" si="14"/>
        <v>1.5499999999999998</v>
      </c>
      <c r="U46" s="107">
        <f t="shared" si="15"/>
        <v>1.45</v>
      </c>
      <c r="V46" s="107">
        <f t="shared" si="16"/>
        <v>1.30</v>
      </c>
      <c r="W46" s="107">
        <f t="shared" si="17"/>
        <v>1.0499999999999998</v>
      </c>
      <c r="X46" s="118">
        <f t="shared" si="18"/>
        <v>56</v>
      </c>
      <c r="Y46" s="118">
        <f t="shared" si="10"/>
        <v>11.20</v>
      </c>
      <c r="Z46" s="274">
        <v>25</v>
      </c>
      <c r="AA46" s="117">
        <f t="shared" si="11"/>
        <v>20</v>
      </c>
    </row>
    <row r="47" spans="1:27" ht="19.9" customHeight="1" thickBot="1">
      <c r="A47" s="208">
        <v>40</v>
      </c>
      <c r="B47" s="137">
        <v>283128</v>
      </c>
      <c r="C47" s="137">
        <v>40</v>
      </c>
      <c r="D47" s="138" t="s">
        <v>239</v>
      </c>
      <c r="E47" s="10">
        <v>1</v>
      </c>
      <c r="F47" s="10">
        <v>2</v>
      </c>
      <c r="G47" s="10">
        <v>3</v>
      </c>
      <c r="H47" s="10">
        <v>2</v>
      </c>
      <c r="I47" s="10">
        <v>1</v>
      </c>
      <c r="J47" s="10">
        <f t="shared" si="7"/>
        <v>9</v>
      </c>
      <c r="K47" s="10">
        <f t="shared" si="12"/>
        <v>1.35</v>
      </c>
      <c r="L47" s="18">
        <v>2</v>
      </c>
      <c r="M47" s="18">
        <v>1</v>
      </c>
      <c r="N47" s="18">
        <v>2</v>
      </c>
      <c r="O47" s="18">
        <v>1</v>
      </c>
      <c r="P47" s="18">
        <v>0</v>
      </c>
      <c r="Q47" s="18">
        <f t="shared" si="8"/>
        <v>6</v>
      </c>
      <c r="R47" s="117">
        <f t="shared" si="9"/>
        <v>0.30000000000000004</v>
      </c>
      <c r="S47" s="107">
        <f t="shared" si="13"/>
        <v>0.25</v>
      </c>
      <c r="T47" s="107">
        <f t="shared" si="14"/>
        <v>0.35</v>
      </c>
      <c r="U47" s="107">
        <f t="shared" si="15"/>
        <v>0.54999999999999993</v>
      </c>
      <c r="V47" s="107">
        <f t="shared" si="16"/>
        <v>0.35</v>
      </c>
      <c r="W47" s="107">
        <f t="shared" si="17"/>
        <v>0.15</v>
      </c>
      <c r="X47" s="118">
        <f t="shared" si="18"/>
        <v>15</v>
      </c>
      <c r="Y47" s="118">
        <f t="shared" si="10"/>
        <v>3</v>
      </c>
      <c r="Z47" s="274">
        <v>6</v>
      </c>
      <c r="AA47" s="117">
        <f t="shared" si="11"/>
        <v>4.8000000000000007</v>
      </c>
    </row>
    <row r="48" spans="1:27" ht="19.9" customHeight="1">
      <c r="A48" s="207">
        <v>41</v>
      </c>
      <c r="B48" s="137">
        <v>283133</v>
      </c>
      <c r="C48" s="137">
        <v>41</v>
      </c>
      <c r="D48" s="138" t="s">
        <v>180</v>
      </c>
      <c r="E48" s="10">
        <v>2</v>
      </c>
      <c r="F48" s="10">
        <v>1</v>
      </c>
      <c r="G48" s="10">
        <v>0</v>
      </c>
      <c r="H48" s="10">
        <v>1</v>
      </c>
      <c r="I48" s="10">
        <v>5</v>
      </c>
      <c r="J48" s="10">
        <f t="shared" si="7"/>
        <v>9</v>
      </c>
      <c r="K48" s="10">
        <f t="shared" si="12"/>
        <v>1.35</v>
      </c>
      <c r="L48" s="18">
        <v>1</v>
      </c>
      <c r="M48" s="18">
        <v>2</v>
      </c>
      <c r="N48" s="18">
        <v>1</v>
      </c>
      <c r="O48" s="18">
        <v>0</v>
      </c>
      <c r="P48" s="18">
        <v>1</v>
      </c>
      <c r="Q48" s="18">
        <f t="shared" si="8"/>
        <v>5</v>
      </c>
      <c r="R48" s="117">
        <f t="shared" si="9"/>
        <v>0.25</v>
      </c>
      <c r="S48" s="107">
        <f t="shared" si="13"/>
        <v>0.35</v>
      </c>
      <c r="T48" s="107">
        <f t="shared" si="14"/>
        <v>0.25</v>
      </c>
      <c r="U48" s="107">
        <f t="shared" si="15"/>
        <v>0.05</v>
      </c>
      <c r="V48" s="107">
        <f t="shared" si="16"/>
        <v>0.15</v>
      </c>
      <c r="W48" s="107">
        <f t="shared" si="17"/>
        <v>0.80</v>
      </c>
      <c r="X48" s="118">
        <f t="shared" si="18"/>
        <v>14</v>
      </c>
      <c r="Y48" s="118">
        <f t="shared" si="10"/>
        <v>2.8000000000000003</v>
      </c>
      <c r="Z48" s="274">
        <v>6</v>
      </c>
      <c r="AA48" s="117">
        <f t="shared" si="11"/>
        <v>4.8000000000000007</v>
      </c>
    </row>
    <row r="49" spans="1:27" ht="19.9" customHeight="1" thickBot="1">
      <c r="A49" s="208">
        <v>42</v>
      </c>
      <c r="B49" s="137">
        <v>283136</v>
      </c>
      <c r="C49" s="137">
        <v>42</v>
      </c>
      <c r="D49" s="138" t="s">
        <v>241</v>
      </c>
      <c r="E49" s="10"/>
      <c r="F49" s="10"/>
      <c r="G49" s="10"/>
      <c r="H49" s="10"/>
      <c r="I49" s="10"/>
      <c r="J49" s="10"/>
      <c r="K49" s="10">
        <f t="shared" si="12"/>
        <v>0</v>
      </c>
      <c r="L49" s="18"/>
      <c r="M49" s="18"/>
      <c r="N49" s="18"/>
      <c r="O49" s="18"/>
      <c r="P49" s="18"/>
      <c r="Q49" s="18"/>
      <c r="R49" s="117"/>
      <c r="S49" s="107">
        <f t="shared" si="13"/>
        <v>0</v>
      </c>
      <c r="T49" s="107">
        <f t="shared" si="14"/>
        <v>0</v>
      </c>
      <c r="U49" s="107">
        <f t="shared" si="15"/>
        <v>0</v>
      </c>
      <c r="V49" s="107">
        <f t="shared" si="16"/>
        <v>0</v>
      </c>
      <c r="W49" s="107">
        <f t="shared" si="17"/>
        <v>0</v>
      </c>
      <c r="X49" s="118">
        <f t="shared" si="18"/>
        <v>0</v>
      </c>
      <c r="Y49" s="118">
        <f t="shared" si="10"/>
        <v>0</v>
      </c>
      <c r="Z49" s="274" t="s">
        <v>203</v>
      </c>
      <c r="AA49" s="117" t="e">
        <f t="shared" si="11"/>
        <v>#VALUE!</v>
      </c>
    </row>
    <row r="50" spans="1:27" ht="19.9" customHeight="1">
      <c r="A50" s="207">
        <v>43</v>
      </c>
      <c r="B50" s="137">
        <v>283137</v>
      </c>
      <c r="C50" s="137">
        <v>43</v>
      </c>
      <c r="D50" s="138" t="s">
        <v>242</v>
      </c>
      <c r="E50" s="10">
        <v>8</v>
      </c>
      <c r="F50" s="10">
        <v>9</v>
      </c>
      <c r="G50" s="10">
        <v>8</v>
      </c>
      <c r="H50" s="10">
        <v>9</v>
      </c>
      <c r="I50" s="10">
        <v>8</v>
      </c>
      <c r="J50" s="10">
        <f t="shared" si="7"/>
        <v>42</v>
      </c>
      <c r="K50" s="10">
        <f t="shared" si="12"/>
        <v>6.30</v>
      </c>
      <c r="L50" s="18">
        <v>5</v>
      </c>
      <c r="M50" s="18">
        <v>2</v>
      </c>
      <c r="N50" s="18">
        <v>3</v>
      </c>
      <c r="O50" s="18">
        <v>4</v>
      </c>
      <c r="P50" s="18">
        <v>5</v>
      </c>
      <c r="Q50" s="18">
        <f t="shared" si="8"/>
        <v>19</v>
      </c>
      <c r="R50" s="117">
        <f t="shared" si="9"/>
        <v>0.95</v>
      </c>
      <c r="S50" s="107">
        <f t="shared" si="13"/>
        <v>1.45</v>
      </c>
      <c r="T50" s="107">
        <f t="shared" si="14"/>
        <v>1.45</v>
      </c>
      <c r="U50" s="107">
        <f t="shared" si="15"/>
        <v>1.35</v>
      </c>
      <c r="V50" s="107">
        <f t="shared" si="16"/>
        <v>1.5499999999999998</v>
      </c>
      <c r="W50" s="107">
        <f t="shared" si="17"/>
        <v>1.45</v>
      </c>
      <c r="X50" s="118">
        <f t="shared" si="18"/>
        <v>61</v>
      </c>
      <c r="Y50" s="118">
        <f t="shared" si="10"/>
        <v>12.20</v>
      </c>
      <c r="Z50" s="274">
        <v>28</v>
      </c>
      <c r="AA50" s="117">
        <f t="shared" si="11"/>
        <v>22.40</v>
      </c>
    </row>
    <row r="51" spans="1:27" ht="19.9" customHeight="1" thickBot="1">
      <c r="A51" s="208">
        <v>44</v>
      </c>
      <c r="B51" s="137">
        <v>283138</v>
      </c>
      <c r="C51" s="137">
        <v>44</v>
      </c>
      <c r="D51" s="138" t="s">
        <v>181</v>
      </c>
      <c r="E51" s="10">
        <v>2</v>
      </c>
      <c r="F51" s="10">
        <v>5</v>
      </c>
      <c r="G51" s="10">
        <v>6</v>
      </c>
      <c r="H51" s="10">
        <v>4</v>
      </c>
      <c r="I51" s="10">
        <v>2</v>
      </c>
      <c r="J51" s="10">
        <f t="shared" si="7"/>
        <v>19</v>
      </c>
      <c r="K51" s="10">
        <f t="shared" si="12"/>
        <v>2.85</v>
      </c>
      <c r="L51" s="18">
        <v>4</v>
      </c>
      <c r="M51" s="18">
        <v>2</v>
      </c>
      <c r="N51" s="18">
        <v>1</v>
      </c>
      <c r="O51" s="18">
        <v>0</v>
      </c>
      <c r="P51" s="18">
        <v>1</v>
      </c>
      <c r="Q51" s="18">
        <f t="shared" si="8"/>
        <v>8</v>
      </c>
      <c r="R51" s="117">
        <f t="shared" si="9"/>
        <v>0.40</v>
      </c>
      <c r="S51" s="107">
        <f t="shared" si="13"/>
        <v>0.50</v>
      </c>
      <c r="T51" s="107">
        <f t="shared" si="14"/>
        <v>0.85</v>
      </c>
      <c r="U51" s="107">
        <f t="shared" si="15"/>
        <v>0.95</v>
      </c>
      <c r="V51" s="107">
        <f t="shared" si="16"/>
        <v>0.60</v>
      </c>
      <c r="W51" s="107">
        <f t="shared" si="17"/>
        <v>0.35</v>
      </c>
      <c r="X51" s="118">
        <f t="shared" si="18"/>
        <v>27</v>
      </c>
      <c r="Y51" s="118">
        <f t="shared" si="10"/>
        <v>5.40</v>
      </c>
      <c r="Z51" s="274">
        <v>10</v>
      </c>
      <c r="AA51" s="117">
        <f t="shared" si="11"/>
        <v>8</v>
      </c>
    </row>
    <row r="52" spans="1:27" ht="19.9" customHeight="1">
      <c r="A52" s="207">
        <v>45</v>
      </c>
      <c r="B52" s="137">
        <v>283141</v>
      </c>
      <c r="C52" s="137">
        <v>45</v>
      </c>
      <c r="D52" s="138" t="s">
        <v>182</v>
      </c>
      <c r="E52" s="10">
        <v>1</v>
      </c>
      <c r="F52" s="10">
        <v>0</v>
      </c>
      <c r="G52" s="10">
        <v>1</v>
      </c>
      <c r="H52" s="10">
        <v>0</v>
      </c>
      <c r="I52" s="10">
        <v>1</v>
      </c>
      <c r="J52" s="10">
        <f t="shared" si="7"/>
        <v>3</v>
      </c>
      <c r="K52" s="10">
        <f t="shared" si="12"/>
        <v>0.44999999999999996</v>
      </c>
      <c r="L52" s="18">
        <v>2</v>
      </c>
      <c r="M52" s="18">
        <v>0</v>
      </c>
      <c r="N52" s="18">
        <v>1</v>
      </c>
      <c r="O52" s="18">
        <v>1</v>
      </c>
      <c r="P52" s="18">
        <v>0</v>
      </c>
      <c r="Q52" s="18">
        <f t="shared" si="8"/>
        <v>4</v>
      </c>
      <c r="R52" s="117">
        <f t="shared" si="9"/>
        <v>0.20</v>
      </c>
      <c r="S52" s="107">
        <f t="shared" si="13"/>
        <v>0.25</v>
      </c>
      <c r="T52" s="107">
        <f t="shared" si="14"/>
        <v>0</v>
      </c>
      <c r="U52" s="107">
        <f t="shared" si="15"/>
        <v>0.20</v>
      </c>
      <c r="V52" s="107">
        <f t="shared" si="16"/>
        <v>0.05</v>
      </c>
      <c r="W52" s="107">
        <f t="shared" si="17"/>
        <v>0.15</v>
      </c>
      <c r="X52" s="118">
        <f t="shared" si="18"/>
        <v>7</v>
      </c>
      <c r="Y52" s="118">
        <f t="shared" si="10"/>
        <v>1.40</v>
      </c>
      <c r="Z52" s="274">
        <v>2</v>
      </c>
      <c r="AA52" s="117">
        <f t="shared" si="11"/>
        <v>1.60</v>
      </c>
    </row>
    <row r="53" spans="1:27" ht="19.9" customHeight="1" thickBot="1">
      <c r="A53" s="208">
        <v>46</v>
      </c>
      <c r="B53" s="137">
        <v>283143</v>
      </c>
      <c r="C53" s="137">
        <v>46</v>
      </c>
      <c r="D53" s="138" t="s">
        <v>243</v>
      </c>
      <c r="E53" s="10">
        <v>5</v>
      </c>
      <c r="F53" s="10">
        <v>8</v>
      </c>
      <c r="G53" s="10">
        <v>7</v>
      </c>
      <c r="H53" s="10">
        <v>6</v>
      </c>
      <c r="I53" s="10">
        <v>8</v>
      </c>
      <c r="J53" s="10">
        <f t="shared" si="7"/>
        <v>34</v>
      </c>
      <c r="K53" s="10">
        <f t="shared" si="12"/>
        <v>5.0999999999999996</v>
      </c>
      <c r="L53" s="18">
        <v>5</v>
      </c>
      <c r="M53" s="18">
        <v>3</v>
      </c>
      <c r="N53" s="18">
        <v>5</v>
      </c>
      <c r="O53" s="18">
        <v>4</v>
      </c>
      <c r="P53" s="18">
        <v>2</v>
      </c>
      <c r="Q53" s="18">
        <f t="shared" si="8"/>
        <v>19</v>
      </c>
      <c r="R53" s="117">
        <f t="shared" si="9"/>
        <v>0.95</v>
      </c>
      <c r="S53" s="107">
        <f t="shared" si="13"/>
        <v>1</v>
      </c>
      <c r="T53" s="107">
        <f t="shared" si="14"/>
        <v>1.35</v>
      </c>
      <c r="U53" s="107">
        <f t="shared" si="15"/>
        <v>1.30</v>
      </c>
      <c r="V53" s="107">
        <f t="shared" si="16"/>
        <v>1.0999999999999999</v>
      </c>
      <c r="W53" s="107">
        <f t="shared" si="17"/>
        <v>1.30</v>
      </c>
      <c r="X53" s="118">
        <f t="shared" si="18"/>
        <v>53</v>
      </c>
      <c r="Y53" s="118">
        <f t="shared" si="10"/>
        <v>10.60</v>
      </c>
      <c r="Z53" s="274">
        <v>23</v>
      </c>
      <c r="AA53" s="117">
        <f t="shared" si="11"/>
        <v>18.400000000000002</v>
      </c>
    </row>
    <row r="54" spans="1:27" ht="19.9" customHeight="1">
      <c r="A54" s="207">
        <v>47</v>
      </c>
      <c r="B54" s="137">
        <v>283144</v>
      </c>
      <c r="C54" s="137">
        <v>47</v>
      </c>
      <c r="D54" s="138" t="s">
        <v>244</v>
      </c>
      <c r="E54" s="10">
        <v>6</v>
      </c>
      <c r="F54" s="10">
        <v>9</v>
      </c>
      <c r="G54" s="10">
        <v>7</v>
      </c>
      <c r="H54" s="10">
        <v>6</v>
      </c>
      <c r="I54" s="10">
        <v>2</v>
      </c>
      <c r="J54" s="10">
        <f t="shared" si="7"/>
        <v>30</v>
      </c>
      <c r="K54" s="10">
        <f t="shared" si="12"/>
        <v>4.50</v>
      </c>
      <c r="L54" s="18">
        <v>5</v>
      </c>
      <c r="M54" s="18">
        <v>2</v>
      </c>
      <c r="N54" s="18">
        <v>5</v>
      </c>
      <c r="O54" s="18">
        <v>1</v>
      </c>
      <c r="P54" s="18">
        <v>1</v>
      </c>
      <c r="Q54" s="18">
        <f t="shared" si="8"/>
        <v>14</v>
      </c>
      <c r="R54" s="117">
        <f t="shared" si="9"/>
        <v>0.70</v>
      </c>
      <c r="S54" s="107">
        <f t="shared" si="13"/>
        <v>1.1499999999999999</v>
      </c>
      <c r="T54" s="107">
        <f t="shared" si="14"/>
        <v>1.45</v>
      </c>
      <c r="U54" s="107">
        <f t="shared" si="15"/>
        <v>1.30</v>
      </c>
      <c r="V54" s="107">
        <f t="shared" si="16"/>
        <v>0.95</v>
      </c>
      <c r="W54" s="107">
        <f t="shared" si="17"/>
        <v>0.35</v>
      </c>
      <c r="X54" s="118">
        <f t="shared" si="18"/>
        <v>44</v>
      </c>
      <c r="Y54" s="118">
        <f t="shared" si="10"/>
        <v>8.8000000000000007</v>
      </c>
      <c r="Z54" s="274">
        <v>20</v>
      </c>
      <c r="AA54" s="117">
        <f t="shared" si="11"/>
        <v>16</v>
      </c>
    </row>
    <row r="55" spans="1:27" ht="19.9" customHeight="1" thickBot="1">
      <c r="A55" s="208">
        <v>48</v>
      </c>
      <c r="B55" s="137">
        <v>283145</v>
      </c>
      <c r="C55" s="137">
        <v>48</v>
      </c>
      <c r="D55" s="138" t="s">
        <v>245</v>
      </c>
      <c r="E55" s="10">
        <v>4</v>
      </c>
      <c r="F55" s="10">
        <v>6</v>
      </c>
      <c r="G55" s="10">
        <v>5</v>
      </c>
      <c r="H55" s="10">
        <v>6</v>
      </c>
      <c r="I55" s="10">
        <v>1</v>
      </c>
      <c r="J55" s="10">
        <f t="shared" si="7"/>
        <v>22</v>
      </c>
      <c r="K55" s="10">
        <f t="shared" si="12"/>
        <v>3.30</v>
      </c>
      <c r="L55" s="18">
        <v>1</v>
      </c>
      <c r="M55" s="18">
        <v>2</v>
      </c>
      <c r="N55" s="18">
        <v>3</v>
      </c>
      <c r="O55" s="18">
        <v>3</v>
      </c>
      <c r="P55" s="18">
        <v>2</v>
      </c>
      <c r="Q55" s="18">
        <f t="shared" si="8"/>
        <v>11</v>
      </c>
      <c r="R55" s="117">
        <f t="shared" si="9"/>
        <v>0.55000000000000004</v>
      </c>
      <c r="S55" s="107">
        <f t="shared" si="13"/>
        <v>0.65</v>
      </c>
      <c r="T55" s="107">
        <f t="shared" si="14"/>
        <v>0.99999999999999989</v>
      </c>
      <c r="U55" s="107">
        <f t="shared" si="15"/>
        <v>0.90</v>
      </c>
      <c r="V55" s="107">
        <f t="shared" si="16"/>
        <v>1.0499999999999998</v>
      </c>
      <c r="W55" s="107">
        <f t="shared" si="17"/>
        <v>0.25</v>
      </c>
      <c r="X55" s="118">
        <f t="shared" si="18"/>
        <v>33</v>
      </c>
      <c r="Y55" s="118">
        <f t="shared" si="10"/>
        <v>6.60</v>
      </c>
      <c r="Z55" s="274">
        <v>15</v>
      </c>
      <c r="AA55" s="117">
        <f t="shared" si="11"/>
        <v>12</v>
      </c>
    </row>
    <row r="56" spans="1:27" ht="19.9" customHeight="1">
      <c r="A56" s="207">
        <v>49</v>
      </c>
      <c r="B56" s="137">
        <v>283146</v>
      </c>
      <c r="C56" s="137">
        <v>49</v>
      </c>
      <c r="D56" s="138" t="s">
        <v>246</v>
      </c>
      <c r="E56" s="10">
        <v>2</v>
      </c>
      <c r="F56" s="10">
        <v>4</v>
      </c>
      <c r="G56" s="10">
        <v>6</v>
      </c>
      <c r="H56" s="10">
        <v>5</v>
      </c>
      <c r="I56" s="10">
        <v>3</v>
      </c>
      <c r="J56" s="10">
        <f t="shared" si="7"/>
        <v>20</v>
      </c>
      <c r="K56" s="10">
        <f t="shared" si="12"/>
        <v>3</v>
      </c>
      <c r="L56" s="18">
        <v>5</v>
      </c>
      <c r="M56" s="18">
        <v>2</v>
      </c>
      <c r="N56" s="18">
        <v>1</v>
      </c>
      <c r="O56" s="18">
        <v>0</v>
      </c>
      <c r="P56" s="18">
        <v>2</v>
      </c>
      <c r="Q56" s="18">
        <f t="shared" si="8"/>
        <v>10</v>
      </c>
      <c r="R56" s="117">
        <f t="shared" si="9"/>
        <v>0.50</v>
      </c>
      <c r="S56" s="107">
        <f t="shared" si="13"/>
        <v>0.55000000000000004</v>
      </c>
      <c r="T56" s="107">
        <f t="shared" si="14"/>
        <v>0.70</v>
      </c>
      <c r="U56" s="107">
        <f t="shared" si="15"/>
        <v>0.95</v>
      </c>
      <c r="V56" s="107">
        <f t="shared" si="16"/>
        <v>0.75</v>
      </c>
      <c r="W56" s="107">
        <f t="shared" si="17"/>
        <v>0.54999999999999993</v>
      </c>
      <c r="X56" s="118">
        <f t="shared" si="18"/>
        <v>30</v>
      </c>
      <c r="Y56" s="118">
        <f t="shared" si="10"/>
        <v>6</v>
      </c>
      <c r="Z56" s="274">
        <v>13</v>
      </c>
      <c r="AA56" s="117">
        <f t="shared" si="11"/>
        <v>10.40</v>
      </c>
    </row>
    <row r="57" spans="1:27" ht="19.9" customHeight="1" thickBot="1">
      <c r="A57" s="208">
        <v>50</v>
      </c>
      <c r="B57" s="137">
        <v>283147</v>
      </c>
      <c r="C57" s="137">
        <v>50</v>
      </c>
      <c r="D57" s="138" t="s">
        <v>183</v>
      </c>
      <c r="E57" s="10">
        <v>1</v>
      </c>
      <c r="F57" s="10">
        <v>2</v>
      </c>
      <c r="G57" s="10">
        <v>3</v>
      </c>
      <c r="H57" s="10">
        <v>5</v>
      </c>
      <c r="I57" s="10">
        <v>4</v>
      </c>
      <c r="J57" s="10">
        <f t="shared" si="7"/>
        <v>15</v>
      </c>
      <c r="K57" s="10">
        <f t="shared" si="12"/>
        <v>2.25</v>
      </c>
      <c r="L57" s="18">
        <v>1</v>
      </c>
      <c r="M57" s="18">
        <v>2</v>
      </c>
      <c r="N57" s="18">
        <v>1</v>
      </c>
      <c r="O57" s="18">
        <v>2</v>
      </c>
      <c r="P57" s="18">
        <v>1</v>
      </c>
      <c r="Q57" s="18">
        <f t="shared" si="8"/>
        <v>7</v>
      </c>
      <c r="R57" s="117">
        <f t="shared" si="9"/>
        <v>0.35</v>
      </c>
      <c r="S57" s="107">
        <f t="shared" si="13"/>
        <v>0.20</v>
      </c>
      <c r="T57" s="107">
        <f t="shared" si="14"/>
        <v>0.40</v>
      </c>
      <c r="U57" s="107">
        <f t="shared" si="15"/>
        <v>0.49999999999999994</v>
      </c>
      <c r="V57" s="107">
        <f t="shared" si="16"/>
        <v>0.85</v>
      </c>
      <c r="W57" s="107">
        <f t="shared" si="17"/>
        <v>0.65</v>
      </c>
      <c r="X57" s="118">
        <f t="shared" si="18"/>
        <v>22</v>
      </c>
      <c r="Y57" s="118">
        <f t="shared" si="10"/>
        <v>4.4000000000000004</v>
      </c>
      <c r="Z57" s="274">
        <v>10</v>
      </c>
      <c r="AA57" s="117">
        <f t="shared" si="11"/>
        <v>8</v>
      </c>
    </row>
    <row r="58" spans="1:27" ht="19.9" customHeight="1">
      <c r="A58" s="207">
        <v>51</v>
      </c>
      <c r="B58" s="137">
        <v>283148</v>
      </c>
      <c r="C58" s="137">
        <v>51</v>
      </c>
      <c r="D58" s="138" t="s">
        <v>247</v>
      </c>
      <c r="E58" s="10">
        <v>5</v>
      </c>
      <c r="F58" s="10">
        <v>6</v>
      </c>
      <c r="G58" s="10">
        <v>5</v>
      </c>
      <c r="H58" s="10">
        <v>4</v>
      </c>
      <c r="I58" s="10">
        <v>5</v>
      </c>
      <c r="J58" s="10">
        <f t="shared" si="7"/>
        <v>25</v>
      </c>
      <c r="K58" s="10">
        <f t="shared" si="12"/>
        <v>3.75</v>
      </c>
      <c r="L58" s="18">
        <v>3</v>
      </c>
      <c r="M58" s="18">
        <v>2.50</v>
      </c>
      <c r="N58" s="18">
        <v>2</v>
      </c>
      <c r="O58" s="18">
        <v>2</v>
      </c>
      <c r="P58" s="18">
        <v>3</v>
      </c>
      <c r="Q58" s="18">
        <f t="shared" si="8"/>
        <v>12.50</v>
      </c>
      <c r="R58" s="117">
        <f t="shared" si="9"/>
        <v>0.625</v>
      </c>
      <c r="S58" s="107">
        <f t="shared" si="13"/>
        <v>0.90</v>
      </c>
      <c r="T58" s="107">
        <f t="shared" si="14"/>
        <v>1.0249999999999999</v>
      </c>
      <c r="U58" s="107">
        <f t="shared" si="15"/>
        <v>0.85</v>
      </c>
      <c r="V58" s="107">
        <f t="shared" si="16"/>
        <v>0.70</v>
      </c>
      <c r="W58" s="107">
        <f t="shared" si="17"/>
        <v>0.90</v>
      </c>
      <c r="X58" s="118">
        <f t="shared" si="18"/>
        <v>37.50</v>
      </c>
      <c r="Y58" s="118">
        <f t="shared" si="10"/>
        <v>7.50</v>
      </c>
      <c r="Z58" s="274">
        <v>17</v>
      </c>
      <c r="AA58" s="117">
        <f t="shared" si="11"/>
        <v>13.60</v>
      </c>
    </row>
    <row r="59" spans="1:27" ht="19.9" customHeight="1" thickBot="1">
      <c r="A59" s="208">
        <v>52</v>
      </c>
      <c r="B59" s="137">
        <v>283149</v>
      </c>
      <c r="C59" s="137">
        <v>52</v>
      </c>
      <c r="D59" s="138" t="s">
        <v>248</v>
      </c>
      <c r="E59" s="10">
        <v>9</v>
      </c>
      <c r="F59" s="10">
        <v>6</v>
      </c>
      <c r="G59" s="10">
        <v>6</v>
      </c>
      <c r="H59" s="10">
        <v>8</v>
      </c>
      <c r="I59" s="10">
        <v>9</v>
      </c>
      <c r="J59" s="10">
        <f t="shared" si="7"/>
        <v>38</v>
      </c>
      <c r="K59" s="10">
        <f t="shared" si="12"/>
        <v>5.70</v>
      </c>
      <c r="L59" s="18">
        <v>2</v>
      </c>
      <c r="M59" s="18">
        <v>3</v>
      </c>
      <c r="N59" s="18">
        <v>5</v>
      </c>
      <c r="O59" s="18">
        <v>5</v>
      </c>
      <c r="P59" s="18">
        <v>4</v>
      </c>
      <c r="Q59" s="18">
        <f t="shared" si="8"/>
        <v>19</v>
      </c>
      <c r="R59" s="117">
        <f t="shared" si="9"/>
        <v>0.95</v>
      </c>
      <c r="S59" s="107">
        <f t="shared" si="13"/>
        <v>1.45</v>
      </c>
      <c r="T59" s="107">
        <f t="shared" si="14"/>
        <v>1.0499999999999998</v>
      </c>
      <c r="U59" s="107">
        <f t="shared" si="15"/>
        <v>1.1499999999999999</v>
      </c>
      <c r="V59" s="107">
        <f t="shared" si="16"/>
        <v>1.45</v>
      </c>
      <c r="W59" s="107">
        <f t="shared" si="17"/>
        <v>1.5499999999999998</v>
      </c>
      <c r="X59" s="118">
        <f t="shared" si="18"/>
        <v>57</v>
      </c>
      <c r="Y59" s="118">
        <f t="shared" si="10"/>
        <v>11.40</v>
      </c>
      <c r="Z59" s="274">
        <v>27</v>
      </c>
      <c r="AA59" s="117">
        <f t="shared" si="11"/>
        <v>21.60</v>
      </c>
    </row>
    <row r="60" spans="1:27" ht="19.9" customHeight="1">
      <c r="A60" s="207">
        <v>53</v>
      </c>
      <c r="B60" s="137">
        <v>283150</v>
      </c>
      <c r="C60" s="137">
        <v>53</v>
      </c>
      <c r="D60" s="138" t="s">
        <v>184</v>
      </c>
      <c r="E60" s="10">
        <v>1</v>
      </c>
      <c r="F60" s="10">
        <v>2</v>
      </c>
      <c r="G60" s="10">
        <v>5</v>
      </c>
      <c r="H60" s="10">
        <v>3</v>
      </c>
      <c r="I60" s="10">
        <v>1</v>
      </c>
      <c r="J60" s="10">
        <f t="shared" si="7"/>
        <v>12</v>
      </c>
      <c r="K60" s="10">
        <f t="shared" si="12"/>
        <v>1.7999999999999998</v>
      </c>
      <c r="L60" s="18">
        <v>1</v>
      </c>
      <c r="M60" s="18">
        <v>2</v>
      </c>
      <c r="N60" s="18">
        <v>1</v>
      </c>
      <c r="O60" s="18">
        <v>0</v>
      </c>
      <c r="P60" s="18">
        <v>1</v>
      </c>
      <c r="Q60" s="18">
        <f t="shared" si="8"/>
        <v>5</v>
      </c>
      <c r="R60" s="117">
        <f t="shared" si="9"/>
        <v>0.25</v>
      </c>
      <c r="S60" s="107">
        <f t="shared" si="13"/>
        <v>0.20</v>
      </c>
      <c r="T60" s="107">
        <f t="shared" si="14"/>
        <v>0.40</v>
      </c>
      <c r="U60" s="107">
        <f t="shared" si="15"/>
        <v>0.80</v>
      </c>
      <c r="V60" s="107">
        <f t="shared" si="16"/>
        <v>0.44999999999999996</v>
      </c>
      <c r="W60" s="107">
        <f t="shared" si="17"/>
        <v>0.20</v>
      </c>
      <c r="X60" s="118">
        <f t="shared" si="18"/>
        <v>17</v>
      </c>
      <c r="Y60" s="118">
        <f t="shared" si="10"/>
        <v>3.4000000000000004</v>
      </c>
      <c r="Z60" s="274">
        <v>7</v>
      </c>
      <c r="AA60" s="117">
        <f t="shared" si="11"/>
        <v>5.60</v>
      </c>
    </row>
    <row r="61" spans="1:27" ht="19.9" customHeight="1" thickBot="1">
      <c r="A61" s="208">
        <v>54</v>
      </c>
      <c r="B61" s="137">
        <v>283151</v>
      </c>
      <c r="C61" s="137">
        <v>54</v>
      </c>
      <c r="D61" s="138" t="s">
        <v>185</v>
      </c>
      <c r="E61" s="10">
        <v>2</v>
      </c>
      <c r="F61" s="10">
        <v>0</v>
      </c>
      <c r="G61" s="10">
        <v>1</v>
      </c>
      <c r="H61" s="10">
        <v>0</v>
      </c>
      <c r="I61" s="10">
        <v>1</v>
      </c>
      <c r="J61" s="10">
        <f t="shared" si="7"/>
        <v>4</v>
      </c>
      <c r="K61" s="10">
        <f t="shared" si="12"/>
        <v>0.60</v>
      </c>
      <c r="L61" s="18">
        <v>1</v>
      </c>
      <c r="M61" s="18">
        <v>0</v>
      </c>
      <c r="N61" s="18">
        <v>1</v>
      </c>
      <c r="O61" s="18">
        <v>1</v>
      </c>
      <c r="P61" s="18">
        <v>0</v>
      </c>
      <c r="Q61" s="18">
        <f t="shared" si="8"/>
        <v>3</v>
      </c>
      <c r="R61" s="117">
        <f t="shared" si="9"/>
        <v>0.15000000000000002</v>
      </c>
      <c r="S61" s="107">
        <f t="shared" si="13"/>
        <v>0.35</v>
      </c>
      <c r="T61" s="107">
        <f t="shared" si="14"/>
        <v>0</v>
      </c>
      <c r="U61" s="107">
        <f t="shared" si="15"/>
        <v>0.20</v>
      </c>
      <c r="V61" s="107">
        <f t="shared" si="16"/>
        <v>0.05</v>
      </c>
      <c r="W61" s="107">
        <f t="shared" si="17"/>
        <v>0.15</v>
      </c>
      <c r="X61" s="118">
        <f t="shared" si="18"/>
        <v>7</v>
      </c>
      <c r="Y61" s="118">
        <f t="shared" si="10"/>
        <v>1.40</v>
      </c>
      <c r="Z61" s="274">
        <v>1</v>
      </c>
      <c r="AA61" s="117">
        <f t="shared" si="11"/>
        <v>0.80</v>
      </c>
    </row>
    <row r="62" spans="1:27" ht="19.9" customHeight="1">
      <c r="A62" s="207">
        <v>55</v>
      </c>
      <c r="B62" s="137">
        <v>283152</v>
      </c>
      <c r="C62" s="137">
        <v>55</v>
      </c>
      <c r="D62" s="138" t="s">
        <v>249</v>
      </c>
      <c r="E62" s="10">
        <v>1</v>
      </c>
      <c r="F62" s="10">
        <v>3</v>
      </c>
      <c r="G62" s="10">
        <v>1</v>
      </c>
      <c r="H62" s="10">
        <v>2</v>
      </c>
      <c r="I62" s="10">
        <v>3</v>
      </c>
      <c r="J62" s="10">
        <f t="shared" si="7"/>
        <v>10</v>
      </c>
      <c r="K62" s="10">
        <f t="shared" si="12"/>
        <v>1.50</v>
      </c>
      <c r="L62" s="18">
        <v>2</v>
      </c>
      <c r="M62" s="18">
        <v>3</v>
      </c>
      <c r="N62" s="18">
        <v>1</v>
      </c>
      <c r="O62" s="18">
        <v>0</v>
      </c>
      <c r="P62" s="18">
        <v>1</v>
      </c>
      <c r="Q62" s="18">
        <f t="shared" si="8"/>
        <v>7</v>
      </c>
      <c r="R62" s="117">
        <f t="shared" si="9"/>
        <v>0.35</v>
      </c>
      <c r="S62" s="107">
        <f t="shared" si="13"/>
        <v>0.25</v>
      </c>
      <c r="T62" s="107">
        <f t="shared" si="14"/>
        <v>0.60</v>
      </c>
      <c r="U62" s="107">
        <f t="shared" si="15"/>
        <v>0.20</v>
      </c>
      <c r="V62" s="107">
        <f t="shared" si="16"/>
        <v>0.30</v>
      </c>
      <c r="W62" s="107">
        <f t="shared" si="17"/>
        <v>0.49999999999999994</v>
      </c>
      <c r="X62" s="118">
        <f t="shared" si="18"/>
        <v>17</v>
      </c>
      <c r="Y62" s="118">
        <f t="shared" si="10"/>
        <v>3.4000000000000004</v>
      </c>
      <c r="Z62" s="274">
        <v>7</v>
      </c>
      <c r="AA62" s="117">
        <f t="shared" si="11"/>
        <v>5.60</v>
      </c>
    </row>
    <row r="63" spans="1:27" ht="19.9" customHeight="1" thickBot="1">
      <c r="A63" s="208">
        <v>56</v>
      </c>
      <c r="B63" s="137">
        <v>283153</v>
      </c>
      <c r="C63" s="137">
        <v>56</v>
      </c>
      <c r="D63" s="138" t="s">
        <v>250</v>
      </c>
      <c r="E63" s="10">
        <v>1</v>
      </c>
      <c r="F63" s="10">
        <v>3</v>
      </c>
      <c r="G63" s="10">
        <v>2</v>
      </c>
      <c r="H63" s="10">
        <v>1</v>
      </c>
      <c r="I63" s="10">
        <v>1</v>
      </c>
      <c r="J63" s="10">
        <f t="shared" si="7"/>
        <v>8</v>
      </c>
      <c r="K63" s="10">
        <f t="shared" si="12"/>
        <v>1.20</v>
      </c>
      <c r="L63" s="18">
        <v>1</v>
      </c>
      <c r="M63" s="18">
        <v>0</v>
      </c>
      <c r="N63" s="18">
        <v>1</v>
      </c>
      <c r="O63" s="18">
        <v>0</v>
      </c>
      <c r="P63" s="18">
        <v>1</v>
      </c>
      <c r="Q63" s="18">
        <f t="shared" si="8"/>
        <v>3</v>
      </c>
      <c r="R63" s="117">
        <f t="shared" si="9"/>
        <v>0.15000000000000002</v>
      </c>
      <c r="S63" s="107">
        <f t="shared" si="13"/>
        <v>0.20</v>
      </c>
      <c r="T63" s="107">
        <f t="shared" si="14"/>
        <v>0.44999999999999996</v>
      </c>
      <c r="U63" s="107">
        <f t="shared" si="15"/>
        <v>0.35</v>
      </c>
      <c r="V63" s="107">
        <f t="shared" si="16"/>
        <v>0.15</v>
      </c>
      <c r="W63" s="107">
        <f t="shared" si="17"/>
        <v>0.20</v>
      </c>
      <c r="X63" s="118">
        <f t="shared" si="18"/>
        <v>11</v>
      </c>
      <c r="Y63" s="118">
        <f t="shared" si="10"/>
        <v>2.2000000000000002</v>
      </c>
      <c r="Z63" s="274">
        <v>4</v>
      </c>
      <c r="AA63" s="117">
        <f t="shared" si="11"/>
        <v>3.20</v>
      </c>
    </row>
    <row r="64" spans="1:27" ht="19.9" customHeight="1">
      <c r="A64" s="207">
        <v>57</v>
      </c>
      <c r="B64" s="137">
        <v>283155</v>
      </c>
      <c r="C64" s="137">
        <v>57</v>
      </c>
      <c r="D64" s="138" t="s">
        <v>251</v>
      </c>
      <c r="E64" s="10">
        <v>4</v>
      </c>
      <c r="F64" s="10">
        <v>5</v>
      </c>
      <c r="G64" s="10">
        <v>6</v>
      </c>
      <c r="H64" s="10">
        <v>5</v>
      </c>
      <c r="I64" s="10">
        <v>2</v>
      </c>
      <c r="J64" s="10">
        <f t="shared" si="7"/>
        <v>22</v>
      </c>
      <c r="K64" s="10">
        <f t="shared" si="12"/>
        <v>3.30</v>
      </c>
      <c r="L64" s="18">
        <v>2</v>
      </c>
      <c r="M64" s="18">
        <v>3</v>
      </c>
      <c r="N64" s="18">
        <v>2</v>
      </c>
      <c r="O64" s="18">
        <v>5</v>
      </c>
      <c r="P64" s="18">
        <v>1</v>
      </c>
      <c r="Q64" s="18">
        <f t="shared" si="8"/>
        <v>13</v>
      </c>
      <c r="R64" s="117">
        <f t="shared" si="9"/>
        <v>0.65</v>
      </c>
      <c r="S64" s="107">
        <f t="shared" si="13"/>
        <v>0.70</v>
      </c>
      <c r="T64" s="107">
        <f t="shared" si="14"/>
        <v>0.90</v>
      </c>
      <c r="U64" s="107">
        <f t="shared" si="15"/>
        <v>0.99999999999999989</v>
      </c>
      <c r="V64" s="107">
        <f t="shared" si="16"/>
        <v>1</v>
      </c>
      <c r="W64" s="107">
        <f t="shared" si="17"/>
        <v>0.35</v>
      </c>
      <c r="X64" s="118">
        <f t="shared" si="18"/>
        <v>35</v>
      </c>
      <c r="Y64" s="118">
        <f t="shared" si="10"/>
        <v>7</v>
      </c>
      <c r="Z64" s="274">
        <v>15</v>
      </c>
      <c r="AA64" s="117">
        <f t="shared" si="11"/>
        <v>12</v>
      </c>
    </row>
    <row r="65" spans="1:27" ht="19.9" customHeight="1" thickBot="1">
      <c r="A65" s="208">
        <v>58</v>
      </c>
      <c r="B65" s="137">
        <v>283156</v>
      </c>
      <c r="C65" s="137">
        <v>58</v>
      </c>
      <c r="D65" s="138" t="s">
        <v>252</v>
      </c>
      <c r="E65" s="10">
        <v>2</v>
      </c>
      <c r="F65" s="10">
        <v>3</v>
      </c>
      <c r="G65" s="10">
        <v>4</v>
      </c>
      <c r="H65" s="10">
        <v>3</v>
      </c>
      <c r="I65" s="10">
        <v>3</v>
      </c>
      <c r="J65" s="10">
        <f t="shared" si="7"/>
        <v>15</v>
      </c>
      <c r="K65" s="10">
        <f t="shared" si="12"/>
        <v>2.25</v>
      </c>
      <c r="L65" s="18">
        <v>2</v>
      </c>
      <c r="M65" s="18">
        <v>3</v>
      </c>
      <c r="N65" s="18">
        <v>1</v>
      </c>
      <c r="O65" s="18">
        <v>0</v>
      </c>
      <c r="P65" s="18">
        <v>1</v>
      </c>
      <c r="Q65" s="18">
        <f t="shared" si="8"/>
        <v>7</v>
      </c>
      <c r="R65" s="117">
        <f t="shared" si="9"/>
        <v>0.35</v>
      </c>
      <c r="S65" s="107">
        <f t="shared" si="13"/>
        <v>0.40</v>
      </c>
      <c r="T65" s="107">
        <f t="shared" si="14"/>
        <v>0.60</v>
      </c>
      <c r="U65" s="107">
        <f t="shared" si="15"/>
        <v>0.65</v>
      </c>
      <c r="V65" s="107">
        <f t="shared" si="16"/>
        <v>0.44999999999999996</v>
      </c>
      <c r="W65" s="107">
        <f t="shared" si="17"/>
        <v>0.49999999999999994</v>
      </c>
      <c r="X65" s="118">
        <f t="shared" si="18"/>
        <v>22</v>
      </c>
      <c r="Y65" s="118">
        <f t="shared" si="10"/>
        <v>4.4000000000000004</v>
      </c>
      <c r="Z65" s="274">
        <v>10</v>
      </c>
      <c r="AA65" s="117">
        <f t="shared" si="11"/>
        <v>8</v>
      </c>
    </row>
    <row r="66" spans="1:27" ht="19.9" customHeight="1">
      <c r="A66" s="207">
        <v>59</v>
      </c>
      <c r="B66" s="137">
        <v>283157</v>
      </c>
      <c r="C66" s="137">
        <v>59</v>
      </c>
      <c r="D66" s="138" t="s">
        <v>253</v>
      </c>
      <c r="E66" s="10">
        <v>5</v>
      </c>
      <c r="F66" s="10">
        <v>6</v>
      </c>
      <c r="G66" s="10">
        <v>4</v>
      </c>
      <c r="H66" s="10">
        <v>2</v>
      </c>
      <c r="I66" s="10">
        <v>2</v>
      </c>
      <c r="J66" s="10">
        <f t="shared" si="7"/>
        <v>19</v>
      </c>
      <c r="K66" s="10">
        <f t="shared" si="12"/>
        <v>2.85</v>
      </c>
      <c r="L66" s="18">
        <v>3</v>
      </c>
      <c r="M66" s="18">
        <v>2</v>
      </c>
      <c r="N66" s="18">
        <v>0</v>
      </c>
      <c r="O66" s="18">
        <v>1</v>
      </c>
      <c r="P66" s="18">
        <v>2</v>
      </c>
      <c r="Q66" s="18">
        <f t="shared" si="8"/>
        <v>8</v>
      </c>
      <c r="R66" s="117">
        <f t="shared" si="9"/>
        <v>0.40</v>
      </c>
      <c r="S66" s="107">
        <f t="shared" si="13"/>
        <v>0.90</v>
      </c>
      <c r="T66" s="107">
        <f t="shared" si="14"/>
        <v>0.99999999999999989</v>
      </c>
      <c r="U66" s="107">
        <f t="shared" si="15"/>
        <v>0.60</v>
      </c>
      <c r="V66" s="107">
        <f t="shared" si="16"/>
        <v>0.35</v>
      </c>
      <c r="W66" s="107">
        <f t="shared" si="17"/>
        <v>0.40</v>
      </c>
      <c r="X66" s="118">
        <f t="shared" si="18"/>
        <v>27</v>
      </c>
      <c r="Y66" s="118">
        <f t="shared" si="10"/>
        <v>5.40</v>
      </c>
      <c r="Z66" s="274">
        <v>12</v>
      </c>
      <c r="AA66" s="117">
        <f t="shared" si="11"/>
        <v>9.6000000000000014</v>
      </c>
    </row>
    <row r="67" spans="1:27" ht="19.9" customHeight="1" thickBot="1">
      <c r="A67" s="208">
        <v>60</v>
      </c>
      <c r="B67" s="137">
        <v>283158</v>
      </c>
      <c r="C67" s="137">
        <v>60</v>
      </c>
      <c r="D67" s="138" t="s">
        <v>254</v>
      </c>
      <c r="E67" s="10">
        <v>1</v>
      </c>
      <c r="F67" s="10">
        <v>0</v>
      </c>
      <c r="G67" s="10">
        <v>1</v>
      </c>
      <c r="H67" s="10">
        <v>0</v>
      </c>
      <c r="I67" s="10">
        <v>1</v>
      </c>
      <c r="J67" s="10">
        <f t="shared" si="7"/>
        <v>3</v>
      </c>
      <c r="K67" s="10">
        <f t="shared" si="12"/>
        <v>0.44999999999999996</v>
      </c>
      <c r="L67" s="18">
        <v>0</v>
      </c>
      <c r="M67" s="18">
        <v>0</v>
      </c>
      <c r="N67" s="18">
        <v>1</v>
      </c>
      <c r="O67" s="18">
        <v>1</v>
      </c>
      <c r="P67" s="18">
        <v>0</v>
      </c>
      <c r="Q67" s="18">
        <f t="shared" si="8"/>
        <v>2</v>
      </c>
      <c r="R67" s="117">
        <f t="shared" si="9"/>
        <v>0.10</v>
      </c>
      <c r="S67" s="107">
        <f t="shared" si="13"/>
        <v>0.15</v>
      </c>
      <c r="T67" s="107">
        <f t="shared" si="14"/>
        <v>0</v>
      </c>
      <c r="U67" s="107">
        <f t="shared" si="15"/>
        <v>0.20</v>
      </c>
      <c r="V67" s="107">
        <f t="shared" si="16"/>
        <v>0.05</v>
      </c>
      <c r="W67" s="107">
        <f t="shared" si="17"/>
        <v>0.15</v>
      </c>
      <c r="X67" s="118">
        <f t="shared" si="18"/>
        <v>5</v>
      </c>
      <c r="Y67" s="118">
        <f t="shared" si="10"/>
        <v>1</v>
      </c>
      <c r="Z67" s="274">
        <v>1</v>
      </c>
      <c r="AA67" s="117">
        <f t="shared" si="11"/>
        <v>0.80</v>
      </c>
    </row>
    <row r="68" spans="1:27" ht="19.9" customHeight="1">
      <c r="A68" s="207">
        <v>61</v>
      </c>
      <c r="B68" s="137">
        <v>283159</v>
      </c>
      <c r="C68" s="137">
        <v>61</v>
      </c>
      <c r="D68" s="138" t="s">
        <v>186</v>
      </c>
      <c r="E68" s="10">
        <v>6</v>
      </c>
      <c r="F68" s="10">
        <v>8</v>
      </c>
      <c r="G68" s="10">
        <v>6</v>
      </c>
      <c r="H68" s="10">
        <v>8</v>
      </c>
      <c r="I68" s="10">
        <v>5</v>
      </c>
      <c r="J68" s="10">
        <f t="shared" si="7"/>
        <v>33</v>
      </c>
      <c r="K68" s="10">
        <f t="shared" si="12"/>
        <v>4.95</v>
      </c>
      <c r="L68" s="18">
        <v>5</v>
      </c>
      <c r="M68" s="18">
        <v>5</v>
      </c>
      <c r="N68" s="18">
        <v>4</v>
      </c>
      <c r="O68" s="18">
        <v>2</v>
      </c>
      <c r="P68" s="18">
        <v>1</v>
      </c>
      <c r="Q68" s="18">
        <f t="shared" si="8"/>
        <v>17</v>
      </c>
      <c r="R68" s="117">
        <f t="shared" si="9"/>
        <v>0.85000000000000009</v>
      </c>
      <c r="S68" s="107">
        <f t="shared" si="13"/>
        <v>1.1499999999999999</v>
      </c>
      <c r="T68" s="107">
        <f t="shared" si="14"/>
        <v>1.45</v>
      </c>
      <c r="U68" s="107">
        <f t="shared" si="15"/>
        <v>1.0999999999999999</v>
      </c>
      <c r="V68" s="107">
        <f t="shared" si="16"/>
        <v>1.30</v>
      </c>
      <c r="W68" s="107">
        <f t="shared" si="17"/>
        <v>0.80</v>
      </c>
      <c r="X68" s="118">
        <f t="shared" si="18"/>
        <v>50</v>
      </c>
      <c r="Y68" s="118">
        <f t="shared" si="10"/>
        <v>10</v>
      </c>
      <c r="Z68" s="274">
        <v>22</v>
      </c>
      <c r="AA68" s="117">
        <f t="shared" si="11"/>
        <v>17.60</v>
      </c>
    </row>
    <row r="69" spans="1:27" ht="19.9" customHeight="1" thickBot="1">
      <c r="A69" s="208">
        <v>62</v>
      </c>
      <c r="B69" s="137">
        <v>283160</v>
      </c>
      <c r="C69" s="137">
        <v>62</v>
      </c>
      <c r="D69" s="138" t="s">
        <v>255</v>
      </c>
      <c r="E69" s="10">
        <v>3</v>
      </c>
      <c r="F69" s="10">
        <v>2</v>
      </c>
      <c r="G69" s="10">
        <v>2</v>
      </c>
      <c r="H69" s="10">
        <v>2</v>
      </c>
      <c r="I69" s="10">
        <v>1</v>
      </c>
      <c r="J69" s="10">
        <f t="shared" si="7"/>
        <v>10</v>
      </c>
      <c r="K69" s="10">
        <f t="shared" si="12"/>
        <v>1.50</v>
      </c>
      <c r="L69" s="18">
        <v>2</v>
      </c>
      <c r="M69" s="18">
        <v>1</v>
      </c>
      <c r="N69" s="18">
        <v>0</v>
      </c>
      <c r="O69" s="18">
        <v>1</v>
      </c>
      <c r="P69" s="18">
        <v>2</v>
      </c>
      <c r="Q69" s="18">
        <f t="shared" si="8"/>
        <v>6</v>
      </c>
      <c r="R69" s="117">
        <f t="shared" si="9"/>
        <v>0.30000000000000004</v>
      </c>
      <c r="S69" s="107">
        <f t="shared" si="13"/>
        <v>0.54999999999999993</v>
      </c>
      <c r="T69" s="107">
        <f t="shared" si="14"/>
        <v>0.35</v>
      </c>
      <c r="U69" s="107">
        <f t="shared" si="15"/>
        <v>0.30</v>
      </c>
      <c r="V69" s="107">
        <f t="shared" si="16"/>
        <v>0.35</v>
      </c>
      <c r="W69" s="107">
        <f t="shared" si="17"/>
        <v>0.25</v>
      </c>
      <c r="X69" s="118">
        <f t="shared" si="18"/>
        <v>16</v>
      </c>
      <c r="Y69" s="118">
        <f t="shared" si="10"/>
        <v>3.20</v>
      </c>
      <c r="Z69" s="274">
        <v>6</v>
      </c>
      <c r="AA69" s="117">
        <f t="shared" si="11"/>
        <v>4.8000000000000007</v>
      </c>
    </row>
    <row r="70" spans="1:27" ht="19.9" customHeight="1">
      <c r="A70" s="207">
        <v>63</v>
      </c>
      <c r="B70" s="137">
        <v>283162</v>
      </c>
      <c r="C70" s="137">
        <v>63</v>
      </c>
      <c r="D70" s="138" t="s">
        <v>256</v>
      </c>
      <c r="E70" s="10">
        <v>5</v>
      </c>
      <c r="F70" s="10">
        <v>6</v>
      </c>
      <c r="G70" s="10">
        <v>5</v>
      </c>
      <c r="H70" s="10">
        <v>4</v>
      </c>
      <c r="I70" s="10">
        <v>5</v>
      </c>
      <c r="J70" s="10">
        <f t="shared" si="7"/>
        <v>25</v>
      </c>
      <c r="K70" s="10">
        <f t="shared" si="12"/>
        <v>3.75</v>
      </c>
      <c r="L70" s="18">
        <v>3</v>
      </c>
      <c r="M70" s="18">
        <v>5</v>
      </c>
      <c r="N70" s="18">
        <v>4</v>
      </c>
      <c r="O70" s="18">
        <v>2</v>
      </c>
      <c r="P70" s="18">
        <v>1</v>
      </c>
      <c r="Q70" s="18">
        <f t="shared" si="8"/>
        <v>15</v>
      </c>
      <c r="R70" s="117">
        <f t="shared" si="9"/>
        <v>0.75</v>
      </c>
      <c r="S70" s="107">
        <f t="shared" si="13"/>
        <v>0.90</v>
      </c>
      <c r="T70" s="107">
        <f t="shared" si="14"/>
        <v>1.1499999999999999</v>
      </c>
      <c r="U70" s="107">
        <f t="shared" si="15"/>
        <v>0.95</v>
      </c>
      <c r="V70" s="107">
        <f t="shared" si="16"/>
        <v>0.70</v>
      </c>
      <c r="W70" s="107">
        <f t="shared" si="17"/>
        <v>0.80</v>
      </c>
      <c r="X70" s="118">
        <f t="shared" si="18"/>
        <v>40</v>
      </c>
      <c r="Y70" s="118">
        <f t="shared" si="10"/>
        <v>8</v>
      </c>
      <c r="Z70" s="274">
        <v>15</v>
      </c>
      <c r="AA70" s="117">
        <f t="shared" si="11"/>
        <v>12</v>
      </c>
    </row>
    <row r="71" spans="1:27" ht="19.9" customHeight="1" thickBot="1">
      <c r="A71" s="208">
        <v>64</v>
      </c>
      <c r="B71" s="137">
        <v>283163</v>
      </c>
      <c r="C71" s="137">
        <v>64</v>
      </c>
      <c r="D71" s="138" t="s">
        <v>257</v>
      </c>
      <c r="E71" s="10">
        <v>8</v>
      </c>
      <c r="F71" s="10">
        <v>7</v>
      </c>
      <c r="G71" s="10">
        <v>6</v>
      </c>
      <c r="H71" s="10">
        <v>6</v>
      </c>
      <c r="I71" s="10">
        <v>8</v>
      </c>
      <c r="J71" s="10">
        <f t="shared" si="7"/>
        <v>35</v>
      </c>
      <c r="K71" s="10">
        <f t="shared" si="12"/>
        <v>5.25</v>
      </c>
      <c r="L71" s="18">
        <v>5</v>
      </c>
      <c r="M71" s="18">
        <v>5</v>
      </c>
      <c r="N71" s="18">
        <v>2</v>
      </c>
      <c r="O71" s="18">
        <v>3</v>
      </c>
      <c r="P71" s="18">
        <v>2</v>
      </c>
      <c r="Q71" s="18">
        <f t="shared" si="8"/>
        <v>17</v>
      </c>
      <c r="R71" s="117">
        <f t="shared" si="9"/>
        <v>0.85000000000000009</v>
      </c>
      <c r="S71" s="107">
        <f t="shared" si="13"/>
        <v>1.45</v>
      </c>
      <c r="T71" s="107">
        <f t="shared" si="14"/>
        <v>1.30</v>
      </c>
      <c r="U71" s="107">
        <f t="shared" si="15"/>
        <v>0.99999999999999989</v>
      </c>
      <c r="V71" s="107">
        <f t="shared" si="16"/>
        <v>1.0499999999999998</v>
      </c>
      <c r="W71" s="107">
        <f t="shared" si="17"/>
        <v>1.30</v>
      </c>
      <c r="X71" s="118">
        <f t="shared" si="18"/>
        <v>52</v>
      </c>
      <c r="Y71" s="118">
        <f t="shared" si="10"/>
        <v>10.40</v>
      </c>
      <c r="Z71" s="274">
        <v>22</v>
      </c>
      <c r="AA71" s="117">
        <f t="shared" si="11"/>
        <v>17.60</v>
      </c>
    </row>
    <row r="72" spans="1:27" ht="19.9" customHeight="1">
      <c r="A72" s="207">
        <v>65</v>
      </c>
      <c r="B72" s="137">
        <v>283165</v>
      </c>
      <c r="C72" s="137">
        <v>65</v>
      </c>
      <c r="D72" s="138" t="s">
        <v>258</v>
      </c>
      <c r="E72" s="10">
        <v>2</v>
      </c>
      <c r="F72" s="10">
        <v>3</v>
      </c>
      <c r="G72" s="10">
        <v>6</v>
      </c>
      <c r="H72" s="10">
        <v>8</v>
      </c>
      <c r="I72" s="10">
        <v>7</v>
      </c>
      <c r="J72" s="10">
        <f t="shared" si="7"/>
        <v>26</v>
      </c>
      <c r="K72" s="10">
        <f t="shared" si="19" ref="K72:K103">J72*0.15</f>
        <v>3.90</v>
      </c>
      <c r="L72" s="18">
        <v>2</v>
      </c>
      <c r="M72" s="18">
        <v>3</v>
      </c>
      <c r="N72" s="18">
        <v>2</v>
      </c>
      <c r="O72" s="18">
        <v>1</v>
      </c>
      <c r="P72" s="18">
        <v>4</v>
      </c>
      <c r="Q72" s="18">
        <f t="shared" si="8"/>
        <v>12</v>
      </c>
      <c r="R72" s="117">
        <f t="shared" si="9"/>
        <v>0.60000000000000009</v>
      </c>
      <c r="S72" s="107">
        <f t="shared" si="20" ref="S72:S103">(E72*0.15+L72*0.05)</f>
        <v>0.40</v>
      </c>
      <c r="T72" s="107">
        <f t="shared" si="21" ref="T72:T103">(F72*0.15+M72*0.05)</f>
        <v>0.60</v>
      </c>
      <c r="U72" s="107">
        <f t="shared" si="22" ref="U72:U103">(G72*0.15+N72*0.05)</f>
        <v>0.99999999999999989</v>
      </c>
      <c r="V72" s="107">
        <f t="shared" si="23" ref="V72:V103">(H72*0.15+O72*0.05)</f>
        <v>1.25</v>
      </c>
      <c r="W72" s="107">
        <f t="shared" si="24" ref="W72:W103">(I72*0.15+P72*0.05)</f>
        <v>1.25</v>
      </c>
      <c r="X72" s="118">
        <f t="shared" si="25" ref="X72:X103">J72+Q72</f>
        <v>38</v>
      </c>
      <c r="Y72" s="118">
        <f t="shared" si="10"/>
        <v>7.60</v>
      </c>
      <c r="Z72" s="274">
        <v>18</v>
      </c>
      <c r="AA72" s="117">
        <f t="shared" si="11"/>
        <v>14.40</v>
      </c>
    </row>
    <row r="73" spans="1:27" ht="19.9" customHeight="1" thickBot="1">
      <c r="A73" s="208">
        <v>66</v>
      </c>
      <c r="B73" s="137">
        <v>283166</v>
      </c>
      <c r="C73" s="137">
        <v>66</v>
      </c>
      <c r="D73" s="138" t="s">
        <v>259</v>
      </c>
      <c r="E73" s="10">
        <v>2</v>
      </c>
      <c r="F73" s="10">
        <v>6</v>
      </c>
      <c r="G73" s="10">
        <v>4</v>
      </c>
      <c r="H73" s="10">
        <v>6</v>
      </c>
      <c r="I73" s="10">
        <v>5</v>
      </c>
      <c r="J73" s="10">
        <f t="shared" si="26" ref="J73:J105">SUM(E73:I73)</f>
        <v>23</v>
      </c>
      <c r="K73" s="10">
        <f t="shared" si="19"/>
        <v>3.4499999999999997</v>
      </c>
      <c r="L73" s="18">
        <v>2</v>
      </c>
      <c r="M73" s="18">
        <v>5</v>
      </c>
      <c r="N73" s="18">
        <v>2</v>
      </c>
      <c r="O73" s="18">
        <v>2</v>
      </c>
      <c r="P73" s="18">
        <v>1</v>
      </c>
      <c r="Q73" s="18">
        <f t="shared" si="27" ref="Q73:Q105">SUM(L73:P73)</f>
        <v>12</v>
      </c>
      <c r="R73" s="117">
        <f t="shared" si="28" ref="R73:R105">Q73*0.05</f>
        <v>0.60000000000000009</v>
      </c>
      <c r="S73" s="107">
        <f t="shared" si="20"/>
        <v>0.40</v>
      </c>
      <c r="T73" s="107">
        <f t="shared" si="21"/>
        <v>1.1499999999999999</v>
      </c>
      <c r="U73" s="107">
        <f t="shared" si="22"/>
        <v>0.70</v>
      </c>
      <c r="V73" s="107">
        <f t="shared" si="23"/>
        <v>0.99999999999999989</v>
      </c>
      <c r="W73" s="107">
        <f t="shared" si="24"/>
        <v>0.80</v>
      </c>
      <c r="X73" s="118">
        <f t="shared" si="25"/>
        <v>35</v>
      </c>
      <c r="Y73" s="118">
        <f t="shared" si="29" ref="Y73:Y105">(X73*0.2)</f>
        <v>7</v>
      </c>
      <c r="Z73" s="274">
        <v>16</v>
      </c>
      <c r="AA73" s="117">
        <f t="shared" si="30" ref="AA73:AA105">Z73*0.8</f>
        <v>12.80</v>
      </c>
    </row>
    <row r="74" spans="1:27" ht="19.9" customHeight="1">
      <c r="A74" s="207">
        <v>67</v>
      </c>
      <c r="B74" s="137">
        <v>283168</v>
      </c>
      <c r="C74" s="137">
        <v>67</v>
      </c>
      <c r="D74" s="138" t="s">
        <v>187</v>
      </c>
      <c r="E74" s="10">
        <v>4</v>
      </c>
      <c r="F74" s="10">
        <v>3</v>
      </c>
      <c r="G74" s="10">
        <v>2</v>
      </c>
      <c r="H74" s="10">
        <v>1</v>
      </c>
      <c r="I74" s="10">
        <v>2</v>
      </c>
      <c r="J74" s="10">
        <f t="shared" si="26"/>
        <v>12</v>
      </c>
      <c r="K74" s="10">
        <f t="shared" si="19"/>
        <v>1.7999999999999998</v>
      </c>
      <c r="L74" s="18">
        <v>1</v>
      </c>
      <c r="M74" s="18">
        <v>1</v>
      </c>
      <c r="N74" s="18">
        <v>1</v>
      </c>
      <c r="O74" s="18">
        <v>1</v>
      </c>
      <c r="P74" s="18">
        <v>1</v>
      </c>
      <c r="Q74" s="18">
        <f t="shared" si="27"/>
        <v>5</v>
      </c>
      <c r="R74" s="117">
        <f t="shared" si="28"/>
        <v>0.25</v>
      </c>
      <c r="S74" s="107">
        <f t="shared" si="20"/>
        <v>0.65</v>
      </c>
      <c r="T74" s="107">
        <f t="shared" si="21"/>
        <v>0.49999999999999994</v>
      </c>
      <c r="U74" s="107">
        <f t="shared" si="22"/>
        <v>0.35</v>
      </c>
      <c r="V74" s="107">
        <f t="shared" si="23"/>
        <v>0.20</v>
      </c>
      <c r="W74" s="107">
        <f t="shared" si="24"/>
        <v>0.35</v>
      </c>
      <c r="X74" s="118">
        <f t="shared" si="25"/>
        <v>17</v>
      </c>
      <c r="Y74" s="118">
        <f t="shared" si="29"/>
        <v>3.4000000000000004</v>
      </c>
      <c r="Z74" s="274">
        <v>7</v>
      </c>
      <c r="AA74" s="117">
        <f t="shared" si="30"/>
        <v>5.60</v>
      </c>
    </row>
    <row r="75" spans="1:27" ht="19.9" customHeight="1" thickBot="1">
      <c r="A75" s="208">
        <v>68</v>
      </c>
      <c r="B75" s="137">
        <v>283169</v>
      </c>
      <c r="C75" s="137">
        <v>68</v>
      </c>
      <c r="D75" s="138" t="s">
        <v>188</v>
      </c>
      <c r="E75" s="10">
        <v>1</v>
      </c>
      <c r="F75" s="10">
        <v>2</v>
      </c>
      <c r="G75" s="10">
        <v>5</v>
      </c>
      <c r="H75" s="10">
        <v>3</v>
      </c>
      <c r="I75" s="10">
        <v>6</v>
      </c>
      <c r="J75" s="10">
        <f t="shared" si="26"/>
        <v>17</v>
      </c>
      <c r="K75" s="10">
        <f t="shared" si="19"/>
        <v>2.5499999999999998</v>
      </c>
      <c r="L75" s="18">
        <v>2</v>
      </c>
      <c r="M75" s="18">
        <v>1</v>
      </c>
      <c r="N75" s="18">
        <v>2</v>
      </c>
      <c r="O75" s="18">
        <v>1</v>
      </c>
      <c r="P75" s="18">
        <v>2</v>
      </c>
      <c r="Q75" s="18">
        <f t="shared" si="27"/>
        <v>8</v>
      </c>
      <c r="R75" s="117">
        <f t="shared" si="28"/>
        <v>0.40</v>
      </c>
      <c r="S75" s="107">
        <f t="shared" si="20"/>
        <v>0.25</v>
      </c>
      <c r="T75" s="107">
        <f t="shared" si="21"/>
        <v>0.35</v>
      </c>
      <c r="U75" s="107">
        <f t="shared" si="22"/>
        <v>0.85</v>
      </c>
      <c r="V75" s="107">
        <f t="shared" si="23"/>
        <v>0.49999999999999994</v>
      </c>
      <c r="W75" s="107">
        <f t="shared" si="24"/>
        <v>0.99999999999999989</v>
      </c>
      <c r="X75" s="118">
        <f t="shared" si="25"/>
        <v>25</v>
      </c>
      <c r="Y75" s="118">
        <f t="shared" si="29"/>
        <v>5</v>
      </c>
      <c r="Z75" s="274">
        <v>12</v>
      </c>
      <c r="AA75" s="117">
        <f t="shared" si="30"/>
        <v>9.6000000000000014</v>
      </c>
    </row>
    <row r="76" spans="1:27" ht="19.9" customHeight="1">
      <c r="A76" s="207">
        <v>69</v>
      </c>
      <c r="B76" s="137">
        <v>283170</v>
      </c>
      <c r="C76" s="137">
        <v>69</v>
      </c>
      <c r="D76" s="138" t="s">
        <v>261</v>
      </c>
      <c r="E76" s="10">
        <v>2</v>
      </c>
      <c r="F76" s="10">
        <v>1</v>
      </c>
      <c r="G76" s="10">
        <v>0</v>
      </c>
      <c r="H76" s="10">
        <v>1</v>
      </c>
      <c r="I76" s="10">
        <v>2</v>
      </c>
      <c r="J76" s="10">
        <f t="shared" si="26"/>
        <v>6</v>
      </c>
      <c r="K76" s="10">
        <f t="shared" si="19"/>
        <v>0.89999999999999991</v>
      </c>
      <c r="L76" s="18">
        <v>0</v>
      </c>
      <c r="M76" s="18">
        <v>1</v>
      </c>
      <c r="N76" s="18">
        <v>1</v>
      </c>
      <c r="O76" s="18">
        <v>2</v>
      </c>
      <c r="P76" s="18">
        <v>1</v>
      </c>
      <c r="Q76" s="18">
        <f t="shared" si="27"/>
        <v>5</v>
      </c>
      <c r="R76" s="117">
        <f t="shared" si="28"/>
        <v>0.25</v>
      </c>
      <c r="S76" s="107">
        <f t="shared" si="20"/>
        <v>0.30</v>
      </c>
      <c r="T76" s="107">
        <f t="shared" si="21"/>
        <v>0.20</v>
      </c>
      <c r="U76" s="107">
        <f t="shared" si="22"/>
        <v>0.05</v>
      </c>
      <c r="V76" s="107">
        <f t="shared" si="23"/>
        <v>0.25</v>
      </c>
      <c r="W76" s="107">
        <f t="shared" si="24"/>
        <v>0.35</v>
      </c>
      <c r="X76" s="118">
        <f t="shared" si="25"/>
        <v>11</v>
      </c>
      <c r="Y76" s="118">
        <f t="shared" si="29"/>
        <v>2.2000000000000002</v>
      </c>
      <c r="Z76" s="274">
        <v>4</v>
      </c>
      <c r="AA76" s="117">
        <f t="shared" si="30"/>
        <v>3.20</v>
      </c>
    </row>
    <row r="77" spans="1:27" ht="19.9" customHeight="1" thickBot="1">
      <c r="A77" s="208">
        <v>70</v>
      </c>
      <c r="B77" s="137">
        <v>283171</v>
      </c>
      <c r="C77" s="137">
        <v>70</v>
      </c>
      <c r="D77" s="138" t="s">
        <v>262</v>
      </c>
      <c r="E77" s="10">
        <v>2</v>
      </c>
      <c r="F77" s="10">
        <v>0</v>
      </c>
      <c r="G77" s="10">
        <v>0</v>
      </c>
      <c r="H77" s="10">
        <v>2</v>
      </c>
      <c r="I77" s="10">
        <v>1</v>
      </c>
      <c r="J77" s="10">
        <f t="shared" si="26"/>
        <v>5</v>
      </c>
      <c r="K77" s="10">
        <f t="shared" si="19"/>
        <v>0.75</v>
      </c>
      <c r="L77" s="18">
        <v>2</v>
      </c>
      <c r="M77" s="18">
        <v>2</v>
      </c>
      <c r="N77" s="18">
        <v>1</v>
      </c>
      <c r="O77" s="18">
        <v>1</v>
      </c>
      <c r="P77" s="18">
        <v>2</v>
      </c>
      <c r="Q77" s="18">
        <f t="shared" si="27"/>
        <v>8</v>
      </c>
      <c r="R77" s="117">
        <f t="shared" si="28"/>
        <v>0.40</v>
      </c>
      <c r="S77" s="107">
        <f t="shared" si="20"/>
        <v>0.40</v>
      </c>
      <c r="T77" s="107">
        <f t="shared" si="21"/>
        <v>0.10</v>
      </c>
      <c r="U77" s="107">
        <f t="shared" si="22"/>
        <v>0.05</v>
      </c>
      <c r="V77" s="107">
        <f t="shared" si="23"/>
        <v>0.35</v>
      </c>
      <c r="W77" s="107">
        <f t="shared" si="24"/>
        <v>0.25</v>
      </c>
      <c r="X77" s="118">
        <f t="shared" si="25"/>
        <v>13</v>
      </c>
      <c r="Y77" s="118">
        <f t="shared" si="29"/>
        <v>2.60</v>
      </c>
      <c r="Z77" s="274">
        <v>6</v>
      </c>
      <c r="AA77" s="117">
        <f t="shared" si="30"/>
        <v>4.8000000000000007</v>
      </c>
    </row>
    <row r="78" spans="1:27" ht="19.9" customHeight="1">
      <c r="A78" s="207">
        <v>71</v>
      </c>
      <c r="B78" s="137">
        <v>283172</v>
      </c>
      <c r="C78" s="137">
        <v>71</v>
      </c>
      <c r="D78" s="138" t="s">
        <v>263</v>
      </c>
      <c r="E78" s="10">
        <v>2</v>
      </c>
      <c r="F78" s="10">
        <v>6</v>
      </c>
      <c r="G78" s="10">
        <v>5</v>
      </c>
      <c r="H78" s="10">
        <v>4</v>
      </c>
      <c r="I78" s="10">
        <v>3</v>
      </c>
      <c r="J78" s="10">
        <f t="shared" si="26"/>
        <v>20</v>
      </c>
      <c r="K78" s="10">
        <f t="shared" si="19"/>
        <v>3</v>
      </c>
      <c r="L78" s="18">
        <v>2</v>
      </c>
      <c r="M78" s="18">
        <v>3</v>
      </c>
      <c r="N78" s="18">
        <v>2</v>
      </c>
      <c r="O78" s="18">
        <v>2</v>
      </c>
      <c r="P78" s="18">
        <v>1</v>
      </c>
      <c r="Q78" s="18">
        <f t="shared" si="27"/>
        <v>10</v>
      </c>
      <c r="R78" s="117">
        <f t="shared" si="28"/>
        <v>0.50</v>
      </c>
      <c r="S78" s="107">
        <f t="shared" si="20"/>
        <v>0.40</v>
      </c>
      <c r="T78" s="107">
        <f t="shared" si="21"/>
        <v>1.0499999999999998</v>
      </c>
      <c r="U78" s="107">
        <f t="shared" si="22"/>
        <v>0.85</v>
      </c>
      <c r="V78" s="107">
        <f t="shared" si="23"/>
        <v>0.70</v>
      </c>
      <c r="W78" s="107">
        <f t="shared" si="24"/>
        <v>0.49999999999999994</v>
      </c>
      <c r="X78" s="118">
        <f t="shared" si="25"/>
        <v>30</v>
      </c>
      <c r="Y78" s="118">
        <f t="shared" si="29"/>
        <v>6</v>
      </c>
      <c r="Z78" s="274">
        <v>13</v>
      </c>
      <c r="AA78" s="117">
        <f t="shared" si="30"/>
        <v>10.40</v>
      </c>
    </row>
    <row r="79" spans="1:27" ht="19.9" customHeight="1" thickBot="1">
      <c r="A79" s="208">
        <v>72</v>
      </c>
      <c r="B79" s="137">
        <v>283173</v>
      </c>
      <c r="C79" s="137">
        <v>72</v>
      </c>
      <c r="D79" s="138" t="s">
        <v>189</v>
      </c>
      <c r="E79" s="10">
        <v>3</v>
      </c>
      <c r="F79" s="10">
        <v>3</v>
      </c>
      <c r="G79" s="10">
        <v>5</v>
      </c>
      <c r="H79" s="10">
        <v>6</v>
      </c>
      <c r="I79" s="10">
        <v>5</v>
      </c>
      <c r="J79" s="10">
        <f t="shared" si="26"/>
        <v>22</v>
      </c>
      <c r="K79" s="10">
        <f t="shared" si="19"/>
        <v>3.30</v>
      </c>
      <c r="L79" s="18">
        <v>3</v>
      </c>
      <c r="M79" s="18">
        <v>4</v>
      </c>
      <c r="N79" s="18">
        <v>2</v>
      </c>
      <c r="O79" s="18">
        <v>1</v>
      </c>
      <c r="P79" s="18">
        <v>1</v>
      </c>
      <c r="Q79" s="18">
        <f t="shared" si="27"/>
        <v>11</v>
      </c>
      <c r="R79" s="117">
        <f t="shared" si="28"/>
        <v>0.55000000000000004</v>
      </c>
      <c r="S79" s="107">
        <f t="shared" si="20"/>
        <v>0.60</v>
      </c>
      <c r="T79" s="107">
        <f t="shared" si="21"/>
        <v>0.64999999999999991</v>
      </c>
      <c r="U79" s="107">
        <f t="shared" si="22"/>
        <v>0.85</v>
      </c>
      <c r="V79" s="107">
        <f t="shared" si="23"/>
        <v>0.95</v>
      </c>
      <c r="W79" s="107">
        <f t="shared" si="24"/>
        <v>0.80</v>
      </c>
      <c r="X79" s="118">
        <f t="shared" si="25"/>
        <v>33</v>
      </c>
      <c r="Y79" s="118">
        <f t="shared" si="29"/>
        <v>6.60</v>
      </c>
      <c r="Z79" s="274">
        <v>15</v>
      </c>
      <c r="AA79" s="117">
        <f t="shared" si="30"/>
        <v>12</v>
      </c>
    </row>
    <row r="80" spans="1:27" ht="19.9" customHeight="1">
      <c r="A80" s="207">
        <v>73</v>
      </c>
      <c r="B80" s="137">
        <v>283176</v>
      </c>
      <c r="C80" s="137">
        <v>73</v>
      </c>
      <c r="D80" s="138" t="s">
        <v>190</v>
      </c>
      <c r="E80" s="10">
        <v>2</v>
      </c>
      <c r="F80" s="10">
        <v>5</v>
      </c>
      <c r="G80" s="10">
        <v>2</v>
      </c>
      <c r="H80" s="10">
        <v>5</v>
      </c>
      <c r="I80" s="10">
        <v>6</v>
      </c>
      <c r="J80" s="10">
        <f t="shared" si="26"/>
        <v>20</v>
      </c>
      <c r="K80" s="10">
        <f t="shared" si="19"/>
        <v>3</v>
      </c>
      <c r="L80" s="18">
        <v>2</v>
      </c>
      <c r="M80" s="18">
        <v>3</v>
      </c>
      <c r="N80" s="18">
        <v>2</v>
      </c>
      <c r="O80" s="18">
        <v>1</v>
      </c>
      <c r="P80" s="18">
        <v>2</v>
      </c>
      <c r="Q80" s="18">
        <f t="shared" si="27"/>
        <v>10</v>
      </c>
      <c r="R80" s="117">
        <f t="shared" si="28"/>
        <v>0.50</v>
      </c>
      <c r="S80" s="107">
        <f t="shared" si="20"/>
        <v>0.40</v>
      </c>
      <c r="T80" s="107">
        <f t="shared" si="21"/>
        <v>0.90</v>
      </c>
      <c r="U80" s="107">
        <f t="shared" si="22"/>
        <v>0.40</v>
      </c>
      <c r="V80" s="107">
        <f t="shared" si="23"/>
        <v>0.80</v>
      </c>
      <c r="W80" s="107">
        <f t="shared" si="24"/>
        <v>0.99999999999999989</v>
      </c>
      <c r="X80" s="118">
        <f t="shared" si="25"/>
        <v>30</v>
      </c>
      <c r="Y80" s="118">
        <f t="shared" si="29"/>
        <v>6</v>
      </c>
      <c r="Z80" s="274">
        <v>14</v>
      </c>
      <c r="AA80" s="117">
        <f t="shared" si="30"/>
        <v>11.20</v>
      </c>
    </row>
    <row r="81" spans="1:27" ht="19.9" customHeight="1" thickBot="1">
      <c r="A81" s="208">
        <v>74</v>
      </c>
      <c r="B81" s="137">
        <v>283177</v>
      </c>
      <c r="C81" s="137">
        <v>74</v>
      </c>
      <c r="D81" s="138" t="s">
        <v>264</v>
      </c>
      <c r="E81" s="10">
        <v>4</v>
      </c>
      <c r="F81" s="10">
        <v>2</v>
      </c>
      <c r="G81" s="10">
        <v>5</v>
      </c>
      <c r="H81" s="10">
        <v>2</v>
      </c>
      <c r="I81" s="10">
        <v>1</v>
      </c>
      <c r="J81" s="10">
        <f t="shared" si="26"/>
        <v>14</v>
      </c>
      <c r="K81" s="10">
        <f t="shared" si="19"/>
        <v>2.10</v>
      </c>
      <c r="L81" s="18">
        <v>2</v>
      </c>
      <c r="M81" s="18">
        <v>3</v>
      </c>
      <c r="N81" s="18">
        <v>1</v>
      </c>
      <c r="O81" s="18">
        <v>2</v>
      </c>
      <c r="P81" s="18">
        <v>1</v>
      </c>
      <c r="Q81" s="18">
        <f t="shared" si="27"/>
        <v>9</v>
      </c>
      <c r="R81" s="117">
        <f t="shared" si="28"/>
        <v>0.45</v>
      </c>
      <c r="S81" s="107">
        <f t="shared" si="20"/>
        <v>0.70</v>
      </c>
      <c r="T81" s="107">
        <f t="shared" si="21"/>
        <v>0.45</v>
      </c>
      <c r="U81" s="107">
        <f t="shared" si="22"/>
        <v>0.80</v>
      </c>
      <c r="V81" s="107">
        <f t="shared" si="23"/>
        <v>0.40</v>
      </c>
      <c r="W81" s="107">
        <f t="shared" si="24"/>
        <v>0.20</v>
      </c>
      <c r="X81" s="118">
        <f t="shared" si="25"/>
        <v>23</v>
      </c>
      <c r="Y81" s="118">
        <f t="shared" si="29"/>
        <v>4.6000000000000005</v>
      </c>
      <c r="Z81" s="274">
        <v>10</v>
      </c>
      <c r="AA81" s="117">
        <f t="shared" si="30"/>
        <v>8</v>
      </c>
    </row>
    <row r="82" spans="1:27" ht="19.9" customHeight="1">
      <c r="A82" s="207">
        <v>75</v>
      </c>
      <c r="B82" s="137">
        <v>283179</v>
      </c>
      <c r="C82" s="137">
        <v>75</v>
      </c>
      <c r="D82" s="138" t="s">
        <v>191</v>
      </c>
      <c r="E82" s="10">
        <v>2</v>
      </c>
      <c r="F82" s="10">
        <v>1</v>
      </c>
      <c r="G82" s="10">
        <v>0</v>
      </c>
      <c r="H82" s="10">
        <v>2</v>
      </c>
      <c r="I82" s="10">
        <v>3</v>
      </c>
      <c r="J82" s="10">
        <f t="shared" si="26"/>
        <v>8</v>
      </c>
      <c r="K82" s="10">
        <f t="shared" si="19"/>
        <v>1.20</v>
      </c>
      <c r="L82" s="18">
        <v>1</v>
      </c>
      <c r="M82" s="18">
        <v>1</v>
      </c>
      <c r="N82" s="18">
        <v>0</v>
      </c>
      <c r="O82" s="18">
        <v>1</v>
      </c>
      <c r="P82" s="18">
        <v>0</v>
      </c>
      <c r="Q82" s="18">
        <f t="shared" si="27"/>
        <v>3</v>
      </c>
      <c r="R82" s="117">
        <f t="shared" si="28"/>
        <v>0.15000000000000002</v>
      </c>
      <c r="S82" s="107">
        <f t="shared" si="20"/>
        <v>0.35</v>
      </c>
      <c r="T82" s="107">
        <f t="shared" si="21"/>
        <v>0.20</v>
      </c>
      <c r="U82" s="107">
        <f t="shared" si="22"/>
        <v>0</v>
      </c>
      <c r="V82" s="107">
        <f t="shared" si="23"/>
        <v>0.35</v>
      </c>
      <c r="W82" s="107">
        <f t="shared" si="24"/>
        <v>0.44999999999999996</v>
      </c>
      <c r="X82" s="118">
        <f t="shared" si="25"/>
        <v>11</v>
      </c>
      <c r="Y82" s="118">
        <f t="shared" si="29"/>
        <v>2.2000000000000002</v>
      </c>
      <c r="Z82" s="274">
        <v>4</v>
      </c>
      <c r="AA82" s="117">
        <f t="shared" si="30"/>
        <v>3.20</v>
      </c>
    </row>
    <row r="83" spans="1:27" ht="19.9" customHeight="1" thickBot="1">
      <c r="A83" s="208">
        <v>76</v>
      </c>
      <c r="B83" s="137">
        <v>283182</v>
      </c>
      <c r="C83" s="137">
        <v>76</v>
      </c>
      <c r="D83" s="138" t="s">
        <v>265</v>
      </c>
      <c r="E83" s="10">
        <v>5</v>
      </c>
      <c r="F83" s="10">
        <v>7</v>
      </c>
      <c r="G83" s="10">
        <v>3</v>
      </c>
      <c r="H83" s="10">
        <v>2</v>
      </c>
      <c r="I83" s="10">
        <v>3</v>
      </c>
      <c r="J83" s="10">
        <f t="shared" si="26"/>
        <v>20</v>
      </c>
      <c r="K83" s="10">
        <f t="shared" si="19"/>
        <v>3</v>
      </c>
      <c r="L83" s="18">
        <v>2</v>
      </c>
      <c r="M83" s="18">
        <v>3</v>
      </c>
      <c r="N83" s="18">
        <v>1</v>
      </c>
      <c r="O83" s="18">
        <v>2</v>
      </c>
      <c r="P83" s="18">
        <v>3</v>
      </c>
      <c r="Q83" s="18">
        <f t="shared" si="27"/>
        <v>11</v>
      </c>
      <c r="R83" s="117">
        <f t="shared" si="28"/>
        <v>0.55000000000000004</v>
      </c>
      <c r="S83" s="107">
        <f t="shared" si="20"/>
        <v>0.85</v>
      </c>
      <c r="T83" s="107">
        <f t="shared" si="21"/>
        <v>1.2000000000000002</v>
      </c>
      <c r="U83" s="107">
        <f t="shared" si="22"/>
        <v>0.49999999999999994</v>
      </c>
      <c r="V83" s="107">
        <f t="shared" si="23"/>
        <v>0.40</v>
      </c>
      <c r="W83" s="107">
        <f t="shared" si="24"/>
        <v>0.60</v>
      </c>
      <c r="X83" s="118">
        <f t="shared" si="25"/>
        <v>31</v>
      </c>
      <c r="Y83" s="118">
        <f t="shared" si="29"/>
        <v>6.20</v>
      </c>
      <c r="Z83" s="274">
        <v>13</v>
      </c>
      <c r="AA83" s="117">
        <f t="shared" si="30"/>
        <v>10.40</v>
      </c>
    </row>
    <row r="84" spans="1:27" ht="19.9" customHeight="1">
      <c r="A84" s="207">
        <v>77</v>
      </c>
      <c r="B84" s="137">
        <v>283185</v>
      </c>
      <c r="C84" s="137">
        <v>77</v>
      </c>
      <c r="D84" s="138" t="s">
        <v>193</v>
      </c>
      <c r="E84" s="10">
        <v>2</v>
      </c>
      <c r="F84" s="10">
        <v>5</v>
      </c>
      <c r="G84" s="10">
        <v>6</v>
      </c>
      <c r="H84" s="10">
        <v>5</v>
      </c>
      <c r="I84" s="10">
        <v>4</v>
      </c>
      <c r="J84" s="10">
        <f t="shared" si="26"/>
        <v>22</v>
      </c>
      <c r="K84" s="10">
        <f t="shared" si="19"/>
        <v>3.30</v>
      </c>
      <c r="L84" s="18">
        <v>3</v>
      </c>
      <c r="M84" s="18">
        <v>5</v>
      </c>
      <c r="N84" s="18">
        <v>2</v>
      </c>
      <c r="O84" s="18">
        <v>3</v>
      </c>
      <c r="P84" s="18">
        <v>2</v>
      </c>
      <c r="Q84" s="18">
        <f t="shared" si="27"/>
        <v>15</v>
      </c>
      <c r="R84" s="117">
        <f t="shared" si="28"/>
        <v>0.75</v>
      </c>
      <c r="S84" s="107">
        <f t="shared" si="20"/>
        <v>0.45</v>
      </c>
      <c r="T84" s="107">
        <f t="shared" si="21"/>
        <v>1</v>
      </c>
      <c r="U84" s="107">
        <f t="shared" si="22"/>
        <v>0.99999999999999989</v>
      </c>
      <c r="V84" s="107">
        <f t="shared" si="23"/>
        <v>0.90</v>
      </c>
      <c r="W84" s="107">
        <f t="shared" si="24"/>
        <v>0.70</v>
      </c>
      <c r="X84" s="118">
        <f t="shared" si="25"/>
        <v>37</v>
      </c>
      <c r="Y84" s="118">
        <f t="shared" si="29"/>
        <v>7.40</v>
      </c>
      <c r="Z84" s="274">
        <v>16</v>
      </c>
      <c r="AA84" s="117">
        <f t="shared" si="30"/>
        <v>12.80</v>
      </c>
    </row>
    <row r="85" spans="1:27" ht="19.9" customHeight="1" thickBot="1">
      <c r="A85" s="208">
        <v>78</v>
      </c>
      <c r="B85" s="137">
        <v>283186</v>
      </c>
      <c r="C85" s="137">
        <v>78</v>
      </c>
      <c r="D85" s="138" t="s">
        <v>266</v>
      </c>
      <c r="E85" s="10">
        <v>6</v>
      </c>
      <c r="F85" s="10">
        <v>5</v>
      </c>
      <c r="G85" s="10">
        <v>4</v>
      </c>
      <c r="H85" s="10">
        <v>5</v>
      </c>
      <c r="I85" s="10">
        <v>5</v>
      </c>
      <c r="J85" s="10">
        <f t="shared" si="26"/>
        <v>25</v>
      </c>
      <c r="K85" s="10">
        <f t="shared" si="19"/>
        <v>3.75</v>
      </c>
      <c r="L85" s="18">
        <v>2.50</v>
      </c>
      <c r="M85" s="18">
        <v>2</v>
      </c>
      <c r="N85" s="18">
        <v>4</v>
      </c>
      <c r="O85" s="18">
        <v>2</v>
      </c>
      <c r="P85" s="18">
        <v>3</v>
      </c>
      <c r="Q85" s="18">
        <f t="shared" si="27"/>
        <v>13.50</v>
      </c>
      <c r="R85" s="117">
        <f t="shared" si="28"/>
        <v>0.675</v>
      </c>
      <c r="S85" s="107">
        <f t="shared" si="20"/>
        <v>1.0249999999999999</v>
      </c>
      <c r="T85" s="107">
        <f t="shared" si="21"/>
        <v>0.85</v>
      </c>
      <c r="U85" s="107">
        <f t="shared" si="22"/>
        <v>0.80</v>
      </c>
      <c r="V85" s="107">
        <f t="shared" si="23"/>
        <v>0.85</v>
      </c>
      <c r="W85" s="107">
        <f t="shared" si="24"/>
        <v>0.90</v>
      </c>
      <c r="X85" s="118">
        <f t="shared" si="25"/>
        <v>38.50</v>
      </c>
      <c r="Y85" s="118">
        <f t="shared" si="29"/>
        <v>7.70</v>
      </c>
      <c r="Z85" s="274">
        <v>17</v>
      </c>
      <c r="AA85" s="117">
        <f t="shared" si="30"/>
        <v>13.60</v>
      </c>
    </row>
    <row r="86" spans="1:27" ht="19.9" customHeight="1">
      <c r="A86" s="207">
        <v>79</v>
      </c>
      <c r="B86" s="137">
        <v>283187</v>
      </c>
      <c r="C86" s="137">
        <v>79</v>
      </c>
      <c r="D86" s="138" t="s">
        <v>194</v>
      </c>
      <c r="E86" s="10">
        <v>7</v>
      </c>
      <c r="F86" s="10">
        <v>9</v>
      </c>
      <c r="G86" s="10">
        <v>9</v>
      </c>
      <c r="H86" s="10">
        <v>9</v>
      </c>
      <c r="I86" s="10">
        <v>8</v>
      </c>
      <c r="J86" s="10">
        <f t="shared" si="26"/>
        <v>42</v>
      </c>
      <c r="K86" s="10">
        <f t="shared" si="19"/>
        <v>6.30</v>
      </c>
      <c r="L86" s="18">
        <v>3</v>
      </c>
      <c r="M86" s="18">
        <v>5</v>
      </c>
      <c r="N86" s="18">
        <v>5</v>
      </c>
      <c r="O86" s="18">
        <v>5</v>
      </c>
      <c r="P86" s="18">
        <v>3</v>
      </c>
      <c r="Q86" s="18">
        <f t="shared" si="27"/>
        <v>21</v>
      </c>
      <c r="R86" s="117">
        <f t="shared" si="28"/>
        <v>1.05</v>
      </c>
      <c r="S86" s="107">
        <f t="shared" si="20"/>
        <v>1.2000000000000002</v>
      </c>
      <c r="T86" s="107">
        <f t="shared" si="21"/>
        <v>1.60</v>
      </c>
      <c r="U86" s="107">
        <f t="shared" si="22"/>
        <v>1.60</v>
      </c>
      <c r="V86" s="107">
        <f t="shared" si="23"/>
        <v>1.60</v>
      </c>
      <c r="W86" s="107">
        <f t="shared" si="24"/>
        <v>1.35</v>
      </c>
      <c r="X86" s="118">
        <f t="shared" si="25"/>
        <v>63</v>
      </c>
      <c r="Y86" s="118">
        <f t="shared" si="29"/>
        <v>12.60</v>
      </c>
      <c r="Z86" s="274">
        <v>29</v>
      </c>
      <c r="AA86" s="117">
        <f t="shared" si="30"/>
        <v>23.200000000000003</v>
      </c>
    </row>
    <row r="87" spans="1:27" ht="19.9" customHeight="1" thickBot="1">
      <c r="A87" s="208">
        <v>80</v>
      </c>
      <c r="B87" s="137">
        <v>283195</v>
      </c>
      <c r="C87" s="137">
        <v>80</v>
      </c>
      <c r="D87" s="138" t="s">
        <v>196</v>
      </c>
      <c r="E87" s="10">
        <v>2</v>
      </c>
      <c r="F87" s="10">
        <v>1</v>
      </c>
      <c r="G87" s="10">
        <v>3</v>
      </c>
      <c r="H87" s="10">
        <v>2</v>
      </c>
      <c r="I87" s="10">
        <v>2</v>
      </c>
      <c r="J87" s="10">
        <f t="shared" si="26"/>
        <v>10</v>
      </c>
      <c r="K87" s="10">
        <f t="shared" si="19"/>
        <v>1.50</v>
      </c>
      <c r="L87" s="18">
        <v>1</v>
      </c>
      <c r="M87" s="18">
        <v>2</v>
      </c>
      <c r="N87" s="18">
        <v>1</v>
      </c>
      <c r="O87" s="18">
        <v>2</v>
      </c>
      <c r="P87" s="18">
        <v>1</v>
      </c>
      <c r="Q87" s="18">
        <f t="shared" si="27"/>
        <v>7</v>
      </c>
      <c r="R87" s="117">
        <f t="shared" si="28"/>
        <v>0.35</v>
      </c>
      <c r="S87" s="107">
        <f t="shared" si="20"/>
        <v>0.35</v>
      </c>
      <c r="T87" s="107">
        <f t="shared" si="21"/>
        <v>0.25</v>
      </c>
      <c r="U87" s="107">
        <f t="shared" si="22"/>
        <v>0.49999999999999994</v>
      </c>
      <c r="V87" s="107">
        <f t="shared" si="23"/>
        <v>0.40</v>
      </c>
      <c r="W87" s="107">
        <f t="shared" si="24"/>
        <v>0.35</v>
      </c>
      <c r="X87" s="118">
        <f t="shared" si="25"/>
        <v>17</v>
      </c>
      <c r="Y87" s="118">
        <f t="shared" si="29"/>
        <v>3.4000000000000004</v>
      </c>
      <c r="Z87" s="274">
        <v>7</v>
      </c>
      <c r="AA87" s="117">
        <f t="shared" si="30"/>
        <v>5.60</v>
      </c>
    </row>
    <row r="88" spans="1:27" ht="19.9" customHeight="1">
      <c r="A88" s="207">
        <v>81</v>
      </c>
      <c r="B88" s="137">
        <v>283196</v>
      </c>
      <c r="C88" s="137">
        <v>81</v>
      </c>
      <c r="D88" s="138" t="s">
        <v>268</v>
      </c>
      <c r="E88" s="10">
        <v>4</v>
      </c>
      <c r="F88" s="10">
        <v>2</v>
      </c>
      <c r="G88" s="10">
        <v>1</v>
      </c>
      <c r="H88" s="10">
        <v>0</v>
      </c>
      <c r="I88" s="10">
        <v>1</v>
      </c>
      <c r="J88" s="10">
        <f t="shared" si="26"/>
        <v>8</v>
      </c>
      <c r="K88" s="10">
        <f t="shared" si="19"/>
        <v>1.20</v>
      </c>
      <c r="L88" s="18">
        <v>0</v>
      </c>
      <c r="M88" s="18">
        <v>1</v>
      </c>
      <c r="N88" s="18">
        <v>1</v>
      </c>
      <c r="O88" s="18">
        <v>0</v>
      </c>
      <c r="P88" s="18">
        <v>1</v>
      </c>
      <c r="Q88" s="18">
        <f t="shared" si="27"/>
        <v>3</v>
      </c>
      <c r="R88" s="117">
        <f t="shared" si="28"/>
        <v>0.15000000000000002</v>
      </c>
      <c r="S88" s="107">
        <f t="shared" si="20"/>
        <v>0.60</v>
      </c>
      <c r="T88" s="107">
        <f t="shared" si="21"/>
        <v>0.35</v>
      </c>
      <c r="U88" s="107">
        <f t="shared" si="22"/>
        <v>0.20</v>
      </c>
      <c r="V88" s="107">
        <f t="shared" si="23"/>
        <v>0</v>
      </c>
      <c r="W88" s="107">
        <f t="shared" si="24"/>
        <v>0.20</v>
      </c>
      <c r="X88" s="118">
        <f t="shared" si="25"/>
        <v>11</v>
      </c>
      <c r="Y88" s="118">
        <f t="shared" si="29"/>
        <v>2.2000000000000002</v>
      </c>
      <c r="Z88" s="274">
        <v>5</v>
      </c>
      <c r="AA88" s="117">
        <f t="shared" si="30"/>
        <v>4</v>
      </c>
    </row>
    <row r="89" spans="1:27" ht="19.9" customHeight="1" thickBot="1">
      <c r="A89" s="208">
        <v>82</v>
      </c>
      <c r="B89" s="137">
        <v>283197</v>
      </c>
      <c r="C89" s="137">
        <v>82</v>
      </c>
      <c r="D89" s="138" t="s">
        <v>269</v>
      </c>
      <c r="E89" s="10">
        <v>8</v>
      </c>
      <c r="F89" s="10">
        <v>9</v>
      </c>
      <c r="G89" s="10">
        <v>8</v>
      </c>
      <c r="H89" s="10">
        <v>9</v>
      </c>
      <c r="I89" s="10">
        <v>5</v>
      </c>
      <c r="J89" s="10">
        <f t="shared" si="26"/>
        <v>39</v>
      </c>
      <c r="K89" s="10">
        <f t="shared" si="19"/>
        <v>5.85</v>
      </c>
      <c r="L89" s="18">
        <v>5</v>
      </c>
      <c r="M89" s="18">
        <v>5</v>
      </c>
      <c r="N89" s="18">
        <v>4</v>
      </c>
      <c r="O89" s="18">
        <v>2</v>
      </c>
      <c r="P89" s="18">
        <v>3</v>
      </c>
      <c r="Q89" s="18">
        <f t="shared" si="27"/>
        <v>19</v>
      </c>
      <c r="R89" s="117">
        <f t="shared" si="28"/>
        <v>0.95</v>
      </c>
      <c r="S89" s="107">
        <f t="shared" si="20"/>
        <v>1.45</v>
      </c>
      <c r="T89" s="107">
        <f t="shared" si="21"/>
        <v>1.60</v>
      </c>
      <c r="U89" s="107">
        <f t="shared" si="22"/>
        <v>1.40</v>
      </c>
      <c r="V89" s="107">
        <f t="shared" si="23"/>
        <v>1.45</v>
      </c>
      <c r="W89" s="107">
        <f t="shared" si="24"/>
        <v>0.90</v>
      </c>
      <c r="X89" s="118">
        <f t="shared" si="25"/>
        <v>58</v>
      </c>
      <c r="Y89" s="118">
        <f t="shared" si="29"/>
        <v>11.60</v>
      </c>
      <c r="Z89" s="274">
        <v>28</v>
      </c>
      <c r="AA89" s="117">
        <f t="shared" si="30"/>
        <v>22.40</v>
      </c>
    </row>
    <row r="90" spans="1:27" ht="19.9" customHeight="1">
      <c r="A90" s="207">
        <v>83</v>
      </c>
      <c r="B90" s="137">
        <v>287055</v>
      </c>
      <c r="C90" s="137">
        <v>83</v>
      </c>
      <c r="D90" s="138" t="s">
        <v>270</v>
      </c>
      <c r="E90" s="10">
        <v>5</v>
      </c>
      <c r="F90" s="10">
        <v>2</v>
      </c>
      <c r="G90" s="10">
        <v>4</v>
      </c>
      <c r="H90" s="10">
        <v>5</v>
      </c>
      <c r="I90" s="10">
        <v>3</v>
      </c>
      <c r="J90" s="10">
        <f t="shared" si="26"/>
        <v>19</v>
      </c>
      <c r="K90" s="10">
        <f t="shared" si="19"/>
        <v>2.85</v>
      </c>
      <c r="L90" s="18">
        <v>2</v>
      </c>
      <c r="M90" s="18">
        <v>3</v>
      </c>
      <c r="N90" s="18">
        <v>2</v>
      </c>
      <c r="O90" s="18">
        <v>1</v>
      </c>
      <c r="P90" s="18">
        <v>2</v>
      </c>
      <c r="Q90" s="18">
        <f t="shared" si="27"/>
        <v>10</v>
      </c>
      <c r="R90" s="117">
        <f t="shared" si="28"/>
        <v>0.50</v>
      </c>
      <c r="S90" s="107">
        <f t="shared" si="20"/>
        <v>0.85</v>
      </c>
      <c r="T90" s="107">
        <f t="shared" si="21"/>
        <v>0.45</v>
      </c>
      <c r="U90" s="107">
        <f t="shared" si="22"/>
        <v>0.70</v>
      </c>
      <c r="V90" s="107">
        <f t="shared" si="23"/>
        <v>0.80</v>
      </c>
      <c r="W90" s="107">
        <f t="shared" si="24"/>
        <v>0.54999999999999993</v>
      </c>
      <c r="X90" s="118">
        <f t="shared" si="25"/>
        <v>29</v>
      </c>
      <c r="Y90" s="118">
        <f t="shared" si="29"/>
        <v>5.8000000000000007</v>
      </c>
      <c r="Z90" s="274">
        <v>13</v>
      </c>
      <c r="AA90" s="117">
        <f t="shared" si="30"/>
        <v>10.40</v>
      </c>
    </row>
    <row r="91" spans="1:27" ht="19.9" customHeight="1" thickBot="1">
      <c r="A91" s="208">
        <v>84</v>
      </c>
      <c r="B91" s="137">
        <v>283198</v>
      </c>
      <c r="C91" s="137">
        <v>84</v>
      </c>
      <c r="D91" s="138" t="s">
        <v>271</v>
      </c>
      <c r="E91" s="10">
        <v>1</v>
      </c>
      <c r="F91" s="10">
        <v>0</v>
      </c>
      <c r="G91" s="10">
        <v>1</v>
      </c>
      <c r="H91" s="10">
        <v>0</v>
      </c>
      <c r="I91" s="10">
        <v>2</v>
      </c>
      <c r="J91" s="10">
        <f t="shared" si="26"/>
        <v>4</v>
      </c>
      <c r="K91" s="10">
        <f t="shared" si="19"/>
        <v>0.60</v>
      </c>
      <c r="L91" s="18">
        <v>1</v>
      </c>
      <c r="M91" s="18">
        <v>0</v>
      </c>
      <c r="N91" s="18">
        <v>1</v>
      </c>
      <c r="O91" s="18">
        <v>2</v>
      </c>
      <c r="P91" s="18">
        <v>0</v>
      </c>
      <c r="Q91" s="18">
        <f t="shared" si="27"/>
        <v>4</v>
      </c>
      <c r="R91" s="117">
        <f t="shared" si="28"/>
        <v>0.20</v>
      </c>
      <c r="S91" s="107">
        <f t="shared" si="20"/>
        <v>0.20</v>
      </c>
      <c r="T91" s="107">
        <f t="shared" si="21"/>
        <v>0</v>
      </c>
      <c r="U91" s="107">
        <f t="shared" si="22"/>
        <v>0.20</v>
      </c>
      <c r="V91" s="107">
        <f t="shared" si="23"/>
        <v>0.10</v>
      </c>
      <c r="W91" s="107">
        <f t="shared" si="24"/>
        <v>0.30</v>
      </c>
      <c r="X91" s="118">
        <f t="shared" si="25"/>
        <v>8</v>
      </c>
      <c r="Y91" s="118">
        <f t="shared" si="29"/>
        <v>1.60</v>
      </c>
      <c r="Z91" s="274">
        <v>3</v>
      </c>
      <c r="AA91" s="117">
        <f t="shared" si="30"/>
        <v>2.4000000000000004</v>
      </c>
    </row>
    <row r="92" spans="1:27" ht="19.9" customHeight="1">
      <c r="A92" s="207">
        <v>85</v>
      </c>
      <c r="B92" s="137">
        <v>283199</v>
      </c>
      <c r="C92" s="137">
        <v>85</v>
      </c>
      <c r="D92" s="138" t="s">
        <v>197</v>
      </c>
      <c r="E92" s="10">
        <v>5</v>
      </c>
      <c r="F92" s="10">
        <v>3</v>
      </c>
      <c r="G92" s="10">
        <v>5</v>
      </c>
      <c r="H92" s="10">
        <v>1</v>
      </c>
      <c r="I92" s="10">
        <v>2</v>
      </c>
      <c r="J92" s="10">
        <f t="shared" si="26"/>
        <v>16</v>
      </c>
      <c r="K92" s="10">
        <f t="shared" si="19"/>
        <v>2.40</v>
      </c>
      <c r="L92" s="18">
        <v>3</v>
      </c>
      <c r="M92" s="18">
        <v>2</v>
      </c>
      <c r="N92" s="18">
        <v>1</v>
      </c>
      <c r="O92" s="18">
        <v>2</v>
      </c>
      <c r="P92" s="18">
        <v>1</v>
      </c>
      <c r="Q92" s="18">
        <f t="shared" si="27"/>
        <v>9</v>
      </c>
      <c r="R92" s="117">
        <f t="shared" si="28"/>
        <v>0.45</v>
      </c>
      <c r="S92" s="107">
        <f t="shared" si="20"/>
        <v>0.90</v>
      </c>
      <c r="T92" s="107">
        <f t="shared" si="21"/>
        <v>0.54999999999999993</v>
      </c>
      <c r="U92" s="107">
        <f t="shared" si="22"/>
        <v>0.80</v>
      </c>
      <c r="V92" s="107">
        <f t="shared" si="23"/>
        <v>0.25</v>
      </c>
      <c r="W92" s="107">
        <f t="shared" si="24"/>
        <v>0.35</v>
      </c>
      <c r="X92" s="118">
        <f t="shared" si="25"/>
        <v>25</v>
      </c>
      <c r="Y92" s="118">
        <f t="shared" si="29"/>
        <v>5</v>
      </c>
      <c r="Z92" s="274">
        <v>12</v>
      </c>
      <c r="AA92" s="117">
        <f t="shared" si="30"/>
        <v>9.6000000000000014</v>
      </c>
    </row>
    <row r="93" spans="1:27" ht="19.9" customHeight="1" thickBot="1">
      <c r="A93" s="208">
        <v>86</v>
      </c>
      <c r="B93" s="137">
        <v>283200</v>
      </c>
      <c r="C93" s="137">
        <v>86</v>
      </c>
      <c r="D93" s="138" t="s">
        <v>272</v>
      </c>
      <c r="E93" s="10">
        <v>1</v>
      </c>
      <c r="F93" s="10">
        <v>2</v>
      </c>
      <c r="G93" s="10">
        <v>2</v>
      </c>
      <c r="H93" s="10">
        <v>1</v>
      </c>
      <c r="I93" s="10">
        <v>0</v>
      </c>
      <c r="J93" s="10">
        <f t="shared" si="26"/>
        <v>6</v>
      </c>
      <c r="K93" s="10">
        <f t="shared" si="19"/>
        <v>0.89999999999999991</v>
      </c>
      <c r="L93" s="18">
        <v>1</v>
      </c>
      <c r="M93" s="18">
        <v>0</v>
      </c>
      <c r="N93" s="18">
        <v>1</v>
      </c>
      <c r="O93" s="18">
        <v>0</v>
      </c>
      <c r="P93" s="18">
        <v>1</v>
      </c>
      <c r="Q93" s="18">
        <f t="shared" si="27"/>
        <v>3</v>
      </c>
      <c r="R93" s="117">
        <f t="shared" si="28"/>
        <v>0.15000000000000002</v>
      </c>
      <c r="S93" s="107">
        <f t="shared" si="20"/>
        <v>0.20</v>
      </c>
      <c r="T93" s="107">
        <f t="shared" si="21"/>
        <v>0.30</v>
      </c>
      <c r="U93" s="107">
        <f t="shared" si="22"/>
        <v>0.35</v>
      </c>
      <c r="V93" s="107">
        <f t="shared" si="23"/>
        <v>0.15</v>
      </c>
      <c r="W93" s="107">
        <f t="shared" si="24"/>
        <v>0.05</v>
      </c>
      <c r="X93" s="118">
        <f t="shared" si="25"/>
        <v>9</v>
      </c>
      <c r="Y93" s="118">
        <f t="shared" si="29"/>
        <v>1.80</v>
      </c>
      <c r="Z93" s="274">
        <v>3</v>
      </c>
      <c r="AA93" s="117">
        <f t="shared" si="30"/>
        <v>2.4000000000000004</v>
      </c>
    </row>
    <row r="94" spans="1:27" ht="19.9" customHeight="1">
      <c r="A94" s="207">
        <v>87</v>
      </c>
      <c r="B94" s="137">
        <v>283201</v>
      </c>
      <c r="C94" s="137">
        <v>87</v>
      </c>
      <c r="D94" s="138" t="s">
        <v>273</v>
      </c>
      <c r="E94" s="10">
        <v>5</v>
      </c>
      <c r="F94" s="10">
        <v>2</v>
      </c>
      <c r="G94" s="10">
        <v>5</v>
      </c>
      <c r="H94" s="10">
        <v>3</v>
      </c>
      <c r="I94" s="10">
        <v>5</v>
      </c>
      <c r="J94" s="10">
        <f t="shared" si="26"/>
        <v>20</v>
      </c>
      <c r="K94" s="10">
        <f t="shared" si="19"/>
        <v>3</v>
      </c>
      <c r="L94" s="18">
        <v>3</v>
      </c>
      <c r="M94" s="18">
        <v>2</v>
      </c>
      <c r="N94" s="18">
        <v>3</v>
      </c>
      <c r="O94" s="18">
        <v>4</v>
      </c>
      <c r="P94" s="18">
        <v>1</v>
      </c>
      <c r="Q94" s="18">
        <f t="shared" si="27"/>
        <v>13</v>
      </c>
      <c r="R94" s="117">
        <f t="shared" si="28"/>
        <v>0.65</v>
      </c>
      <c r="S94" s="107">
        <f t="shared" si="20"/>
        <v>0.90</v>
      </c>
      <c r="T94" s="107">
        <f t="shared" si="21"/>
        <v>0.40</v>
      </c>
      <c r="U94" s="107">
        <f t="shared" si="22"/>
        <v>0.90</v>
      </c>
      <c r="V94" s="107">
        <f t="shared" si="23"/>
        <v>0.64999999999999991</v>
      </c>
      <c r="W94" s="107">
        <f t="shared" si="24"/>
        <v>0.80</v>
      </c>
      <c r="X94" s="118">
        <f t="shared" si="25"/>
        <v>33</v>
      </c>
      <c r="Y94" s="118">
        <f t="shared" si="29"/>
        <v>6.60</v>
      </c>
      <c r="Z94" s="274">
        <v>14</v>
      </c>
      <c r="AA94" s="117">
        <f t="shared" si="30"/>
        <v>11.20</v>
      </c>
    </row>
    <row r="95" spans="1:27" ht="19.9" customHeight="1" thickBot="1">
      <c r="A95" s="208">
        <v>88</v>
      </c>
      <c r="B95" s="137">
        <v>283202</v>
      </c>
      <c r="C95" s="137">
        <v>88</v>
      </c>
      <c r="D95" s="138" t="s">
        <v>274</v>
      </c>
      <c r="E95" s="10">
        <v>6</v>
      </c>
      <c r="F95" s="10">
        <v>3</v>
      </c>
      <c r="G95" s="10">
        <v>5</v>
      </c>
      <c r="H95" s="10">
        <v>2</v>
      </c>
      <c r="I95" s="10">
        <v>1</v>
      </c>
      <c r="J95" s="10">
        <f t="shared" si="26"/>
        <v>17</v>
      </c>
      <c r="K95" s="10">
        <f t="shared" si="19"/>
        <v>2.5499999999999998</v>
      </c>
      <c r="L95" s="18">
        <v>1</v>
      </c>
      <c r="M95" s="18">
        <v>2</v>
      </c>
      <c r="N95" s="18">
        <v>3</v>
      </c>
      <c r="O95" s="18">
        <v>2</v>
      </c>
      <c r="P95" s="18">
        <v>1</v>
      </c>
      <c r="Q95" s="18">
        <f t="shared" si="27"/>
        <v>9</v>
      </c>
      <c r="R95" s="117">
        <f t="shared" si="28"/>
        <v>0.45</v>
      </c>
      <c r="S95" s="107">
        <f t="shared" si="20"/>
        <v>0.95</v>
      </c>
      <c r="T95" s="107">
        <f t="shared" si="21"/>
        <v>0.54999999999999993</v>
      </c>
      <c r="U95" s="107">
        <f t="shared" si="22"/>
        <v>0.90</v>
      </c>
      <c r="V95" s="107">
        <f t="shared" si="23"/>
        <v>0.40</v>
      </c>
      <c r="W95" s="107">
        <f t="shared" si="24"/>
        <v>0.20</v>
      </c>
      <c r="X95" s="118">
        <f t="shared" si="25"/>
        <v>26</v>
      </c>
      <c r="Y95" s="118">
        <f t="shared" si="29"/>
        <v>5.20</v>
      </c>
      <c r="Z95" s="274">
        <v>12</v>
      </c>
      <c r="AA95" s="117">
        <f t="shared" si="30"/>
        <v>9.6000000000000014</v>
      </c>
    </row>
    <row r="96" spans="1:27" ht="19.9" customHeight="1">
      <c r="A96" s="207">
        <v>89</v>
      </c>
      <c r="B96" s="137">
        <v>283204</v>
      </c>
      <c r="C96" s="137">
        <v>89</v>
      </c>
      <c r="D96" s="138" t="s">
        <v>275</v>
      </c>
      <c r="E96" s="10">
        <v>5</v>
      </c>
      <c r="F96" s="10">
        <v>6</v>
      </c>
      <c r="G96" s="10">
        <v>8</v>
      </c>
      <c r="H96" s="10">
        <v>5</v>
      </c>
      <c r="I96" s="10">
        <v>6</v>
      </c>
      <c r="J96" s="10">
        <f t="shared" si="26"/>
        <v>30</v>
      </c>
      <c r="K96" s="10">
        <f t="shared" si="19"/>
        <v>4.50</v>
      </c>
      <c r="L96" s="18">
        <v>3</v>
      </c>
      <c r="M96" s="18">
        <v>2</v>
      </c>
      <c r="N96" s="18">
        <v>5</v>
      </c>
      <c r="O96" s="18">
        <v>1</v>
      </c>
      <c r="P96" s="18">
        <v>2</v>
      </c>
      <c r="Q96" s="18">
        <f t="shared" si="27"/>
        <v>13</v>
      </c>
      <c r="R96" s="117">
        <f t="shared" si="28"/>
        <v>0.65</v>
      </c>
      <c r="S96" s="107">
        <f t="shared" si="20"/>
        <v>0.90</v>
      </c>
      <c r="T96" s="107">
        <f t="shared" si="21"/>
        <v>0.99999999999999989</v>
      </c>
      <c r="U96" s="107">
        <f t="shared" si="22"/>
        <v>1.45</v>
      </c>
      <c r="V96" s="107">
        <f t="shared" si="23"/>
        <v>0.80</v>
      </c>
      <c r="W96" s="107">
        <f t="shared" si="24"/>
        <v>0.99999999999999989</v>
      </c>
      <c r="X96" s="118">
        <f t="shared" si="25"/>
        <v>43</v>
      </c>
      <c r="Y96" s="118">
        <f t="shared" si="29"/>
        <v>8.60</v>
      </c>
      <c r="Z96" s="274">
        <v>19</v>
      </c>
      <c r="AA96" s="117">
        <f t="shared" si="30"/>
        <v>15.20</v>
      </c>
    </row>
    <row r="97" spans="1:27" ht="19.9" customHeight="1" thickBot="1">
      <c r="A97" s="208">
        <v>90</v>
      </c>
      <c r="B97" s="137">
        <v>283205</v>
      </c>
      <c r="C97" s="137">
        <v>90</v>
      </c>
      <c r="D97" s="138" t="s">
        <v>276</v>
      </c>
      <c r="E97" s="10">
        <v>4</v>
      </c>
      <c r="F97" s="10">
        <v>2</v>
      </c>
      <c r="G97" s="10">
        <v>5</v>
      </c>
      <c r="H97" s="10">
        <v>5</v>
      </c>
      <c r="I97" s="10">
        <v>6</v>
      </c>
      <c r="J97" s="10">
        <f t="shared" si="26"/>
        <v>22</v>
      </c>
      <c r="K97" s="10">
        <f t="shared" si="19"/>
        <v>3.30</v>
      </c>
      <c r="L97" s="18">
        <v>2</v>
      </c>
      <c r="M97" s="18">
        <v>3</v>
      </c>
      <c r="N97" s="18">
        <v>3</v>
      </c>
      <c r="O97" s="18">
        <v>3</v>
      </c>
      <c r="P97" s="18">
        <v>2</v>
      </c>
      <c r="Q97" s="18">
        <f t="shared" si="27"/>
        <v>13</v>
      </c>
      <c r="R97" s="117">
        <f t="shared" si="28"/>
        <v>0.65</v>
      </c>
      <c r="S97" s="107">
        <f t="shared" si="20"/>
        <v>0.70</v>
      </c>
      <c r="T97" s="107">
        <f t="shared" si="21"/>
        <v>0.45</v>
      </c>
      <c r="U97" s="107">
        <f t="shared" si="22"/>
        <v>0.90</v>
      </c>
      <c r="V97" s="107">
        <f t="shared" si="23"/>
        <v>0.90</v>
      </c>
      <c r="W97" s="107">
        <f t="shared" si="24"/>
        <v>0.99999999999999989</v>
      </c>
      <c r="X97" s="118">
        <f t="shared" si="25"/>
        <v>35</v>
      </c>
      <c r="Y97" s="118">
        <f t="shared" si="29"/>
        <v>7</v>
      </c>
      <c r="Z97" s="274">
        <v>15</v>
      </c>
      <c r="AA97" s="117">
        <f t="shared" si="30"/>
        <v>12</v>
      </c>
    </row>
    <row r="98" spans="1:27" ht="19.9" customHeight="1">
      <c r="A98" s="207">
        <v>91</v>
      </c>
      <c r="B98" s="137">
        <v>283206</v>
      </c>
      <c r="C98" s="137">
        <v>91</v>
      </c>
      <c r="D98" s="138" t="s">
        <v>277</v>
      </c>
      <c r="E98" s="10">
        <v>1</v>
      </c>
      <c r="F98" s="10">
        <v>2</v>
      </c>
      <c r="G98" s="10">
        <v>0</v>
      </c>
      <c r="H98" s="10">
        <v>5</v>
      </c>
      <c r="I98" s="10">
        <v>2</v>
      </c>
      <c r="J98" s="10">
        <f t="shared" si="26"/>
        <v>10</v>
      </c>
      <c r="K98" s="10">
        <f t="shared" si="19"/>
        <v>1.50</v>
      </c>
      <c r="L98" s="18">
        <v>1</v>
      </c>
      <c r="M98" s="18">
        <v>2</v>
      </c>
      <c r="N98" s="18">
        <v>1</v>
      </c>
      <c r="O98" s="18">
        <v>1</v>
      </c>
      <c r="P98" s="18">
        <v>1</v>
      </c>
      <c r="Q98" s="18">
        <f t="shared" si="27"/>
        <v>6</v>
      </c>
      <c r="R98" s="117">
        <f t="shared" si="28"/>
        <v>0.30000000000000004</v>
      </c>
      <c r="S98" s="107">
        <f t="shared" si="20"/>
        <v>0.20</v>
      </c>
      <c r="T98" s="107">
        <f t="shared" si="21"/>
        <v>0.40</v>
      </c>
      <c r="U98" s="107">
        <f t="shared" si="22"/>
        <v>0.05</v>
      </c>
      <c r="V98" s="107">
        <f t="shared" si="23"/>
        <v>0.80</v>
      </c>
      <c r="W98" s="107">
        <f t="shared" si="24"/>
        <v>0.35</v>
      </c>
      <c r="X98" s="118">
        <f t="shared" si="25"/>
        <v>16</v>
      </c>
      <c r="Y98" s="118">
        <f t="shared" si="29"/>
        <v>3.20</v>
      </c>
      <c r="Z98" s="274">
        <v>7</v>
      </c>
      <c r="AA98" s="117">
        <f t="shared" si="30"/>
        <v>5.60</v>
      </c>
    </row>
    <row r="99" spans="1:27" ht="19.9" customHeight="1" thickBot="1">
      <c r="A99" s="208">
        <v>92</v>
      </c>
      <c r="B99" s="137">
        <v>283207</v>
      </c>
      <c r="C99" s="137">
        <v>92</v>
      </c>
      <c r="D99" s="138" t="s">
        <v>198</v>
      </c>
      <c r="E99" s="10">
        <v>5</v>
      </c>
      <c r="F99" s="10">
        <v>1</v>
      </c>
      <c r="G99" s="10">
        <v>2</v>
      </c>
      <c r="H99" s="10">
        <v>0</v>
      </c>
      <c r="I99" s="10">
        <v>2</v>
      </c>
      <c r="J99" s="10">
        <f t="shared" si="26"/>
        <v>10</v>
      </c>
      <c r="K99" s="10">
        <f t="shared" si="19"/>
        <v>1.50</v>
      </c>
      <c r="L99" s="18">
        <v>1</v>
      </c>
      <c r="M99" s="18">
        <v>2</v>
      </c>
      <c r="N99" s="18">
        <v>3</v>
      </c>
      <c r="O99" s="18">
        <v>2</v>
      </c>
      <c r="P99" s="18">
        <v>1</v>
      </c>
      <c r="Q99" s="18">
        <f t="shared" si="27"/>
        <v>9</v>
      </c>
      <c r="R99" s="117">
        <f t="shared" si="28"/>
        <v>0.45</v>
      </c>
      <c r="S99" s="107">
        <f t="shared" si="20"/>
        <v>0.80</v>
      </c>
      <c r="T99" s="107">
        <f t="shared" si="21"/>
        <v>0.25</v>
      </c>
      <c r="U99" s="107">
        <f t="shared" si="22"/>
        <v>0.45</v>
      </c>
      <c r="V99" s="107">
        <f t="shared" si="23"/>
        <v>0.10</v>
      </c>
      <c r="W99" s="107">
        <f t="shared" si="24"/>
        <v>0.35</v>
      </c>
      <c r="X99" s="118">
        <f t="shared" si="25"/>
        <v>19</v>
      </c>
      <c r="Y99" s="118">
        <f t="shared" si="29"/>
        <v>3.8000000000000003</v>
      </c>
      <c r="Z99" s="274">
        <v>7</v>
      </c>
      <c r="AA99" s="117">
        <f t="shared" si="30"/>
        <v>5.60</v>
      </c>
    </row>
    <row r="100" spans="1:27" ht="19.9" customHeight="1">
      <c r="A100" s="207">
        <v>93</v>
      </c>
      <c r="B100" s="137">
        <v>283208</v>
      </c>
      <c r="C100" s="137">
        <v>93</v>
      </c>
      <c r="D100" s="138" t="s">
        <v>278</v>
      </c>
      <c r="E100" s="10">
        <v>3</v>
      </c>
      <c r="F100" s="10">
        <v>5</v>
      </c>
      <c r="G100" s="10">
        <v>4</v>
      </c>
      <c r="H100" s="10">
        <v>5</v>
      </c>
      <c r="I100" s="10">
        <v>6</v>
      </c>
      <c r="J100" s="10">
        <f t="shared" si="26"/>
        <v>23</v>
      </c>
      <c r="K100" s="10">
        <f t="shared" si="19"/>
        <v>3.4499999999999997</v>
      </c>
      <c r="L100" s="18">
        <v>2</v>
      </c>
      <c r="M100" s="18">
        <v>3</v>
      </c>
      <c r="N100" s="18">
        <v>2</v>
      </c>
      <c r="O100" s="18">
        <v>5</v>
      </c>
      <c r="P100" s="18">
        <v>1</v>
      </c>
      <c r="Q100" s="18">
        <f t="shared" si="27"/>
        <v>13</v>
      </c>
      <c r="R100" s="117">
        <f t="shared" si="28"/>
        <v>0.65</v>
      </c>
      <c r="S100" s="107">
        <f t="shared" si="20"/>
        <v>0.54999999999999993</v>
      </c>
      <c r="T100" s="107">
        <f t="shared" si="21"/>
        <v>0.90</v>
      </c>
      <c r="U100" s="107">
        <f t="shared" si="22"/>
        <v>0.70</v>
      </c>
      <c r="V100" s="107">
        <f t="shared" si="23"/>
        <v>1</v>
      </c>
      <c r="W100" s="107">
        <f t="shared" si="24"/>
        <v>0.95</v>
      </c>
      <c r="X100" s="118">
        <f t="shared" si="25"/>
        <v>36</v>
      </c>
      <c r="Y100" s="118">
        <f t="shared" si="29"/>
        <v>7.20</v>
      </c>
      <c r="Z100" s="274">
        <v>15</v>
      </c>
      <c r="AA100" s="117">
        <f t="shared" si="30"/>
        <v>12</v>
      </c>
    </row>
    <row r="101" spans="1:27" ht="19.9" customHeight="1" thickBot="1">
      <c r="A101" s="208">
        <v>94</v>
      </c>
      <c r="B101" s="137">
        <v>283209</v>
      </c>
      <c r="C101" s="137">
        <v>94</v>
      </c>
      <c r="D101" s="138" t="s">
        <v>279</v>
      </c>
      <c r="E101" s="10">
        <v>4</v>
      </c>
      <c r="F101" s="10">
        <v>2</v>
      </c>
      <c r="G101" s="10">
        <v>3</v>
      </c>
      <c r="H101" s="10">
        <v>3</v>
      </c>
      <c r="I101" s="10">
        <v>2</v>
      </c>
      <c r="J101" s="10">
        <f t="shared" si="26"/>
        <v>14</v>
      </c>
      <c r="K101" s="10">
        <f t="shared" si="19"/>
        <v>2.10</v>
      </c>
      <c r="L101" s="18">
        <v>1</v>
      </c>
      <c r="M101" s="18">
        <v>2</v>
      </c>
      <c r="N101" s="18">
        <v>3</v>
      </c>
      <c r="O101" s="18">
        <v>2</v>
      </c>
      <c r="P101" s="18">
        <v>1</v>
      </c>
      <c r="Q101" s="18">
        <f t="shared" si="27"/>
        <v>9</v>
      </c>
      <c r="R101" s="117">
        <f t="shared" si="28"/>
        <v>0.45</v>
      </c>
      <c r="S101" s="107">
        <f t="shared" si="20"/>
        <v>0.65</v>
      </c>
      <c r="T101" s="107">
        <f t="shared" si="21"/>
        <v>0.40</v>
      </c>
      <c r="U101" s="107">
        <f t="shared" si="22"/>
        <v>0.60</v>
      </c>
      <c r="V101" s="107">
        <f t="shared" si="23"/>
        <v>0.54999999999999993</v>
      </c>
      <c r="W101" s="107">
        <f t="shared" si="24"/>
        <v>0.35</v>
      </c>
      <c r="X101" s="118">
        <f t="shared" si="25"/>
        <v>23</v>
      </c>
      <c r="Y101" s="118">
        <f t="shared" si="29"/>
        <v>4.6000000000000005</v>
      </c>
      <c r="Z101" s="274">
        <v>9</v>
      </c>
      <c r="AA101" s="117">
        <f t="shared" si="30"/>
        <v>7.20</v>
      </c>
    </row>
    <row r="102" spans="1:27" ht="19.9" customHeight="1">
      <c r="A102" s="207">
        <v>95</v>
      </c>
      <c r="B102" s="137">
        <v>283097</v>
      </c>
      <c r="C102" s="137">
        <v>95</v>
      </c>
      <c r="D102" s="138" t="s">
        <v>280</v>
      </c>
      <c r="E102" s="10"/>
      <c r="F102" s="10"/>
      <c r="G102" s="10"/>
      <c r="H102" s="10"/>
      <c r="I102" s="10"/>
      <c r="J102" s="10">
        <f t="shared" si="26"/>
        <v>0</v>
      </c>
      <c r="K102" s="10">
        <f t="shared" si="19"/>
        <v>0</v>
      </c>
      <c r="L102" s="18"/>
      <c r="M102" s="18"/>
      <c r="N102" s="18"/>
      <c r="O102" s="18"/>
      <c r="P102" s="18"/>
      <c r="Q102" s="18"/>
      <c r="R102" s="117"/>
      <c r="S102" s="107">
        <f t="shared" si="20"/>
        <v>0</v>
      </c>
      <c r="T102" s="107">
        <f t="shared" si="21"/>
        <v>0</v>
      </c>
      <c r="U102" s="107">
        <f t="shared" si="22"/>
        <v>0</v>
      </c>
      <c r="V102" s="107">
        <f t="shared" si="23"/>
        <v>0</v>
      </c>
      <c r="W102" s="107">
        <f t="shared" si="24"/>
        <v>0</v>
      </c>
      <c r="X102" s="118">
        <f t="shared" si="25"/>
        <v>0</v>
      </c>
      <c r="Y102" s="118">
        <f t="shared" si="29"/>
        <v>0</v>
      </c>
      <c r="Z102" s="274" t="s">
        <v>203</v>
      </c>
      <c r="AA102" s="117" t="e">
        <f t="shared" si="30"/>
        <v>#VALUE!</v>
      </c>
    </row>
    <row r="103" spans="1:27" ht="19.9" customHeight="1" thickBot="1">
      <c r="A103" s="208">
        <v>96</v>
      </c>
      <c r="B103" s="137">
        <v>283142</v>
      </c>
      <c r="C103" s="137">
        <v>96</v>
      </c>
      <c r="D103" s="138" t="s">
        <v>289</v>
      </c>
      <c r="E103" s="10">
        <v>5</v>
      </c>
      <c r="F103" s="10">
        <v>2</v>
      </c>
      <c r="G103" s="10">
        <v>1</v>
      </c>
      <c r="H103" s="10">
        <v>0</v>
      </c>
      <c r="I103" s="10">
        <v>1</v>
      </c>
      <c r="J103" s="10">
        <f t="shared" si="26"/>
        <v>9</v>
      </c>
      <c r="K103" s="10">
        <f t="shared" si="19"/>
        <v>1.35</v>
      </c>
      <c r="L103" s="18">
        <v>0</v>
      </c>
      <c r="M103" s="18">
        <v>1</v>
      </c>
      <c r="N103" s="18">
        <v>0</v>
      </c>
      <c r="O103" s="18">
        <v>1</v>
      </c>
      <c r="P103" s="18">
        <v>1</v>
      </c>
      <c r="Q103" s="18">
        <f t="shared" si="27"/>
        <v>3</v>
      </c>
      <c r="R103" s="117">
        <f t="shared" si="28"/>
        <v>0.15000000000000002</v>
      </c>
      <c r="S103" s="107">
        <f t="shared" si="20"/>
        <v>0.75</v>
      </c>
      <c r="T103" s="107">
        <f t="shared" si="21"/>
        <v>0.35</v>
      </c>
      <c r="U103" s="107">
        <f t="shared" si="22"/>
        <v>0.15</v>
      </c>
      <c r="V103" s="107">
        <f t="shared" si="23"/>
        <v>0.05</v>
      </c>
      <c r="W103" s="107">
        <f t="shared" si="24"/>
        <v>0.20</v>
      </c>
      <c r="X103" s="118">
        <f t="shared" si="25"/>
        <v>12</v>
      </c>
      <c r="Y103" s="118">
        <f t="shared" si="29"/>
        <v>2.4000000000000004</v>
      </c>
      <c r="Z103" s="274">
        <v>5</v>
      </c>
      <c r="AA103" s="117">
        <f t="shared" si="30"/>
        <v>4</v>
      </c>
    </row>
    <row r="104" spans="1:27" ht="19.9" customHeight="1">
      <c r="A104" s="207">
        <v>97</v>
      </c>
      <c r="B104" s="137">
        <v>283193</v>
      </c>
      <c r="C104" s="137">
        <v>97</v>
      </c>
      <c r="D104" s="138" t="s">
        <v>281</v>
      </c>
      <c r="E104" s="10">
        <v>5</v>
      </c>
      <c r="F104" s="10">
        <v>6</v>
      </c>
      <c r="G104" s="10">
        <v>4</v>
      </c>
      <c r="H104" s="10">
        <v>5</v>
      </c>
      <c r="I104" s="10">
        <v>8</v>
      </c>
      <c r="J104" s="10">
        <f t="shared" si="26"/>
        <v>28</v>
      </c>
      <c r="K104" s="10">
        <f t="shared" si="31" ref="K104:K105">J104*0.15</f>
        <v>4.20</v>
      </c>
      <c r="L104" s="18">
        <v>2</v>
      </c>
      <c r="M104" s="18">
        <v>3</v>
      </c>
      <c r="N104" s="18">
        <v>2</v>
      </c>
      <c r="O104" s="18">
        <v>3</v>
      </c>
      <c r="P104" s="18">
        <v>2</v>
      </c>
      <c r="Q104" s="18">
        <f t="shared" si="27"/>
        <v>12</v>
      </c>
      <c r="R104" s="117">
        <f t="shared" si="28"/>
        <v>0.60000000000000009</v>
      </c>
      <c r="S104" s="107">
        <f t="shared" si="32" ref="S104:S105">(E104*0.15+L104*0.05)</f>
        <v>0.85</v>
      </c>
      <c r="T104" s="107">
        <f t="shared" si="33" ref="T104:T105">(F104*0.15+M104*0.05)</f>
        <v>1.0499999999999998</v>
      </c>
      <c r="U104" s="107">
        <f t="shared" si="34" ref="U104:U105">(G104*0.15+N104*0.05)</f>
        <v>0.70</v>
      </c>
      <c r="V104" s="107">
        <f t="shared" si="35" ref="V104:V105">(H104*0.15+O104*0.05)</f>
        <v>0.90</v>
      </c>
      <c r="W104" s="107">
        <f t="shared" si="36" ref="W104:W105">(I104*0.15+P104*0.05)</f>
        <v>1.30</v>
      </c>
      <c r="X104" s="118">
        <f t="shared" si="37" ref="X104:X105">J104+Q104</f>
        <v>40</v>
      </c>
      <c r="Y104" s="118">
        <f t="shared" si="29"/>
        <v>8</v>
      </c>
      <c r="Z104" s="274">
        <v>15</v>
      </c>
      <c r="AA104" s="117">
        <f t="shared" si="30"/>
        <v>12</v>
      </c>
    </row>
    <row r="105" spans="1:27" ht="19.9" customHeight="1">
      <c r="A105" s="208">
        <v>98</v>
      </c>
      <c r="B105" s="137">
        <v>183194</v>
      </c>
      <c r="C105" s="137">
        <v>98</v>
      </c>
      <c r="D105" s="138" t="s">
        <v>282</v>
      </c>
      <c r="E105" s="10">
        <v>6</v>
      </c>
      <c r="F105" s="10">
        <v>5</v>
      </c>
      <c r="G105" s="10">
        <v>6</v>
      </c>
      <c r="H105" s="10">
        <v>8</v>
      </c>
      <c r="I105" s="10">
        <v>5</v>
      </c>
      <c r="J105" s="10">
        <f t="shared" si="26"/>
        <v>30</v>
      </c>
      <c r="K105" s="10">
        <f t="shared" si="31"/>
        <v>4.50</v>
      </c>
      <c r="L105" s="18">
        <v>5</v>
      </c>
      <c r="M105" s="18">
        <v>4</v>
      </c>
      <c r="N105" s="18">
        <v>2</v>
      </c>
      <c r="O105" s="18">
        <v>1</v>
      </c>
      <c r="P105" s="18">
        <v>3</v>
      </c>
      <c r="Q105" s="18">
        <f t="shared" si="27"/>
        <v>15</v>
      </c>
      <c r="R105" s="117">
        <f t="shared" si="28"/>
        <v>0.75</v>
      </c>
      <c r="S105" s="107">
        <f t="shared" si="32"/>
        <v>1.1499999999999999</v>
      </c>
      <c r="T105" s="107">
        <f t="shared" si="33"/>
        <v>0.95</v>
      </c>
      <c r="U105" s="107">
        <f t="shared" si="34"/>
        <v>0.99999999999999989</v>
      </c>
      <c r="V105" s="107">
        <f t="shared" si="35"/>
        <v>1.25</v>
      </c>
      <c r="W105" s="107">
        <f t="shared" si="36"/>
        <v>0.90</v>
      </c>
      <c r="X105" s="118">
        <f t="shared" si="37"/>
        <v>45</v>
      </c>
      <c r="Y105" s="118">
        <f t="shared" si="29"/>
        <v>9</v>
      </c>
      <c r="Z105" s="274">
        <v>21</v>
      </c>
      <c r="AA105" s="117">
        <f t="shared" si="30"/>
        <v>16.80</v>
      </c>
    </row>
    <row r="106" ht="21" thickBot="1"/>
    <row r="107" spans="1:27" ht="20.25">
      <c r="A107" s="139" t="s">
        <v>13</v>
      </c>
      <c r="B107" s="140"/>
      <c r="C107" s="140"/>
      <c r="D107" s="141"/>
      <c r="E107" s="6">
        <f t="shared" si="38" ref="E107:AA107">COUNT(E8:E105)</f>
        <v>96</v>
      </c>
      <c r="F107" s="7">
        <f t="shared" si="38"/>
        <v>96</v>
      </c>
      <c r="G107" s="7">
        <f t="shared" si="38"/>
        <v>96</v>
      </c>
      <c r="H107" s="7">
        <f t="shared" si="38"/>
        <v>96</v>
      </c>
      <c r="I107" s="89">
        <f t="shared" si="38"/>
        <v>96</v>
      </c>
      <c r="J107" s="8">
        <f t="shared" si="38"/>
        <v>97</v>
      </c>
      <c r="K107" s="90">
        <f t="shared" si="38"/>
        <v>98</v>
      </c>
      <c r="L107" s="82">
        <f t="shared" si="38"/>
        <v>96</v>
      </c>
      <c r="M107" s="15">
        <f t="shared" si="38"/>
        <v>96</v>
      </c>
      <c r="N107" s="15">
        <f t="shared" si="38"/>
        <v>96</v>
      </c>
      <c r="O107" s="15">
        <f t="shared" si="38"/>
        <v>96</v>
      </c>
      <c r="P107" s="83">
        <f t="shared" si="38"/>
        <v>96</v>
      </c>
      <c r="Q107" s="78">
        <f t="shared" si="38"/>
        <v>96</v>
      </c>
      <c r="R107" s="96">
        <f t="shared" si="38"/>
        <v>96</v>
      </c>
      <c r="S107" s="99">
        <f t="shared" si="38"/>
        <v>98</v>
      </c>
      <c r="T107" s="22">
        <f t="shared" si="38"/>
        <v>98</v>
      </c>
      <c r="U107" s="22">
        <f t="shared" si="38"/>
        <v>98</v>
      </c>
      <c r="V107" s="22">
        <f t="shared" si="38"/>
        <v>98</v>
      </c>
      <c r="W107" s="23">
        <f t="shared" si="38"/>
        <v>98</v>
      </c>
      <c r="X107" s="108">
        <f t="shared" si="38"/>
        <v>98</v>
      </c>
      <c r="Y107" s="102">
        <f t="shared" si="38"/>
        <v>98</v>
      </c>
      <c r="Z107" s="16">
        <f t="shared" si="38"/>
        <v>96</v>
      </c>
      <c r="AA107" s="106">
        <f t="shared" si="38"/>
        <v>96</v>
      </c>
    </row>
    <row r="108" spans="1:27" ht="21" customHeight="1">
      <c r="A108" s="167" t="s">
        <v>14</v>
      </c>
      <c r="B108" s="168"/>
      <c r="C108" s="168"/>
      <c r="D108" s="169"/>
      <c r="E108" s="9">
        <v>10</v>
      </c>
      <c r="F108" s="10">
        <v>10</v>
      </c>
      <c r="G108" s="10">
        <v>10</v>
      </c>
      <c r="H108" s="10">
        <v>10</v>
      </c>
      <c r="I108" s="91">
        <v>10</v>
      </c>
      <c r="J108" s="11">
        <f>SUM(E108:I108)</f>
        <v>50</v>
      </c>
      <c r="K108" s="92">
        <f>J108*0.15</f>
        <v>7.50</v>
      </c>
      <c r="L108" s="84">
        <v>5</v>
      </c>
      <c r="M108" s="18">
        <v>5</v>
      </c>
      <c r="N108" s="18">
        <v>5</v>
      </c>
      <c r="O108" s="18">
        <v>5</v>
      </c>
      <c r="P108" s="85">
        <v>5</v>
      </c>
      <c r="Q108" s="79">
        <f>SUM(L108:P108)</f>
        <v>25</v>
      </c>
      <c r="R108" s="97">
        <f>Q108*0.05</f>
        <v>1.25</v>
      </c>
      <c r="S108" s="100">
        <f>(E108*0.15+L108*0.05)</f>
        <v>1.75</v>
      </c>
      <c r="T108" s="24">
        <f>((F108*0.15+M108*0.05))</f>
        <v>1.75</v>
      </c>
      <c r="U108" s="24">
        <f>((G108*0.15+N108*0.05))</f>
        <v>1.75</v>
      </c>
      <c r="V108" s="24">
        <f>((H108*0.15+O108*0.05))</f>
        <v>1.75</v>
      </c>
      <c r="W108" s="25">
        <f>((I108*0.15+P108*0.05))</f>
        <v>1.75</v>
      </c>
      <c r="X108" s="109">
        <v>75</v>
      </c>
      <c r="Y108" s="103">
        <f>X108*0.2</f>
        <v>15</v>
      </c>
      <c r="Z108" s="19">
        <v>33</v>
      </c>
      <c r="AA108" s="86">
        <f>Z108*0.8</f>
        <v>26.40</v>
      </c>
    </row>
    <row r="109" spans="1:27" ht="20.25">
      <c r="A109" s="167" t="s">
        <v>75</v>
      </c>
      <c r="B109" s="168"/>
      <c r="C109" s="168"/>
      <c r="D109" s="169"/>
      <c r="E109" s="9">
        <f>E108*0.4</f>
        <v>4</v>
      </c>
      <c r="F109" s="10">
        <f>F108*0.4</f>
        <v>4</v>
      </c>
      <c r="G109" s="10">
        <f t="shared" si="39" ref="G109:K109">G108*0.4</f>
        <v>4</v>
      </c>
      <c r="H109" s="10">
        <f t="shared" si="39"/>
        <v>4</v>
      </c>
      <c r="I109" s="91">
        <f t="shared" si="39"/>
        <v>4</v>
      </c>
      <c r="J109" s="11">
        <f t="shared" si="39"/>
        <v>20</v>
      </c>
      <c r="K109" s="92">
        <f t="shared" si="39"/>
        <v>3</v>
      </c>
      <c r="L109" s="84">
        <f>L108*0.4</f>
        <v>2</v>
      </c>
      <c r="M109" s="18">
        <f>M108*0.4</f>
        <v>2</v>
      </c>
      <c r="N109" s="18">
        <f t="shared" si="40" ref="N109:AA109">N108*0.4</f>
        <v>2</v>
      </c>
      <c r="O109" s="18">
        <f t="shared" si="40"/>
        <v>2</v>
      </c>
      <c r="P109" s="85">
        <f t="shared" si="40"/>
        <v>2</v>
      </c>
      <c r="Q109" s="79">
        <f t="shared" si="40"/>
        <v>10</v>
      </c>
      <c r="R109" s="97">
        <f t="shared" si="40"/>
        <v>0.50</v>
      </c>
      <c r="S109" s="100">
        <f t="shared" si="40"/>
        <v>0.70</v>
      </c>
      <c r="T109" s="24">
        <f t="shared" si="40"/>
        <v>0.70</v>
      </c>
      <c r="U109" s="24">
        <f t="shared" si="40"/>
        <v>0.70</v>
      </c>
      <c r="V109" s="24">
        <f t="shared" si="40"/>
        <v>0.70</v>
      </c>
      <c r="W109" s="25">
        <f t="shared" si="40"/>
        <v>0.70</v>
      </c>
      <c r="X109" s="109">
        <f t="shared" si="40"/>
        <v>30</v>
      </c>
      <c r="Y109" s="103">
        <f t="shared" si="40"/>
        <v>6</v>
      </c>
      <c r="Z109" s="19">
        <f t="shared" si="40"/>
        <v>13.20</v>
      </c>
      <c r="AA109" s="86">
        <f t="shared" si="40"/>
        <v>10.560000000000002</v>
      </c>
    </row>
    <row r="110" spans="1:27" ht="21" customHeight="1">
      <c r="A110" s="167" t="s">
        <v>15</v>
      </c>
      <c r="B110" s="168"/>
      <c r="C110" s="168"/>
      <c r="D110" s="169"/>
      <c r="E110" s="9">
        <f>COUNTIF(E8:E105,"&gt;=4")</f>
        <v>56</v>
      </c>
      <c r="F110" s="10">
        <f>COUNTIF(F8:F105,"&gt;=4")</f>
        <v>48</v>
      </c>
      <c r="G110" s="10">
        <f>COUNTIF(G8:G105,"&gt;=4")</f>
        <v>60</v>
      </c>
      <c r="H110" s="10">
        <f>COUNTIF(H8:H105,"&gt;=4")</f>
        <v>56</v>
      </c>
      <c r="I110" s="91">
        <f>COUNTIF(I8:I105,"&gt;=2")</f>
        <v>77</v>
      </c>
      <c r="J110" s="11">
        <f>COUNTIF(J8:J105,"&gt;=20")</f>
        <v>52</v>
      </c>
      <c r="K110" s="92">
        <f>COUNTIF(K8:K105,"&gt;=3")</f>
        <v>52</v>
      </c>
      <c r="L110" s="84">
        <f>COUNTIF(L8:L105,"&gt;=2")</f>
        <v>64</v>
      </c>
      <c r="M110" s="18">
        <f>COUNTIF(M8:M105,"&gt;=2")</f>
        <v>71</v>
      </c>
      <c r="N110" s="18">
        <f>COUNTIF(N8:N105,"&gt;=2")</f>
        <v>57</v>
      </c>
      <c r="O110" s="18">
        <f>COUNTIF(O8:O105,"&gt;=2")</f>
        <v>53</v>
      </c>
      <c r="P110" s="85">
        <f>COUNTIF(P8:P105,"&gt;=2")</f>
        <v>39</v>
      </c>
      <c r="Q110" s="79">
        <f>COUNTIF(Q8:Q105,"&gt;=10")</f>
        <v>50</v>
      </c>
      <c r="R110" s="97">
        <f>COUNTIF(R8:R105,"&gt;=0.5")</f>
        <v>50</v>
      </c>
      <c r="S110" s="100">
        <f>COUNTIF(S8:S105,"&gt;=0.7")</f>
        <v>51</v>
      </c>
      <c r="T110" s="24">
        <f>COUNTIF(T8:T105,"&gt;=0.7")</f>
        <v>48</v>
      </c>
      <c r="U110" s="24">
        <f>COUNTIF(U8:U105,"&gt;=0.7")</f>
        <v>58</v>
      </c>
      <c r="V110" s="24">
        <f>COUNTIF(V8:V105,"&gt;=0.7")</f>
        <v>54</v>
      </c>
      <c r="W110" s="25">
        <f>COUNTIF(W8:W105,"&gt;=0.7")</f>
        <v>44</v>
      </c>
      <c r="X110" s="109">
        <f>COUNTIF(X8:X105,"&gt;=30")</f>
        <v>50</v>
      </c>
      <c r="Y110" s="103">
        <f>COUNTIF(Y8:Y105,"&gt;=6")</f>
        <v>50</v>
      </c>
      <c r="Z110" s="19">
        <f>COUNTIF(Z8:Z105,"&gt;=13.2")</f>
        <v>45</v>
      </c>
      <c r="AA110" s="86">
        <f>COUNTIF(AA8:AA105,"&gt;=10.56")</f>
        <v>45</v>
      </c>
    </row>
    <row r="111" spans="1:27" ht="20.25">
      <c r="A111" s="167" t="s">
        <v>16</v>
      </c>
      <c r="B111" s="168"/>
      <c r="C111" s="168"/>
      <c r="D111" s="169"/>
      <c r="E111" s="93" t="str">
        <f t="shared" si="41" ref="E111:AA111">IF(((E110/COUNT(E8:E105))*100)&gt;=60,"3",IF(AND(((E110/COUNT(E8:E105))*100)&lt;60,((E110/COUNT(E8:E105))*100)&gt;=50),"2",IF(AND(((E110/COUNT(E8:E105))*100)&lt;50,((E110/COUNT(E8:E105))*100)&gt;=40),"1","0")))</f>
        <v>2</v>
      </c>
      <c r="F111" s="10" t="str">
        <f t="shared" si="41"/>
        <v>2</v>
      </c>
      <c r="G111" s="10" t="str">
        <f t="shared" si="41"/>
        <v>3</v>
      </c>
      <c r="H111" s="10" t="str">
        <f t="shared" si="41"/>
        <v>2</v>
      </c>
      <c r="I111" s="91" t="str">
        <f t="shared" si="41"/>
        <v>3</v>
      </c>
      <c r="J111" s="11" t="str">
        <f t="shared" si="41"/>
        <v>2</v>
      </c>
      <c r="K111" s="92" t="str">
        <f t="shared" si="41"/>
        <v>2</v>
      </c>
      <c r="L111" s="84" t="str">
        <f t="shared" si="41"/>
        <v>3</v>
      </c>
      <c r="M111" s="17" t="str">
        <f t="shared" si="41"/>
        <v>3</v>
      </c>
      <c r="N111" s="17" t="str">
        <f t="shared" si="41"/>
        <v>2</v>
      </c>
      <c r="O111" s="17" t="str">
        <f t="shared" si="41"/>
        <v>2</v>
      </c>
      <c r="P111" s="86" t="str">
        <f t="shared" si="41"/>
        <v>1</v>
      </c>
      <c r="Q111" s="79" t="str">
        <f t="shared" si="41"/>
        <v>2</v>
      </c>
      <c r="R111" s="97" t="str">
        <f t="shared" si="41"/>
        <v>2</v>
      </c>
      <c r="S111" s="100" t="str">
        <f t="shared" si="41"/>
        <v>2</v>
      </c>
      <c r="T111" s="24" t="str">
        <f t="shared" si="41"/>
        <v>1</v>
      </c>
      <c r="U111" s="24" t="str">
        <f t="shared" si="41"/>
        <v>2</v>
      </c>
      <c r="V111" s="24" t="str">
        <f t="shared" si="41"/>
        <v>2</v>
      </c>
      <c r="W111" s="25" t="str">
        <f t="shared" si="41"/>
        <v>1</v>
      </c>
      <c r="X111" s="103" t="str">
        <f t="shared" si="41"/>
        <v>2</v>
      </c>
      <c r="Y111" s="104" t="str">
        <f t="shared" si="41"/>
        <v>2</v>
      </c>
      <c r="Z111" s="97" t="str">
        <f t="shared" si="41"/>
        <v>1</v>
      </c>
      <c r="AA111" s="19" t="str">
        <f t="shared" si="41"/>
        <v>1</v>
      </c>
    </row>
    <row r="112" spans="1:27" ht="21" thickBot="1">
      <c r="A112" s="170" t="s">
        <v>17</v>
      </c>
      <c r="B112" s="171"/>
      <c r="C112" s="171"/>
      <c r="D112" s="172"/>
      <c r="E112" s="12">
        <f t="shared" si="42" ref="E112:AA112">((E110/COUNT(E8:E105))*E111)</f>
        <v>1.1666666666666667</v>
      </c>
      <c r="F112" s="13">
        <f t="shared" si="42"/>
        <v>1</v>
      </c>
      <c r="G112" s="13">
        <f t="shared" si="42"/>
        <v>1.875</v>
      </c>
      <c r="H112" s="13">
        <f t="shared" si="42"/>
        <v>1.1666666666666667</v>
      </c>
      <c r="I112" s="94">
        <f t="shared" si="42"/>
        <v>2.40625</v>
      </c>
      <c r="J112" s="14">
        <f t="shared" si="42"/>
        <v>1.0721649484536082</v>
      </c>
      <c r="K112" s="95">
        <f t="shared" si="42"/>
        <v>1.0612244897959184</v>
      </c>
      <c r="L112" s="87">
        <f t="shared" si="42"/>
        <v>2</v>
      </c>
      <c r="M112" s="20">
        <f t="shared" si="42"/>
        <v>2.21875</v>
      </c>
      <c r="N112" s="20">
        <f t="shared" si="42"/>
        <v>1.1875</v>
      </c>
      <c r="O112" s="20">
        <f t="shared" si="42"/>
        <v>1.1041666666666667</v>
      </c>
      <c r="P112" s="88">
        <f t="shared" si="42"/>
        <v>0.40625</v>
      </c>
      <c r="Q112" s="80">
        <f t="shared" si="42"/>
        <v>1.0416666666666667</v>
      </c>
      <c r="R112" s="98">
        <f t="shared" si="42"/>
        <v>1.0416666666666667</v>
      </c>
      <c r="S112" s="101">
        <f t="shared" si="42"/>
        <v>1.0408163265306123</v>
      </c>
      <c r="T112" s="26">
        <f t="shared" si="42"/>
        <v>0.48979591836734693</v>
      </c>
      <c r="U112" s="26">
        <f t="shared" si="42"/>
        <v>1.1836734693877551</v>
      </c>
      <c r="V112" s="26">
        <f t="shared" si="42"/>
        <v>1.1020408163265305</v>
      </c>
      <c r="W112" s="27">
        <f t="shared" si="42"/>
        <v>0.44897959183673469</v>
      </c>
      <c r="X112" s="110">
        <f t="shared" si="42"/>
        <v>1.0204081632653061</v>
      </c>
      <c r="Y112" s="105">
        <f t="shared" si="42"/>
        <v>1.0204081632653061</v>
      </c>
      <c r="Z112" s="98">
        <f t="shared" si="42"/>
        <v>0.46875</v>
      </c>
      <c r="AA112" s="21">
        <f t="shared" si="42"/>
        <v>0.46875</v>
      </c>
    </row>
    <row r="113" spans="1:5" ht="21" thickBot="1">
      <c r="A113" s="2"/>
      <c r="B113" s="2"/>
      <c r="C113" s="2"/>
      <c r="D113" s="2"/>
      <c r="E113" s="2"/>
    </row>
    <row r="114" spans="1:20" ht="20.25">
      <c r="A114" s="173" t="s">
        <v>18</v>
      </c>
      <c r="B114" s="174"/>
      <c r="C114" s="174"/>
      <c r="D114" s="175"/>
      <c r="E114" s="2"/>
      <c r="F114" s="161" t="s">
        <v>19</v>
      </c>
      <c r="G114" s="162"/>
      <c r="H114" s="162"/>
      <c r="I114" s="162"/>
      <c r="J114" s="162"/>
      <c r="K114" s="162"/>
      <c r="L114" s="162"/>
      <c r="M114" s="162"/>
      <c r="N114" s="162"/>
      <c r="O114" s="163"/>
      <c r="P114" s="81" t="s">
        <v>9</v>
      </c>
      <c r="Q114" s="28" t="s">
        <v>3</v>
      </c>
      <c r="R114" s="28" t="s">
        <v>4</v>
      </c>
      <c r="S114" s="28" t="s">
        <v>5</v>
      </c>
      <c r="T114" s="29" t="s">
        <v>6</v>
      </c>
    </row>
    <row r="115" spans="1:20" ht="21" thickBot="1">
      <c r="A115" s="30" t="s">
        <v>76</v>
      </c>
      <c r="B115" s="3"/>
      <c r="C115" s="283"/>
      <c r="D115" s="31"/>
      <c r="E115" s="2"/>
      <c r="F115" s="164"/>
      <c r="G115" s="165"/>
      <c r="H115" s="165"/>
      <c r="I115" s="165"/>
      <c r="J115" s="165"/>
      <c r="K115" s="165"/>
      <c r="L115" s="165"/>
      <c r="M115" s="165"/>
      <c r="N115" s="165"/>
      <c r="O115" s="166"/>
      <c r="P115" s="4">
        <f>(S112*0.2+AA112*0.8)</f>
        <v>0.5831632653061225</v>
      </c>
      <c r="Q115" s="4">
        <f>(T112*0.2+AA112*0.8)</f>
        <v>0.4729591836734694</v>
      </c>
      <c r="R115" s="4">
        <f>(U112*0.2+AA112*0.8)</f>
        <v>0.61173469387755097</v>
      </c>
      <c r="S115" s="4">
        <f>(V112*0.2+AA112*0.8)</f>
        <v>0.5954081632653061</v>
      </c>
      <c r="T115" s="5">
        <f>(W112*0.2+AA112*0.8)</f>
        <v>0.46479591836734696</v>
      </c>
    </row>
    <row r="116" spans="1:5" ht="20.25">
      <c r="A116" s="30" t="s">
        <v>77</v>
      </c>
      <c r="B116" s="3"/>
      <c r="C116" s="283"/>
      <c r="D116" s="31"/>
      <c r="E116" s="2"/>
    </row>
    <row r="117" spans="1:5" ht="21" thickBot="1">
      <c r="A117" s="32" t="s">
        <v>78</v>
      </c>
      <c r="B117" s="33"/>
      <c r="C117" s="284"/>
      <c r="D117" s="34"/>
      <c r="E117" s="2"/>
    </row>
  </sheetData>
  <mergeCells count="23">
    <mergeCell ref="A107:D107"/>
    <mergeCell ref="A1:AA1"/>
    <mergeCell ref="A2:AA2"/>
    <mergeCell ref="G3:U3"/>
    <mergeCell ref="A4:B4"/>
    <mergeCell ref="G4:AA4"/>
    <mergeCell ref="A5:A7"/>
    <mergeCell ref="B5:B7"/>
    <mergeCell ref="D5:D7"/>
    <mergeCell ref="E5:R5"/>
    <mergeCell ref="S5:W6"/>
    <mergeCell ref="Y5:Y7"/>
    <mergeCell ref="Z5:Z7"/>
    <mergeCell ref="AA5:AA7"/>
    <mergeCell ref="E6:K6"/>
    <mergeCell ref="L6:R6"/>
    <mergeCell ref="F114:O115"/>
    <mergeCell ref="A108:D108"/>
    <mergeCell ref="A109:D109"/>
    <mergeCell ref="A110:D110"/>
    <mergeCell ref="A111:D111"/>
    <mergeCell ref="A112:D112"/>
    <mergeCell ref="A114:D114"/>
  </mergeCells>
  <pageMargins left="0.7" right="0.7" top="0.75" bottom="0.75" header="0.3" footer="0.3"/>
  <pageSetup orientation="landscape" paperSize="9" scale="45" r:id="rId3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b936f7c-fd81-4c0f-8574-cdf80c5dbdc2}">
  <sheetPr codeName="Sheet36"/>
  <dimension ref="A1:J18"/>
  <sheetViews>
    <sheetView workbookViewId="0" topLeftCell="A1">
      <selection pane="topLeft" activeCell="B9" sqref="B9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178" t="str">
        <f>'1 (7)'!A1:Z1</f>
        <v xml:space="preserve">ST. WILFRED'S PG COLLEGE 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15.75">
      <c r="A2" s="178" t="s">
        <v>91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ht="15.75">
      <c r="A3" s="178" t="s">
        <v>154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0" ht="15.75">
      <c r="A4" s="177"/>
      <c r="B4" s="177"/>
      <c r="C4" s="177"/>
      <c r="D4" s="177"/>
      <c r="E4" s="177"/>
      <c r="F4" s="177"/>
      <c r="G4" s="177"/>
      <c r="H4" s="177"/>
      <c r="I4" s="177"/>
      <c r="J4" s="177"/>
    </row>
    <row r="5" spans="1:10" ht="15.75">
      <c r="A5" s="177"/>
      <c r="B5" s="177"/>
      <c r="C5" s="177"/>
      <c r="D5" s="177"/>
      <c r="E5" s="177"/>
      <c r="F5" s="177"/>
      <c r="G5" s="177"/>
      <c r="H5" s="177"/>
      <c r="I5" s="177"/>
      <c r="J5" s="177"/>
    </row>
    <row r="6" spans="1:10" ht="15.75">
      <c r="A6" s="37" t="s">
        <v>20</v>
      </c>
      <c r="B6" s="37" t="s">
        <v>21</v>
      </c>
      <c r="C6" s="37" t="s">
        <v>22</v>
      </c>
      <c r="D6" s="37" t="s">
        <v>23</v>
      </c>
      <c r="E6" s="37" t="s">
        <v>24</v>
      </c>
      <c r="F6" s="37" t="s">
        <v>25</v>
      </c>
      <c r="G6" s="37" t="s">
        <v>26</v>
      </c>
      <c r="H6" s="37" t="s">
        <v>27</v>
      </c>
      <c r="I6" s="37" t="s">
        <v>28</v>
      </c>
      <c r="J6" s="38" t="s">
        <v>29</v>
      </c>
    </row>
    <row r="7" spans="1:10" ht="15.75">
      <c r="A7" s="35">
        <v>1</v>
      </c>
      <c r="B7" s="120" t="s">
        <v>205</v>
      </c>
      <c r="C7" s="36"/>
      <c r="D7" s="119" t="str">
        <f>'1 (7)'!C4</f>
        <v>Inorganic Chemistry</v>
      </c>
      <c r="E7" s="35">
        <f>'1 (7)'!O115</f>
        <v>1.9168367346938777</v>
      </c>
      <c r="F7" s="35">
        <f>'1 (7)'!P115</f>
        <v>1.9964285714285717</v>
      </c>
      <c r="G7" s="35">
        <f>'1 (7)'!Q115</f>
        <v>1.9290816326530613</v>
      </c>
      <c r="H7" s="35">
        <f>'1 (7)'!R115</f>
        <v>1.9535714285714287</v>
      </c>
      <c r="I7" s="35">
        <f>'1 (7)'!S115</f>
        <v>1.8984693877551022</v>
      </c>
      <c r="J7" s="39">
        <f>AVERAGE(E7:I7)</f>
        <v>1.9388775510204084</v>
      </c>
    </row>
    <row r="8" spans="1:10" ht="15.75">
      <c r="A8" s="35">
        <v>2</v>
      </c>
      <c r="B8" s="120" t="s">
        <v>205</v>
      </c>
      <c r="C8" s="36"/>
      <c r="D8" s="119" t="str">
        <f>'2 (7)'!C4</f>
        <v>Organic Chemistry</v>
      </c>
      <c r="E8" s="35">
        <f>'2 (7)'!O115</f>
        <v>0</v>
      </c>
      <c r="F8" s="35">
        <f>'2 (7)'!P115</f>
        <v>0</v>
      </c>
      <c r="G8" s="35">
        <f>'2 (7)'!Q115</f>
        <v>0</v>
      </c>
      <c r="H8" s="35">
        <f>'2 (7)'!R115</f>
        <v>0</v>
      </c>
      <c r="I8" s="35">
        <f>'2 (7)'!S115</f>
        <v>0.36250000000000004</v>
      </c>
      <c r="J8" s="39">
        <f t="shared" si="0" ref="J8">AVERAGE(E8:I8)</f>
        <v>0.072500000000000009</v>
      </c>
    </row>
    <row r="9" spans="1:10" ht="15.75">
      <c r="A9" s="35">
        <v>3</v>
      </c>
      <c r="B9" s="120" t="s">
        <v>205</v>
      </c>
      <c r="C9" s="36"/>
      <c r="D9" s="209" t="str">
        <f>'3 (3)'!D4</f>
        <v xml:space="preserve"> Physical Chemistry</v>
      </c>
      <c r="E9" s="35">
        <f>'3 (3)'!P115</f>
        <v>0.5831632653061225</v>
      </c>
      <c r="F9" s="35">
        <f>'3 (3)'!Q115</f>
        <v>0.4729591836734694</v>
      </c>
      <c r="G9" s="35">
        <f>'3 (3)'!R115</f>
        <v>0.61173469387755097</v>
      </c>
      <c r="H9" s="35">
        <f>'3 (3)'!S115</f>
        <v>0.5954081632653061</v>
      </c>
      <c r="I9" s="35">
        <f>'3 (3)'!T115</f>
        <v>0.46479591836734696</v>
      </c>
      <c r="J9" s="39">
        <f>AVERAGE(E9:I9)</f>
        <v>0.54561224489795923</v>
      </c>
    </row>
    <row r="10" spans="1:10" ht="30.6" customHeight="1">
      <c r="A10" s="176" t="s">
        <v>29</v>
      </c>
      <c r="B10" s="176"/>
      <c r="C10" s="176"/>
      <c r="D10" s="176"/>
      <c r="E10" s="39">
        <f>AVERAGE(E7:E8)</f>
        <v>0.95841836734693886</v>
      </c>
      <c r="F10" s="39">
        <f>AVERAGE(F7:F8)</f>
        <v>0.99821428571428583</v>
      </c>
      <c r="G10" s="39">
        <f>AVERAGE(G7:G8)</f>
        <v>0.96454081632653066</v>
      </c>
      <c r="H10" s="39">
        <f>AVERAGE(H7:H8)</f>
        <v>0.97678571428571437</v>
      </c>
      <c r="I10" s="39">
        <f>AVERAGE(I7:I8)</f>
        <v>1.130484693877551</v>
      </c>
      <c r="J10" s="39">
        <f>AVERAGE(E10:I10)</f>
        <v>1.0056887755102042</v>
      </c>
    </row>
    <row r="13" spans="5:9" ht="20.25">
      <c r="E13" s="1"/>
      <c r="F13" s="1"/>
      <c r="G13" s="1"/>
      <c r="H13" s="1"/>
      <c r="I13" s="1"/>
    </row>
    <row r="14" spans="5:9" ht="20.25">
      <c r="E14" s="1"/>
      <c r="F14" s="1"/>
      <c r="G14" s="1"/>
      <c r="H14" s="1"/>
      <c r="I14" s="1"/>
    </row>
    <row r="16" spans="5:9" ht="20.25">
      <c r="E16" s="1"/>
      <c r="F16" s="1"/>
      <c r="G16" s="1"/>
      <c r="H16" s="1"/>
      <c r="I16" s="1"/>
    </row>
    <row r="18" spans="5:9" ht="20.25">
      <c r="E18" s="1"/>
      <c r="F18" s="1"/>
      <c r="G18" s="1"/>
      <c r="H18" s="1"/>
      <c r="I18" s="1"/>
    </row>
  </sheetData>
  <mergeCells count="6">
    <mergeCell ref="A10:D10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25edfaf-e29c-4a23-8c53-b1750f3c8d00}">
  <sheetPr codeName="Sheet37"/>
  <dimension ref="A1:AA50"/>
  <sheetViews>
    <sheetView zoomScale="79" zoomScaleNormal="79" workbookViewId="0" topLeftCell="A7">
      <selection pane="topLeft" activeCell="Q40" sqref="Q40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2"/>
      <c r="B1" s="41"/>
      <c r="C1" s="41"/>
      <c r="D1" s="185">
        <f>'1 (7)'!A1:Z1</f>
        <v>0</v>
      </c>
      <c r="E1" s="185"/>
      <c r="F1" s="185"/>
      <c r="G1" s="185"/>
      <c r="H1" s="185"/>
      <c r="I1" s="185"/>
      <c r="J1" s="185"/>
      <c r="K1" s="185"/>
      <c r="L1" s="41"/>
      <c r="M1" s="41"/>
      <c r="N1" s="41"/>
    </row>
    <row r="2" spans="1:18" ht="18" customHeight="1">
      <c r="A2" s="42"/>
      <c r="B2" s="41"/>
      <c r="C2" s="41"/>
      <c r="D2" s="185" t="s">
        <v>91</v>
      </c>
      <c r="E2" s="185"/>
      <c r="F2" s="185"/>
      <c r="G2" s="185"/>
      <c r="H2" s="185"/>
      <c r="I2" s="185"/>
      <c r="J2" s="185"/>
      <c r="K2" s="185"/>
      <c r="L2" s="41"/>
      <c r="M2" s="41"/>
      <c r="N2" s="41"/>
      <c r="P2" s="51" t="s">
        <v>20</v>
      </c>
      <c r="Q2" s="52" t="s">
        <v>30</v>
      </c>
      <c r="R2" s="52" t="s">
        <v>31</v>
      </c>
    </row>
    <row r="3" spans="1:18" ht="12.75" customHeight="1">
      <c r="A3" s="42"/>
      <c r="B3" s="41"/>
      <c r="C3" s="41"/>
      <c r="D3" s="186" t="s">
        <v>103</v>
      </c>
      <c r="E3" s="186"/>
      <c r="F3" s="186"/>
      <c r="G3" s="186"/>
      <c r="H3" s="186"/>
      <c r="I3" s="186"/>
      <c r="J3" s="186"/>
      <c r="K3" s="186"/>
      <c r="L3" s="41"/>
      <c r="M3" s="41"/>
      <c r="N3" s="41"/>
      <c r="P3" s="51"/>
      <c r="Q3" s="52"/>
      <c r="R3" s="52"/>
    </row>
    <row r="4" spans="1:18" ht="15.75">
      <c r="A4" s="42"/>
      <c r="B4" s="40"/>
      <c r="C4" s="41"/>
      <c r="D4" s="191" t="s">
        <v>55</v>
      </c>
      <c r="E4" s="191"/>
      <c r="F4" s="191"/>
      <c r="G4" s="191"/>
      <c r="H4" s="191"/>
      <c r="I4" s="191"/>
      <c r="J4" s="191"/>
      <c r="K4" s="191"/>
      <c r="L4" s="41"/>
      <c r="M4" s="41"/>
      <c r="N4" s="41"/>
      <c r="P4" s="178">
        <v>1</v>
      </c>
      <c r="Q4" s="49" t="s">
        <v>9</v>
      </c>
      <c r="R4" s="53">
        <f>'CO (7)'!E10</f>
        <v>0.95841836734693886</v>
      </c>
    </row>
    <row r="5" spans="1:18" ht="15.75">
      <c r="A5" s="42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P5" s="178">
        <v>2</v>
      </c>
      <c r="Q5" s="49" t="s">
        <v>3</v>
      </c>
      <c r="R5" s="53">
        <f>'CO (7)'!F10</f>
        <v>0.99821428571428583</v>
      </c>
    </row>
    <row r="6" spans="1:18" ht="15.75">
      <c r="A6" s="42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P6" s="178">
        <v>3</v>
      </c>
      <c r="Q6" s="49" t="s">
        <v>4</v>
      </c>
      <c r="R6" s="53">
        <f>'CO (7)'!G10</f>
        <v>0.96454081632653066</v>
      </c>
    </row>
    <row r="7" spans="2:18" ht="15.75">
      <c r="B7" s="47" t="s">
        <v>84</v>
      </c>
      <c r="C7" s="47"/>
      <c r="D7" s="202" t="str">
        <f>'CO (7)'!D7</f>
        <v>Inorganic Chemistry</v>
      </c>
      <c r="E7" s="203"/>
      <c r="F7" s="47"/>
      <c r="G7" s="47"/>
      <c r="H7" s="47"/>
      <c r="I7" s="47"/>
      <c r="J7" s="47"/>
      <c r="K7" s="41"/>
      <c r="L7" s="41"/>
      <c r="M7" s="41"/>
      <c r="N7" s="41"/>
      <c r="P7" s="178">
        <v>4</v>
      </c>
      <c r="Q7" s="49" t="s">
        <v>5</v>
      </c>
      <c r="R7" s="53">
        <f>'CO (7)'!H10</f>
        <v>0.97678571428571437</v>
      </c>
    </row>
    <row r="8" spans="1:18" ht="16.5" thickBot="1">
      <c r="A8" s="42"/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P8" s="178">
        <v>5</v>
      </c>
      <c r="Q8" s="49" t="s">
        <v>6</v>
      </c>
      <c r="R8" s="53">
        <f>'CO (7)'!I10</f>
        <v>1.130484693877551</v>
      </c>
    </row>
    <row r="9" spans="1:14" ht="16.5" thickBot="1">
      <c r="A9" s="42"/>
      <c r="B9" s="187" t="s">
        <v>32</v>
      </c>
      <c r="C9" s="180"/>
      <c r="D9" s="179" t="s">
        <v>33</v>
      </c>
      <c r="E9" s="190"/>
      <c r="F9" s="190"/>
      <c r="G9" s="190"/>
      <c r="H9" s="190"/>
      <c r="I9" s="190"/>
      <c r="J9" s="190"/>
      <c r="K9" s="190"/>
      <c r="L9" s="190"/>
      <c r="M9" s="179" t="s">
        <v>34</v>
      </c>
      <c r="N9" s="180"/>
    </row>
    <row r="10" spans="1:14" ht="15.75">
      <c r="A10" s="42"/>
      <c r="B10" s="188"/>
      <c r="C10" s="181" t="s">
        <v>35</v>
      </c>
      <c r="D10" s="183" t="s">
        <v>36</v>
      </c>
      <c r="E10" s="183" t="s">
        <v>37</v>
      </c>
      <c r="F10" s="183" t="s">
        <v>38</v>
      </c>
      <c r="G10" s="183" t="s">
        <v>39</v>
      </c>
      <c r="H10" s="183" t="s">
        <v>40</v>
      </c>
      <c r="I10" s="183" t="s">
        <v>41</v>
      </c>
      <c r="J10" s="183" t="s">
        <v>42</v>
      </c>
      <c r="K10" s="183" t="s">
        <v>43</v>
      </c>
      <c r="L10" s="183" t="s">
        <v>44</v>
      </c>
      <c r="M10" s="44"/>
      <c r="N10" s="44"/>
    </row>
    <row r="11" spans="1:14" ht="16.5" thickBot="1">
      <c r="A11" s="42"/>
      <c r="B11" s="189"/>
      <c r="C11" s="182"/>
      <c r="D11" s="184"/>
      <c r="E11" s="184"/>
      <c r="F11" s="184"/>
      <c r="G11" s="184"/>
      <c r="H11" s="184"/>
      <c r="I11" s="184"/>
      <c r="J11" s="184"/>
      <c r="K11" s="184"/>
      <c r="L11" s="184"/>
      <c r="M11" s="46" t="s">
        <v>45</v>
      </c>
      <c r="N11" s="46" t="s">
        <v>46</v>
      </c>
    </row>
    <row r="12" spans="1:14" ht="17.25" customHeight="1" thickBot="1">
      <c r="A12" s="42"/>
      <c r="B12" s="184" t="s">
        <v>47</v>
      </c>
      <c r="C12" s="125">
        <v>2</v>
      </c>
      <c r="D12" s="126">
        <v>2</v>
      </c>
      <c r="E12" s="126">
        <v>2</v>
      </c>
      <c r="F12" s="126"/>
      <c r="G12" s="126"/>
      <c r="H12" s="126"/>
      <c r="I12" s="126"/>
      <c r="J12" s="126"/>
      <c r="K12" s="126"/>
      <c r="L12" s="126"/>
      <c r="M12" s="126">
        <v>1</v>
      </c>
      <c r="N12" s="126"/>
    </row>
    <row r="13" spans="1:14" ht="17.25" customHeight="1" thickBot="1">
      <c r="A13" s="42"/>
      <c r="B13" s="184" t="s">
        <v>48</v>
      </c>
      <c r="C13" s="127">
        <v>2</v>
      </c>
      <c r="D13" s="128">
        <v>1</v>
      </c>
      <c r="E13" s="128">
        <v>1</v>
      </c>
      <c r="F13" s="128"/>
      <c r="G13" s="128"/>
      <c r="H13" s="128"/>
      <c r="I13" s="128"/>
      <c r="J13" s="128"/>
      <c r="K13" s="128"/>
      <c r="L13" s="128"/>
      <c r="M13" s="128">
        <v>1</v>
      </c>
      <c r="N13" s="128"/>
    </row>
    <row r="14" spans="1:14" ht="17.25" customHeight="1" thickBot="1">
      <c r="A14" s="42"/>
      <c r="B14" s="184" t="s">
        <v>49</v>
      </c>
      <c r="C14" s="127"/>
      <c r="D14" s="128">
        <v>2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>
        <v>1</v>
      </c>
    </row>
    <row r="15" spans="1:14" ht="17.25" customHeight="1" thickBot="1">
      <c r="A15" s="42"/>
      <c r="B15" s="184" t="s">
        <v>50</v>
      </c>
      <c r="C15" s="127"/>
      <c r="D15" s="128"/>
      <c r="E15" s="128">
        <v>3</v>
      </c>
      <c r="F15" s="128"/>
      <c r="G15" s="128"/>
      <c r="H15" s="128">
        <v>2</v>
      </c>
      <c r="I15" s="128"/>
      <c r="J15" s="128"/>
      <c r="K15" s="128"/>
      <c r="L15" s="128"/>
      <c r="M15" s="128">
        <v>2</v>
      </c>
      <c r="N15" s="128"/>
    </row>
    <row r="16" spans="1:14" ht="17.25" customHeight="1" thickBot="1">
      <c r="A16" s="42"/>
      <c r="B16" s="184" t="s">
        <v>51</v>
      </c>
      <c r="C16" s="127"/>
      <c r="D16" s="128">
        <v>2</v>
      </c>
      <c r="E16" s="128"/>
      <c r="F16" s="128"/>
      <c r="G16" s="128"/>
      <c r="H16" s="128">
        <v>3</v>
      </c>
      <c r="I16" s="128"/>
      <c r="J16" s="128"/>
      <c r="K16" s="128">
        <v>2</v>
      </c>
      <c r="L16" s="128"/>
      <c r="M16" s="128"/>
      <c r="N16" s="128">
        <v>1</v>
      </c>
    </row>
    <row r="17" spans="1:14" ht="17.25" customHeight="1" thickBot="1">
      <c r="A17" s="42"/>
      <c r="B17" s="184" t="s">
        <v>52</v>
      </c>
      <c r="C17" s="50">
        <f t="shared" si="0" ref="C17:N17">($R$4*C12+$R$5*C13+$R$6*C14+$R$7*C15+$R$8*C16)/(C12+C13+C14+C15+C16)</f>
        <v>0.97831632653061229</v>
      </c>
      <c r="D17" s="50">
        <f t="shared" si="0"/>
        <v>1.0150145772594752</v>
      </c>
      <c r="E17" s="50">
        <f t="shared" si="0"/>
        <v>0.97423469387755102</v>
      </c>
      <c r="F17" s="50" t="e">
        <f t="shared" si="0"/>
        <v>#DIV/0!</v>
      </c>
      <c r="G17" s="50" t="e">
        <f t="shared" si="0"/>
        <v>#DIV/0!</v>
      </c>
      <c r="H17" s="50">
        <f t="shared" si="0"/>
        <v>1.0690051020408162</v>
      </c>
      <c r="I17" s="50" t="e">
        <f t="shared" si="0"/>
        <v>#DIV/0!</v>
      </c>
      <c r="J17" s="50" t="e">
        <f t="shared" si="0"/>
        <v>#DIV/0!</v>
      </c>
      <c r="K17" s="50">
        <f t="shared" si="0"/>
        <v>1.130484693877551</v>
      </c>
      <c r="L17" s="50" t="e">
        <f t="shared" si="0"/>
        <v>#DIV/0!</v>
      </c>
      <c r="M17" s="50">
        <f t="shared" si="0"/>
        <v>0.97755102040816333</v>
      </c>
      <c r="N17" s="50">
        <f t="shared" si="0"/>
        <v>1.0475127551020409</v>
      </c>
    </row>
    <row r="18" spans="1:14" ht="15.75">
      <c r="A18" s="42"/>
      <c r="B18" s="47" t="s">
        <v>53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5.75">
      <c r="A19" s="42"/>
      <c r="B19" s="47" t="s">
        <v>54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20:27" ht="15.75">
      <c r="T20" s="2">
        <v>2.5499999999999998</v>
      </c>
      <c r="U20" s="2">
        <v>2.575</v>
      </c>
      <c r="V20" s="2">
        <v>2.5785714285714287</v>
      </c>
      <c r="W20" s="2">
        <v>2.56</v>
      </c>
      <c r="X20" s="2">
        <v>2.5499999999999998</v>
      </c>
      <c r="Y20" s="2">
        <v>2.5666666666666669</v>
      </c>
      <c r="Z20" s="2">
        <v>2.5727272727272728</v>
      </c>
      <c r="AA20" s="2">
        <v>2.5666666666666669</v>
      </c>
    </row>
    <row r="21" spans="4:27" ht="15.75">
      <c r="D21" s="203" t="str">
        <f>'CO (7)'!D8</f>
        <v>Organic Chemistry</v>
      </c>
      <c r="E21" s="203"/>
      <c r="T21" s="2">
        <v>2.5666666666666669</v>
      </c>
      <c r="U21" s="2">
        <v>2.5833333333333335</v>
      </c>
      <c r="V21" s="2">
        <v>2.575</v>
      </c>
      <c r="W21" s="2">
        <v>2.5499999999999998</v>
      </c>
      <c r="X21" s="2">
        <v>2.5666666666666669</v>
      </c>
      <c r="Y21" s="2">
        <v>2.58</v>
      </c>
      <c r="Z21" s="2">
        <v>2.5857142857142859</v>
      </c>
      <c r="AA21" s="2">
        <v>2.5777777777777779</v>
      </c>
    </row>
    <row r="22" spans="2:27" ht="15.75">
      <c r="B22" s="47" t="s">
        <v>84</v>
      </c>
      <c r="C22" s="47"/>
      <c r="D22" s="203"/>
      <c r="E22" s="203"/>
      <c r="F22" s="47"/>
      <c r="G22" s="47"/>
      <c r="H22" s="47"/>
      <c r="I22" s="47"/>
      <c r="J22" s="47"/>
      <c r="K22" s="41"/>
      <c r="L22" s="41"/>
      <c r="M22" s="41"/>
      <c r="N22" s="41"/>
      <c r="T22" s="2">
        <v>2.5333333333333332</v>
      </c>
      <c r="U22" s="2">
        <v>2.5714285714285716</v>
      </c>
      <c r="V22" s="2">
        <v>2.58</v>
      </c>
      <c r="W22" s="2">
        <v>2.5499999999999998</v>
      </c>
      <c r="X22" s="2">
        <v>2.5499999999999998</v>
      </c>
      <c r="Y22" s="2">
        <v>2.5500000000000003</v>
      </c>
      <c r="Z22" s="2">
        <v>2.54</v>
      </c>
      <c r="AA22" s="2">
        <v>2.5571428571428569</v>
      </c>
    </row>
    <row r="23" spans="2:14" ht="16.5" thickBot="1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6.5" thickBot="1">
      <c r="B24" s="187" t="s">
        <v>32</v>
      </c>
      <c r="C24" s="180"/>
      <c r="D24" s="179" t="s">
        <v>33</v>
      </c>
      <c r="E24" s="190"/>
      <c r="F24" s="190"/>
      <c r="G24" s="190"/>
      <c r="H24" s="190"/>
      <c r="I24" s="190"/>
      <c r="J24" s="190"/>
      <c r="K24" s="190"/>
      <c r="L24" s="190"/>
      <c r="M24" s="179" t="s">
        <v>34</v>
      </c>
      <c r="N24" s="180"/>
    </row>
    <row r="25" spans="2:14" ht="15.75">
      <c r="B25" s="188"/>
      <c r="C25" s="181" t="s">
        <v>35</v>
      </c>
      <c r="D25" s="183" t="s">
        <v>36</v>
      </c>
      <c r="E25" s="183" t="s">
        <v>37</v>
      </c>
      <c r="F25" s="183" t="s">
        <v>38</v>
      </c>
      <c r="G25" s="183" t="s">
        <v>39</v>
      </c>
      <c r="H25" s="183" t="s">
        <v>40</v>
      </c>
      <c r="I25" s="183" t="s">
        <v>41</v>
      </c>
      <c r="J25" s="183" t="s">
        <v>42</v>
      </c>
      <c r="K25" s="183" t="s">
        <v>43</v>
      </c>
      <c r="L25" s="183" t="s">
        <v>44</v>
      </c>
      <c r="M25" s="44"/>
      <c r="N25" s="44"/>
    </row>
    <row r="26" spans="2:14" ht="16.5" thickBot="1">
      <c r="B26" s="189"/>
      <c r="C26" s="182"/>
      <c r="D26" s="184"/>
      <c r="E26" s="184"/>
      <c r="F26" s="184"/>
      <c r="G26" s="184"/>
      <c r="H26" s="184"/>
      <c r="I26" s="184"/>
      <c r="J26" s="184"/>
      <c r="K26" s="184"/>
      <c r="L26" s="184"/>
      <c r="M26" s="46" t="s">
        <v>45</v>
      </c>
      <c r="N26" s="46" t="s">
        <v>46</v>
      </c>
    </row>
    <row r="27" spans="2:14" ht="16.5" thickBot="1">
      <c r="B27" s="184" t="s">
        <v>47</v>
      </c>
      <c r="C27" s="125">
        <v>2</v>
      </c>
      <c r="D27" s="126">
        <v>2</v>
      </c>
      <c r="E27" s="126"/>
      <c r="F27" s="126"/>
      <c r="G27" s="126"/>
      <c r="H27" s="126">
        <v>1</v>
      </c>
      <c r="I27" s="126"/>
      <c r="J27" s="126"/>
      <c r="K27" s="126">
        <v>2</v>
      </c>
      <c r="L27" s="126">
        <v>1</v>
      </c>
      <c r="M27" s="126">
        <v>2</v>
      </c>
      <c r="N27" s="126"/>
    </row>
    <row r="28" spans="2:14" ht="16.5" thickBot="1">
      <c r="B28" s="184" t="s">
        <v>48</v>
      </c>
      <c r="C28" s="127">
        <v>1</v>
      </c>
      <c r="D28" s="128">
        <v>2</v>
      </c>
      <c r="E28" s="128"/>
      <c r="F28" s="128">
        <v>2</v>
      </c>
      <c r="G28" s="128"/>
      <c r="H28" s="128"/>
      <c r="I28" s="128">
        <v>2</v>
      </c>
      <c r="J28" s="128"/>
      <c r="K28" s="128"/>
      <c r="L28" s="128"/>
      <c r="M28" s="128">
        <v>1</v>
      </c>
      <c r="N28" s="128"/>
    </row>
    <row r="29" spans="2:14" ht="16.5" thickBot="1">
      <c r="B29" s="184" t="s">
        <v>49</v>
      </c>
      <c r="C29" s="127"/>
      <c r="D29" s="128">
        <v>2</v>
      </c>
      <c r="E29" s="128">
        <v>2</v>
      </c>
      <c r="F29" s="128"/>
      <c r="G29" s="128"/>
      <c r="H29" s="128">
        <v>3</v>
      </c>
      <c r="I29" s="128"/>
      <c r="J29" s="128">
        <v>2</v>
      </c>
      <c r="K29" s="128">
        <v>1</v>
      </c>
      <c r="L29" s="128">
        <v>1</v>
      </c>
      <c r="M29" s="128">
        <v>1</v>
      </c>
      <c r="N29" s="128">
        <v>2</v>
      </c>
    </row>
    <row r="30" spans="2:14" ht="16.5" thickBot="1">
      <c r="B30" s="184" t="s">
        <v>50</v>
      </c>
      <c r="C30" s="127"/>
      <c r="D30" s="128"/>
      <c r="E30" s="128"/>
      <c r="F30" s="128"/>
      <c r="G30" s="128">
        <v>2</v>
      </c>
      <c r="H30" s="128">
        <v>2</v>
      </c>
      <c r="I30" s="128">
        <v>1</v>
      </c>
      <c r="J30" s="128"/>
      <c r="K30" s="128">
        <v>1</v>
      </c>
      <c r="L30" s="128"/>
      <c r="M30" s="128"/>
      <c r="N30" s="128">
        <v>2</v>
      </c>
    </row>
    <row r="31" spans="2:14" ht="16.5" thickBot="1">
      <c r="B31" s="184" t="s">
        <v>51</v>
      </c>
      <c r="C31" s="127"/>
      <c r="D31" s="128">
        <v>3</v>
      </c>
      <c r="E31" s="128"/>
      <c r="F31" s="128"/>
      <c r="G31" s="128">
        <v>2</v>
      </c>
      <c r="H31" s="128"/>
      <c r="I31" s="128"/>
      <c r="J31" s="128"/>
      <c r="K31" s="128"/>
      <c r="L31" s="128">
        <v>2</v>
      </c>
      <c r="M31" s="128"/>
      <c r="N31" s="128">
        <v>2</v>
      </c>
    </row>
    <row r="32" spans="2:14" ht="16.5" thickBot="1">
      <c r="B32" s="184" t="s">
        <v>52</v>
      </c>
      <c r="C32" s="50">
        <f t="shared" si="1" ref="C32:N32">($R$4*C27+$R$5*C28+$R$6*C29+$R$7*C30+$R$8*C31)/(C27+C28+C29+C30+C31)</f>
        <v>0.97168367346938789</v>
      </c>
      <c r="D32" s="50">
        <f t="shared" si="1"/>
        <v>1.0259778911564625</v>
      </c>
      <c r="E32" s="50">
        <f t="shared" si="1"/>
        <v>0.96454081632653066</v>
      </c>
      <c r="F32" s="50">
        <f t="shared" si="1"/>
        <v>0.99821428571428583</v>
      </c>
      <c r="G32" s="50">
        <f t="shared" si="1"/>
        <v>1.0536352040816328</v>
      </c>
      <c r="H32" s="50">
        <f t="shared" si="1"/>
        <v>0.96760204081632661</v>
      </c>
      <c r="I32" s="50">
        <f t="shared" si="1"/>
        <v>0.99107142857142871</v>
      </c>
      <c r="J32" s="50">
        <f t="shared" si="1"/>
        <v>0.96454081632653066</v>
      </c>
      <c r="K32" s="50">
        <f t="shared" si="1"/>
        <v>0.96454081632653077</v>
      </c>
      <c r="L32" s="50">
        <f t="shared" si="1"/>
        <v>1.045982142857143</v>
      </c>
      <c r="M32" s="50">
        <f t="shared" si="1"/>
        <v>0.96989795918367361</v>
      </c>
      <c r="N32" s="50">
        <f t="shared" si="1"/>
        <v>1.0239370748299319</v>
      </c>
    </row>
    <row r="33" spans="2:14" ht="15.75">
      <c r="B33" s="47" t="s">
        <v>53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2:14" ht="15.75">
      <c r="B34" s="47" t="s">
        <v>54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7" spans="4:5" ht="15.75">
      <c r="D37" s="203" t="str">
        <f>'CO (7)'!D9</f>
        <v xml:space="preserve"> Physical Chemistry</v>
      </c>
      <c r="E37" s="203"/>
    </row>
    <row r="38" spans="2:14" ht="15.75">
      <c r="B38" s="47" t="s">
        <v>84</v>
      </c>
      <c r="C38" s="47"/>
      <c r="D38" s="203"/>
      <c r="E38" s="203"/>
      <c r="F38" s="47"/>
      <c r="G38" s="47"/>
      <c r="H38" s="47"/>
      <c r="I38" s="47"/>
      <c r="J38" s="47"/>
      <c r="K38" s="41"/>
      <c r="L38" s="41"/>
      <c r="M38" s="41"/>
      <c r="N38" s="41"/>
    </row>
    <row r="39" spans="2:14" ht="16.5" customHeight="1" thickBot="1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2:14" ht="16.5" thickBot="1">
      <c r="B40" s="187" t="s">
        <v>32</v>
      </c>
      <c r="C40" s="180"/>
      <c r="D40" s="179" t="s">
        <v>33</v>
      </c>
      <c r="E40" s="190"/>
      <c r="F40" s="190"/>
      <c r="G40" s="190"/>
      <c r="H40" s="190"/>
      <c r="I40" s="190"/>
      <c r="J40" s="190"/>
      <c r="K40" s="190"/>
      <c r="L40" s="190"/>
      <c r="M40" s="179" t="s">
        <v>34</v>
      </c>
      <c r="N40" s="180"/>
    </row>
    <row r="41" spans="2:14" ht="15.75">
      <c r="B41" s="188"/>
      <c r="C41" s="181" t="s">
        <v>35</v>
      </c>
      <c r="D41" s="183" t="s">
        <v>36</v>
      </c>
      <c r="E41" s="183" t="s">
        <v>37</v>
      </c>
      <c r="F41" s="183" t="s">
        <v>38</v>
      </c>
      <c r="G41" s="183" t="s">
        <v>39</v>
      </c>
      <c r="H41" s="183" t="s">
        <v>40</v>
      </c>
      <c r="I41" s="183" t="s">
        <v>41</v>
      </c>
      <c r="J41" s="183" t="s">
        <v>42</v>
      </c>
      <c r="K41" s="183" t="s">
        <v>43</v>
      </c>
      <c r="L41" s="183" t="s">
        <v>44</v>
      </c>
      <c r="M41" s="44"/>
      <c r="N41" s="44"/>
    </row>
    <row r="42" spans="2:14" ht="16.5" thickBot="1">
      <c r="B42" s="189"/>
      <c r="C42" s="182"/>
      <c r="D42" s="184"/>
      <c r="E42" s="184"/>
      <c r="F42" s="184"/>
      <c r="G42" s="184"/>
      <c r="H42" s="184"/>
      <c r="I42" s="184"/>
      <c r="J42" s="184"/>
      <c r="K42" s="184"/>
      <c r="L42" s="184"/>
      <c r="M42" s="46" t="s">
        <v>45</v>
      </c>
      <c r="N42" s="46" t="s">
        <v>46</v>
      </c>
    </row>
    <row r="43" spans="2:14" ht="16.5" thickBot="1">
      <c r="B43" s="184" t="s">
        <v>47</v>
      </c>
      <c r="C43" s="125">
        <v>2</v>
      </c>
      <c r="D43" s="126">
        <v>3</v>
      </c>
      <c r="E43" s="126"/>
      <c r="F43" s="126"/>
      <c r="G43" s="126"/>
      <c r="H43" s="126">
        <v>1</v>
      </c>
      <c r="I43" s="126"/>
      <c r="J43" s="126"/>
      <c r="K43" s="126">
        <v>2</v>
      </c>
      <c r="L43" s="126"/>
      <c r="M43" s="126">
        <v>2</v>
      </c>
      <c r="N43" s="126"/>
    </row>
    <row r="44" spans="2:14" ht="16.5" thickBot="1">
      <c r="B44" s="184" t="s">
        <v>48</v>
      </c>
      <c r="C44" s="127"/>
      <c r="D44" s="128">
        <v>2</v>
      </c>
      <c r="E44" s="128"/>
      <c r="F44" s="128"/>
      <c r="G44" s="128">
        <v>1</v>
      </c>
      <c r="H44" s="128"/>
      <c r="I44" s="128">
        <v>1</v>
      </c>
      <c r="J44" s="128">
        <v>2</v>
      </c>
      <c r="K44" s="128"/>
      <c r="L44" s="128">
        <v>2</v>
      </c>
      <c r="M44" s="128"/>
      <c r="N44" s="128">
        <v>2</v>
      </c>
    </row>
    <row r="45" spans="2:14" ht="16.5" thickBot="1">
      <c r="B45" s="184" t="s">
        <v>49</v>
      </c>
      <c r="C45" s="127">
        <v>2</v>
      </c>
      <c r="D45" s="128"/>
      <c r="E45" s="128">
        <v>2</v>
      </c>
      <c r="F45" s="128">
        <v>3</v>
      </c>
      <c r="G45" s="128"/>
      <c r="H45" s="128">
        <v>2</v>
      </c>
      <c r="I45" s="128"/>
      <c r="J45" s="128"/>
      <c r="K45" s="128">
        <v>2</v>
      </c>
      <c r="L45" s="128"/>
      <c r="M45" s="128"/>
      <c r="N45" s="128"/>
    </row>
    <row r="46" spans="2:14" ht="16.5" thickBot="1">
      <c r="B46" s="184" t="s">
        <v>50</v>
      </c>
      <c r="C46" s="127">
        <v>2</v>
      </c>
      <c r="D46" s="128"/>
      <c r="E46" s="128"/>
      <c r="F46" s="128"/>
      <c r="G46" s="128"/>
      <c r="H46" s="128"/>
      <c r="I46" s="128">
        <v>3</v>
      </c>
      <c r="J46" s="128">
        <v>2</v>
      </c>
      <c r="K46" s="128"/>
      <c r="L46" s="128">
        <v>2</v>
      </c>
      <c r="M46" s="128"/>
      <c r="N46" s="128">
        <v>2</v>
      </c>
    </row>
    <row r="47" spans="2:14" ht="16.5" thickBot="1">
      <c r="B47" s="184" t="s">
        <v>51</v>
      </c>
      <c r="C47" s="127">
        <v>2</v>
      </c>
      <c r="D47" s="128"/>
      <c r="E47" s="128">
        <v>2</v>
      </c>
      <c r="F47" s="128"/>
      <c r="G47" s="128"/>
      <c r="H47" s="128"/>
      <c r="I47" s="128"/>
      <c r="J47" s="128"/>
      <c r="K47" s="128"/>
      <c r="L47" s="128"/>
      <c r="M47" s="128">
        <v>1</v>
      </c>
      <c r="N47" s="128">
        <v>2</v>
      </c>
    </row>
    <row r="48" spans="2:14" ht="16.5" thickBot="1">
      <c r="B48" s="184" t="s">
        <v>52</v>
      </c>
      <c r="C48" s="50">
        <f t="shared" si="2" ref="C48:K48">($R$4*C43+$R$5*C44+$R$6*C45+$R$7*C46+$R$8*C47)/(C43+C44+C45+C46+C47)</f>
        <v>1.0075573979591836</v>
      </c>
      <c r="D48" s="50">
        <f t="shared" si="2"/>
        <v>0.97433673469387772</v>
      </c>
      <c r="E48" s="50">
        <f t="shared" si="2"/>
        <v>1.0475127551020409</v>
      </c>
      <c r="F48" s="50">
        <f t="shared" si="2"/>
        <v>0.96454081632653066</v>
      </c>
      <c r="G48" s="50">
        <f t="shared" si="2"/>
        <v>0.99821428571428583</v>
      </c>
      <c r="H48" s="50">
        <f t="shared" si="2"/>
        <v>0.9625</v>
      </c>
      <c r="I48" s="50">
        <f t="shared" si="2"/>
        <v>0.98214285714285721</v>
      </c>
      <c r="J48" s="50">
        <f t="shared" si="2"/>
        <v>0.9875</v>
      </c>
      <c r="K48" s="50">
        <f t="shared" si="2"/>
        <v>0.9614795918367347</v>
      </c>
      <c r="L48" s="50">
        <f t="shared" si="3" ref="L48:N48">($R$4*L43+$R$5*L44+$R$6*L45+$R$7*L46+$R$8*L47)/(L43+L44+L45+L46+L47)</f>
        <v>0.9875</v>
      </c>
      <c r="M48" s="50">
        <f t="shared" si="3"/>
        <v>1.0157738095238096</v>
      </c>
      <c r="N48" s="50">
        <f t="shared" si="3"/>
        <v>1.0351615646258503</v>
      </c>
    </row>
    <row r="49" spans="2:14" ht="15.75">
      <c r="B49" s="47" t="s">
        <v>53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2:14" ht="15.75">
      <c r="B50" s="47" t="s">
        <v>54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</sheetData>
  <mergeCells count="46"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  <mergeCell ref="D37:E38"/>
    <mergeCell ref="B40:B42"/>
    <mergeCell ref="D40:L40"/>
    <mergeCell ref="M40:N40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</mergeCells>
  <pageMargins left="0.7" right="0.7" top="0.75" bottom="0.75" header="0.3" footer="0.3"/>
  <pageSetup orientation="portrait" paperSize="1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f711b85-895a-4380-b99d-b511945e7010}">
  <sheetPr codeName="Sheet38"/>
  <dimension ref="A1:AB21"/>
  <sheetViews>
    <sheetView zoomScale="90" zoomScaleNormal="90" workbookViewId="0" topLeftCell="A1">
      <selection pane="topLeft" activeCell="K9" sqref="K9"/>
    </sheetView>
  </sheetViews>
  <sheetFormatPr defaultColWidth="8.854285714285714" defaultRowHeight="15"/>
  <cols>
    <col min="1" max="1" width="6.285714285714286" style="54" bestFit="1" customWidth="1"/>
    <col min="2" max="2" width="11.285714285714286" style="54" bestFit="1" customWidth="1"/>
    <col min="3" max="3" width="25" style="54" bestFit="1" customWidth="1"/>
    <col min="4" max="4" width="7.714285714285714" style="54" bestFit="1" customWidth="1"/>
    <col min="5" max="5" width="8.714285714285714" style="54" bestFit="1" customWidth="1"/>
    <col min="6" max="6" width="7.714285714285714" style="54" bestFit="1" customWidth="1"/>
    <col min="7" max="7" width="8.714285714285714" style="54" bestFit="1" customWidth="1"/>
    <col min="8" max="8" width="7.714285714285714" style="54" bestFit="1" customWidth="1"/>
    <col min="9" max="9" width="8.714285714285714" style="54" bestFit="1" customWidth="1"/>
    <col min="10" max="10" width="7.714285714285714" style="54" bestFit="1" customWidth="1"/>
    <col min="11" max="11" width="8.714285714285714" style="54" bestFit="1" customWidth="1"/>
    <col min="12" max="12" width="7.714285714285714" style="54" bestFit="1" customWidth="1"/>
    <col min="13" max="13" width="8.714285714285714" style="54" bestFit="1" customWidth="1"/>
    <col min="14" max="14" width="7.714285714285714" style="54" bestFit="1" customWidth="1"/>
    <col min="15" max="15" width="8.714285714285714" style="54" bestFit="1" customWidth="1"/>
    <col min="16" max="16" width="7.714285714285714" style="54" bestFit="1" customWidth="1"/>
    <col min="17" max="17" width="8.714285714285714" style="54" bestFit="1" customWidth="1"/>
    <col min="18" max="18" width="7.714285714285714" style="54" bestFit="1" customWidth="1"/>
    <col min="19" max="19" width="8.714285714285714" style="54" bestFit="1" customWidth="1"/>
    <col min="20" max="20" width="7.714285714285714" style="54" bestFit="1" customWidth="1"/>
    <col min="21" max="21" width="8.714285714285714" style="54" bestFit="1" customWidth="1"/>
    <col min="22" max="22" width="7.714285714285714" style="54" bestFit="1" customWidth="1"/>
    <col min="23" max="23" width="8.714285714285714" style="54" bestFit="1" customWidth="1"/>
    <col min="24" max="24" width="7.714285714285714" style="54" bestFit="1" customWidth="1"/>
    <col min="25" max="25" width="8.714285714285714" style="54" bestFit="1" customWidth="1"/>
    <col min="26" max="26" width="7.714285714285714" style="54" bestFit="1" customWidth="1"/>
    <col min="27" max="27" width="8.714285714285714" style="54" bestFit="1" customWidth="1"/>
    <col min="28" max="16384" width="8.857142857142858" style="54"/>
  </cols>
  <sheetData>
    <row r="1" spans="2:27" ht="22.5">
      <c r="B1" s="194" t="s">
        <v>138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</row>
    <row r="2" spans="2:27" ht="22.5">
      <c r="B2" s="194" t="s">
        <v>91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</row>
    <row r="3" spans="2:27" ht="22.5">
      <c r="B3" s="195" t="s">
        <v>103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</row>
    <row r="4" spans="1:27" ht="15">
      <c r="A4" s="196" t="s">
        <v>66</v>
      </c>
      <c r="B4" s="197"/>
      <c r="C4" s="198"/>
      <c r="D4" s="193" t="s">
        <v>35</v>
      </c>
      <c r="E4" s="193"/>
      <c r="F4" s="193" t="s">
        <v>36</v>
      </c>
      <c r="G4" s="193"/>
      <c r="H4" s="193" t="s">
        <v>37</v>
      </c>
      <c r="I4" s="193"/>
      <c r="J4" s="193" t="s">
        <v>38</v>
      </c>
      <c r="K4" s="193"/>
      <c r="L4" s="193" t="s">
        <v>39</v>
      </c>
      <c r="M4" s="193"/>
      <c r="N4" s="193" t="s">
        <v>40</v>
      </c>
      <c r="O4" s="193"/>
      <c r="P4" s="193" t="s">
        <v>41</v>
      </c>
      <c r="Q4" s="193"/>
      <c r="R4" s="193" t="s">
        <v>42</v>
      </c>
      <c r="S4" s="193"/>
      <c r="T4" s="193" t="s">
        <v>43</v>
      </c>
      <c r="U4" s="193"/>
      <c r="V4" s="193" t="s">
        <v>44</v>
      </c>
      <c r="W4" s="193"/>
      <c r="X4" s="193" t="s">
        <v>45</v>
      </c>
      <c r="Y4" s="193"/>
      <c r="Z4" s="193" t="s">
        <v>46</v>
      </c>
      <c r="AA4" s="193"/>
    </row>
    <row r="5" spans="1:27" ht="42.75">
      <c r="A5" s="199"/>
      <c r="B5" s="200"/>
      <c r="C5" s="201"/>
      <c r="D5" s="56" t="s">
        <v>67</v>
      </c>
      <c r="E5" s="56" t="s">
        <v>68</v>
      </c>
      <c r="F5" s="56" t="s">
        <v>67</v>
      </c>
      <c r="G5" s="56" t="s">
        <v>68</v>
      </c>
      <c r="H5" s="56" t="s">
        <v>67</v>
      </c>
      <c r="I5" s="56" t="s">
        <v>68</v>
      </c>
      <c r="J5" s="56" t="s">
        <v>67</v>
      </c>
      <c r="K5" s="56" t="s">
        <v>68</v>
      </c>
      <c r="L5" s="56" t="s">
        <v>67</v>
      </c>
      <c r="M5" s="56" t="s">
        <v>68</v>
      </c>
      <c r="N5" s="56" t="s">
        <v>67</v>
      </c>
      <c r="O5" s="56" t="s">
        <v>68</v>
      </c>
      <c r="P5" s="56" t="s">
        <v>67</v>
      </c>
      <c r="Q5" s="56" t="s">
        <v>68</v>
      </c>
      <c r="R5" s="56" t="s">
        <v>67</v>
      </c>
      <c r="S5" s="56" t="s">
        <v>68</v>
      </c>
      <c r="T5" s="56" t="s">
        <v>67</v>
      </c>
      <c r="U5" s="56" t="s">
        <v>68</v>
      </c>
      <c r="V5" s="56" t="s">
        <v>67</v>
      </c>
      <c r="W5" s="56" t="s">
        <v>68</v>
      </c>
      <c r="X5" s="56" t="s">
        <v>67</v>
      </c>
      <c r="Y5" s="56" t="s">
        <v>68</v>
      </c>
      <c r="Z5" s="56" t="s">
        <v>67</v>
      </c>
      <c r="AA5" s="56" t="s">
        <v>68</v>
      </c>
    </row>
    <row r="6" spans="1:28" ht="15">
      <c r="A6" s="66" t="s">
        <v>20</v>
      </c>
      <c r="B6" s="66" t="s">
        <v>22</v>
      </c>
      <c r="C6" s="66" t="s">
        <v>8</v>
      </c>
      <c r="D6" s="66"/>
      <c r="E6" s="67" t="s">
        <v>56</v>
      </c>
      <c r="F6" s="66"/>
      <c r="G6" s="129" t="s">
        <v>57</v>
      </c>
      <c r="H6" s="66"/>
      <c r="I6" s="129" t="s">
        <v>58</v>
      </c>
      <c r="J6" s="66"/>
      <c r="K6" s="129" t="s">
        <v>59</v>
      </c>
      <c r="L6" s="66"/>
      <c r="M6" s="129" t="s">
        <v>60</v>
      </c>
      <c r="N6" s="66"/>
      <c r="O6" s="129" t="s">
        <v>61</v>
      </c>
      <c r="P6" s="66"/>
      <c r="Q6" s="129" t="s">
        <v>62</v>
      </c>
      <c r="R6" s="66"/>
      <c r="S6" s="129" t="s">
        <v>63</v>
      </c>
      <c r="T6" s="66"/>
      <c r="U6" s="129" t="s">
        <v>64</v>
      </c>
      <c r="V6" s="66"/>
      <c r="W6" s="129" t="s">
        <v>65</v>
      </c>
      <c r="X6" s="66"/>
      <c r="Y6" s="130" t="s">
        <v>69</v>
      </c>
      <c r="Z6" s="66"/>
      <c r="AA6" s="130" t="s">
        <v>70</v>
      </c>
      <c r="AB6" s="68"/>
    </row>
    <row r="7" spans="1:28" ht="29.25" customHeight="1">
      <c r="A7" s="55">
        <v>1</v>
      </c>
      <c r="B7" s="69"/>
      <c r="C7" s="119" t="str">
        <f>'CO (7)'!D7</f>
        <v>Inorganic Chemistry</v>
      </c>
      <c r="D7" s="69">
        <v>1</v>
      </c>
      <c r="E7" s="131">
        <f>'CO-PO Mapping (7)'!C17</f>
        <v>0.97831632653061229</v>
      </c>
      <c r="F7" s="69">
        <v>1.20</v>
      </c>
      <c r="G7" s="131">
        <f>'CO-PO Mapping (7)'!D17</f>
        <v>1.0150145772594752</v>
      </c>
      <c r="H7" s="69">
        <v>1.20</v>
      </c>
      <c r="I7" s="131">
        <f>'CO-PO Mapping (7)'!E17</f>
        <v>0.97423469387755102</v>
      </c>
      <c r="J7" s="69"/>
      <c r="K7" s="131"/>
      <c r="L7" s="69"/>
      <c r="M7" s="131"/>
      <c r="N7" s="69">
        <v>1.1000000000000001</v>
      </c>
      <c r="O7" s="131">
        <f>'CO-PO Mapping (7)'!H17</f>
        <v>1.0690051020408162</v>
      </c>
      <c r="P7" s="69"/>
      <c r="Q7" s="131"/>
      <c r="R7" s="69"/>
      <c r="S7" s="131"/>
      <c r="T7" s="69">
        <v>1.50</v>
      </c>
      <c r="U7" s="131">
        <f>'CO-PO Mapping (7)'!K17</f>
        <v>1.130484693877551</v>
      </c>
      <c r="V7" s="69"/>
      <c r="W7" s="131"/>
      <c r="X7" s="69">
        <v>1.20</v>
      </c>
      <c r="Y7" s="131">
        <f>'CO-PO Mapping (7)'!M17</f>
        <v>0.97755102040816333</v>
      </c>
      <c r="Z7" s="69">
        <v>1.20</v>
      </c>
      <c r="AA7" s="131">
        <f>'CO-PO Mapping (7)'!N17</f>
        <v>1.0475127551020409</v>
      </c>
      <c r="AB7" s="70"/>
    </row>
    <row r="8" spans="1:28" ht="15.75">
      <c r="A8" s="55">
        <v>2</v>
      </c>
      <c r="B8" s="69"/>
      <c r="C8" s="119" t="str">
        <f>'CO (7)'!D8</f>
        <v>Organic Chemistry</v>
      </c>
      <c r="D8" s="69">
        <v>1</v>
      </c>
      <c r="E8" s="131">
        <f>'CO-PO Mapping (7)'!C32</f>
        <v>0.97168367346938789</v>
      </c>
      <c r="F8" s="69">
        <v>1.1000000000000001</v>
      </c>
      <c r="G8" s="131">
        <f>'CO-PO Mapping (7)'!D32</f>
        <v>1.0259778911564625</v>
      </c>
      <c r="H8" s="69">
        <v>1</v>
      </c>
      <c r="I8" s="131">
        <f>'CO-PO Mapping (7)'!E32</f>
        <v>0.96454081632653066</v>
      </c>
      <c r="J8" s="69">
        <v>1.20</v>
      </c>
      <c r="K8" s="131">
        <f>'CO-PO Mapping (7)'!F32</f>
        <v>0.99821428571428583</v>
      </c>
      <c r="L8" s="69">
        <v>1</v>
      </c>
      <c r="M8" s="131">
        <f>'CO-PO Mapping (7)'!G32</f>
        <v>1.0536352040816328</v>
      </c>
      <c r="N8" s="69">
        <v>1.1000000000000001</v>
      </c>
      <c r="O8" s="131">
        <f>'CO-PO Mapping (7)'!H32</f>
        <v>0.96760204081632661</v>
      </c>
      <c r="P8" s="69">
        <v>1.20</v>
      </c>
      <c r="Q8" s="131">
        <f>'CO-PO Mapping (7)'!I32</f>
        <v>0.99107142857142871</v>
      </c>
      <c r="R8" s="69">
        <v>1.50</v>
      </c>
      <c r="S8" s="131">
        <f>'CO-PO Mapping (7)'!J32</f>
        <v>0.96454081632653066</v>
      </c>
      <c r="T8" s="69"/>
      <c r="U8" s="131"/>
      <c r="V8" s="69">
        <v>1.1000000000000001</v>
      </c>
      <c r="W8" s="131">
        <f>'CO-PO Mapping (7)'!L32</f>
        <v>1.045982142857143</v>
      </c>
      <c r="X8" s="69">
        <v>1</v>
      </c>
      <c r="Y8" s="131">
        <f>'CO-PO Mapping (7)'!M32</f>
        <v>0.96989795918367361</v>
      </c>
      <c r="Z8" s="69">
        <v>1.30</v>
      </c>
      <c r="AA8" s="131">
        <f>'CO-PO Mapping (7)'!N32</f>
        <v>1.0239370748299319</v>
      </c>
      <c r="AB8" s="70"/>
    </row>
    <row r="9" spans="1:28" s="262" customFormat="1" ht="15.75">
      <c r="A9" s="55">
        <v>3</v>
      </c>
      <c r="B9" s="69"/>
      <c r="C9" s="119" t="str">
        <f>'CO (7)'!D9</f>
        <v xml:space="preserve"> Physical Chemistry</v>
      </c>
      <c r="D9" s="69">
        <v>1</v>
      </c>
      <c r="E9" s="263">
        <f>'CO-PO Mapping (7)'!C48</f>
        <v>1.0075573979591836</v>
      </c>
      <c r="F9" s="264">
        <v>1</v>
      </c>
      <c r="G9" s="263">
        <f>'CO-PO Mapping (7)'!D48</f>
        <v>0.97433673469387772</v>
      </c>
      <c r="H9" s="264">
        <v>1</v>
      </c>
      <c r="I9" s="263">
        <f>'CO-PO Mapping (7)'!E48</f>
        <v>1.0475127551020409</v>
      </c>
      <c r="J9" s="264">
        <v>2</v>
      </c>
      <c r="K9" s="263">
        <f>'CO-PO Mapping (7)'!F48</f>
        <v>0.96454081632653066</v>
      </c>
      <c r="L9" s="264">
        <v>1.20</v>
      </c>
      <c r="M9" s="263">
        <f>'CO-PO Mapping (7)'!G48</f>
        <v>0.99821428571428583</v>
      </c>
      <c r="N9" s="264">
        <v>1</v>
      </c>
      <c r="O9" s="263">
        <f>'CO-PO Mapping (7)'!H48</f>
        <v>0.9625</v>
      </c>
      <c r="P9" s="264">
        <v>1.30</v>
      </c>
      <c r="Q9" s="263">
        <f>'CO-PO Mapping (7)'!I48</f>
        <v>0.98214285714285721</v>
      </c>
      <c r="R9" s="264">
        <v>1.1000000000000001</v>
      </c>
      <c r="S9" s="263">
        <f>'CO-PO Mapping (7)'!J48</f>
        <v>0.9875</v>
      </c>
      <c r="T9" s="264">
        <v>1</v>
      </c>
      <c r="U9" s="263">
        <f>'CO-PO Mapping (7)'!K48</f>
        <v>0.9614795918367347</v>
      </c>
      <c r="V9" s="264">
        <v>1</v>
      </c>
      <c r="W9" s="263">
        <f>'CO-PO Mapping (7)'!L48</f>
        <v>0.9875</v>
      </c>
      <c r="X9" s="264">
        <v>1.30</v>
      </c>
      <c r="Y9" s="263">
        <f>'CO-PO Mapping (7)'!M48</f>
        <v>1.0157738095238096</v>
      </c>
      <c r="Z9" s="264">
        <v>1.20</v>
      </c>
      <c r="AA9" s="263">
        <f>'CO-PO Mapping (7)'!N48</f>
        <v>1.0351615646258503</v>
      </c>
      <c r="AB9" s="265"/>
    </row>
    <row r="10" spans="1:27" ht="15">
      <c r="A10" s="70"/>
      <c r="B10" s="71"/>
      <c r="C10" s="72"/>
      <c r="D10" s="57"/>
      <c r="E10" s="70"/>
      <c r="F10" s="57"/>
      <c r="G10" s="70"/>
      <c r="H10" s="57"/>
      <c r="I10" s="70"/>
      <c r="J10" s="57"/>
      <c r="K10" s="70"/>
      <c r="L10" s="57"/>
      <c r="M10" s="70"/>
      <c r="N10" s="57"/>
      <c r="O10" s="70"/>
      <c r="P10" s="57"/>
      <c r="Q10" s="70"/>
      <c r="R10" s="57"/>
      <c r="S10" s="70"/>
      <c r="T10" s="57"/>
      <c r="U10" s="70"/>
      <c r="V10" s="57"/>
      <c r="W10" s="70"/>
      <c r="X10" s="57"/>
      <c r="Y10" s="70"/>
      <c r="Z10" s="57"/>
      <c r="AA10" s="70"/>
    </row>
    <row r="12" spans="3:27" ht="15">
      <c r="C12" s="54" t="s">
        <v>71</v>
      </c>
      <c r="D12" s="58">
        <f>AVERAGE(D7:D9)</f>
        <v>1</v>
      </c>
      <c r="E12" s="59"/>
      <c r="F12" s="60">
        <f>AVERAGE(F7:F9)</f>
        <v>1.0999999999999999</v>
      </c>
      <c r="G12" s="59"/>
      <c r="H12" s="60">
        <f>AVERAGE(H7:H9)</f>
        <v>1.0666666666666667</v>
      </c>
      <c r="I12" s="59"/>
      <c r="J12" s="60">
        <f>AVERAGE(J7:J9)</f>
        <v>1.60</v>
      </c>
      <c r="K12" s="59"/>
      <c r="L12" s="60">
        <f>AVERAGE(L7:L9)</f>
        <v>1.1000000000000001</v>
      </c>
      <c r="M12" s="59"/>
      <c r="N12" s="60">
        <f>AVERAGE(N7:N9)</f>
        <v>1.0666666666666667</v>
      </c>
      <c r="O12" s="59"/>
      <c r="P12" s="60">
        <f>AVERAGE(P7:P9)</f>
        <v>1.25</v>
      </c>
      <c r="Q12" s="59"/>
      <c r="R12" s="60">
        <f>AVERAGE(R7:R9)</f>
        <v>1.30</v>
      </c>
      <c r="S12" s="59"/>
      <c r="T12" s="60">
        <f>AVERAGE(T7:T9)</f>
        <v>1.25</v>
      </c>
      <c r="U12" s="59"/>
      <c r="V12" s="60">
        <f>AVERAGE(V7:V9)</f>
        <v>1.05</v>
      </c>
      <c r="W12" s="59"/>
      <c r="X12" s="60">
        <f>AVERAGE(X7:X9)</f>
        <v>1.1666666666666667</v>
      </c>
      <c r="Y12" s="59"/>
      <c r="Z12" s="60">
        <f>AVERAGE(Z7:Z9)</f>
        <v>1.2333333333333334</v>
      </c>
      <c r="AA12" s="61"/>
    </row>
    <row r="13" spans="4:27" ht="15">
      <c r="D13" s="62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63"/>
    </row>
    <row r="14" spans="3:27" ht="15">
      <c r="C14" s="54" t="s">
        <v>72</v>
      </c>
      <c r="D14" s="62"/>
      <c r="E14" s="266">
        <f>AVERAGE(E7:E9)</f>
        <v>0.98585246598639464</v>
      </c>
      <c r="F14" s="62"/>
      <c r="G14" s="266">
        <f>AVERAGE(G7:G9)</f>
        <v>1.0051097343699384</v>
      </c>
      <c r="H14" s="62"/>
      <c r="I14" s="266">
        <f>AVERAGE(I7:I9)</f>
        <v>0.99542942176870763</v>
      </c>
      <c r="J14" s="62"/>
      <c r="K14" s="266">
        <f>AVERAGE(K7:K9)</f>
        <v>0.98137755102040825</v>
      </c>
      <c r="L14" s="62"/>
      <c r="M14" s="266">
        <f>AVERAGE(M7:M9)</f>
        <v>1.0259247448979594</v>
      </c>
      <c r="N14" s="62"/>
      <c r="O14" s="266">
        <f>AVERAGE(O7:O9)</f>
        <v>0.99970238095238095</v>
      </c>
      <c r="P14" s="62"/>
      <c r="Q14" s="266">
        <f>AVERAGE(Q7:Q9)</f>
        <v>0.98660714285714302</v>
      </c>
      <c r="R14" s="62"/>
      <c r="S14" s="266">
        <f>AVERAGE(S7:S9)</f>
        <v>0.9760204081632653</v>
      </c>
      <c r="T14" s="62"/>
      <c r="U14" s="266">
        <f>AVERAGE(U7:U9)</f>
        <v>1.045982142857143</v>
      </c>
      <c r="V14" s="62"/>
      <c r="W14" s="266">
        <f>AVERAGE(W7:W9)</f>
        <v>1.0167410714285716</v>
      </c>
      <c r="X14" s="62"/>
      <c r="Y14" s="266">
        <f>AVERAGE(Y7:Y9)</f>
        <v>0.98774092970521554</v>
      </c>
      <c r="Z14" s="62"/>
      <c r="AA14" s="266">
        <f>AVERAGE(AA7:AA9)</f>
        <v>1.0355371315192743</v>
      </c>
    </row>
    <row r="15" spans="4:27" ht="15">
      <c r="D15" s="62"/>
      <c r="E15" s="74"/>
      <c r="F15" s="73"/>
      <c r="G15" s="74"/>
      <c r="H15" s="73"/>
      <c r="I15" s="74"/>
      <c r="J15" s="73"/>
      <c r="K15" s="74"/>
      <c r="L15" s="73"/>
      <c r="M15" s="74"/>
      <c r="N15" s="73"/>
      <c r="O15" s="74"/>
      <c r="P15" s="73"/>
      <c r="Q15" s="74"/>
      <c r="R15" s="73"/>
      <c r="S15" s="74"/>
      <c r="T15" s="73"/>
      <c r="U15" s="74"/>
      <c r="V15" s="73"/>
      <c r="W15" s="74"/>
      <c r="X15" s="73"/>
      <c r="Y15" s="74"/>
      <c r="Z15" s="73"/>
      <c r="AA15" s="64"/>
    </row>
    <row r="16" spans="3:27" ht="15">
      <c r="C16" s="54" t="s">
        <v>73</v>
      </c>
      <c r="D16" s="62"/>
      <c r="E16" s="111">
        <v>2</v>
      </c>
      <c r="F16" s="73"/>
      <c r="G16" s="111">
        <v>2.2000000000000002</v>
      </c>
      <c r="H16" s="73"/>
      <c r="I16" s="111">
        <v>2</v>
      </c>
      <c r="J16" s="73"/>
      <c r="K16" s="111">
        <v>1.50</v>
      </c>
      <c r="L16" s="73"/>
      <c r="M16" s="111">
        <v>2</v>
      </c>
      <c r="N16" s="73"/>
      <c r="O16" s="111">
        <v>2.40</v>
      </c>
      <c r="P16" s="73"/>
      <c r="Q16" s="111">
        <v>1.90</v>
      </c>
      <c r="R16" s="73"/>
      <c r="S16" s="111">
        <v>2.50</v>
      </c>
      <c r="T16" s="73"/>
      <c r="U16" s="111">
        <v>2.10</v>
      </c>
      <c r="V16" s="73"/>
      <c r="W16" s="111">
        <v>2.50</v>
      </c>
      <c r="X16" s="73"/>
      <c r="Y16" s="111">
        <v>1.70</v>
      </c>
      <c r="Z16" s="73"/>
      <c r="AA16" s="112">
        <v>1.80</v>
      </c>
    </row>
    <row r="17" spans="4:27" ht="15">
      <c r="D17" s="62"/>
      <c r="E17" s="74"/>
      <c r="F17" s="73"/>
      <c r="G17" s="74"/>
      <c r="H17" s="73"/>
      <c r="I17" s="74"/>
      <c r="J17" s="73"/>
      <c r="K17" s="74"/>
      <c r="L17" s="73"/>
      <c r="M17" s="74"/>
      <c r="N17" s="73"/>
      <c r="O17" s="74"/>
      <c r="P17" s="73"/>
      <c r="Q17" s="74"/>
      <c r="R17" s="73"/>
      <c r="S17" s="74"/>
      <c r="T17" s="73"/>
      <c r="U17" s="74"/>
      <c r="V17" s="73"/>
      <c r="W17" s="74"/>
      <c r="X17" s="73"/>
      <c r="Y17" s="74"/>
      <c r="Z17" s="73"/>
      <c r="AA17" s="64"/>
    </row>
    <row r="18" spans="3:27" ht="15">
      <c r="C18" s="54" t="s">
        <v>74</v>
      </c>
      <c r="D18" s="62"/>
      <c r="E18" s="113">
        <f>(E14+E16)/2</f>
        <v>1.4929262329931974</v>
      </c>
      <c r="F18" s="73"/>
      <c r="G18" s="113">
        <f>(G14+G16)/2</f>
        <v>1.6025548671849692</v>
      </c>
      <c r="H18" s="73"/>
      <c r="I18" s="113">
        <f>(I14+I16)/2</f>
        <v>1.4977147108843538</v>
      </c>
      <c r="J18" s="73"/>
      <c r="K18" s="113">
        <f>(K14+K16)/2</f>
        <v>1.2406887755102041</v>
      </c>
      <c r="L18" s="73"/>
      <c r="M18" s="113">
        <f>(M14+M16)/2</f>
        <v>1.5129623724489796</v>
      </c>
      <c r="N18" s="73"/>
      <c r="O18" s="113">
        <f>(O14+O16)/2</f>
        <v>1.6998511904761904</v>
      </c>
      <c r="P18" s="73"/>
      <c r="Q18" s="113">
        <f>(Q14+Q16)/2</f>
        <v>1.4433035714285714</v>
      </c>
      <c r="R18" s="73"/>
      <c r="S18" s="113">
        <f>(S14+S16)/2</f>
        <v>1.7380102040816325</v>
      </c>
      <c r="T18" s="73"/>
      <c r="U18" s="113">
        <f>(U14+U16)/2</f>
        <v>1.5729910714285715</v>
      </c>
      <c r="V18" s="73"/>
      <c r="W18" s="113">
        <f>(W14+W16)/2</f>
        <v>1.7583705357142858</v>
      </c>
      <c r="X18" s="73"/>
      <c r="Y18" s="113">
        <f>(Y14+Y16)/2</f>
        <v>1.3438704648526079</v>
      </c>
      <c r="Z18" s="73"/>
      <c r="AA18" s="114">
        <f>(AA14+AA16)/2</f>
        <v>1.4177685657596371</v>
      </c>
    </row>
    <row r="19" spans="4:27" ht="15">
      <c r="D19" s="75"/>
      <c r="E19" s="76"/>
      <c r="F19" s="65"/>
      <c r="G19" s="76"/>
      <c r="H19" s="65"/>
      <c r="I19" s="76"/>
      <c r="J19" s="65"/>
      <c r="K19" s="76"/>
      <c r="L19" s="65"/>
      <c r="M19" s="76"/>
      <c r="N19" s="65"/>
      <c r="O19" s="76"/>
      <c r="P19" s="65"/>
      <c r="Q19" s="76"/>
      <c r="R19" s="65"/>
      <c r="S19" s="76"/>
      <c r="T19" s="65"/>
      <c r="U19" s="76"/>
      <c r="V19" s="65"/>
      <c r="W19" s="76"/>
      <c r="X19" s="65"/>
      <c r="Y19" s="76"/>
      <c r="Z19" s="65"/>
      <c r="AA19" s="77"/>
    </row>
    <row r="20" spans="4:27" ht="15">
      <c r="D20" s="192" t="s">
        <v>35</v>
      </c>
      <c r="E20" s="192"/>
      <c r="F20" s="192" t="s">
        <v>36</v>
      </c>
      <c r="G20" s="192"/>
      <c r="H20" s="192" t="s">
        <v>37</v>
      </c>
      <c r="I20" s="192"/>
      <c r="J20" s="192" t="s">
        <v>38</v>
      </c>
      <c r="K20" s="192"/>
      <c r="L20" s="192" t="s">
        <v>39</v>
      </c>
      <c r="M20" s="192"/>
      <c r="N20" s="192" t="s">
        <v>40</v>
      </c>
      <c r="O20" s="192"/>
      <c r="P20" s="192" t="s">
        <v>41</v>
      </c>
      <c r="Q20" s="192"/>
      <c r="R20" s="192" t="s">
        <v>42</v>
      </c>
      <c r="S20" s="192"/>
      <c r="T20" s="192" t="s">
        <v>43</v>
      </c>
      <c r="U20" s="192"/>
      <c r="V20" s="192" t="s">
        <v>44</v>
      </c>
      <c r="W20" s="192"/>
      <c r="X20" s="192" t="s">
        <v>45</v>
      </c>
      <c r="Y20" s="192"/>
      <c r="Z20" s="192" t="s">
        <v>46</v>
      </c>
      <c r="AA20" s="192"/>
    </row>
    <row r="21" spans="4:27" ht="15">
      <c r="D21" s="192" t="str">
        <f>IF(E18&gt;D12,"Achieve","Not Achive")</f>
        <v>Achieve</v>
      </c>
      <c r="E21" s="192"/>
      <c r="F21" s="192" t="str">
        <f t="shared" si="0" ref="F21">IF(G18&gt;F12,"Achieve","Not Achive")</f>
        <v>Achieve</v>
      </c>
      <c r="G21" s="192"/>
      <c r="H21" s="192" t="str">
        <f t="shared" si="1" ref="H21">IF(I18&gt;H12,"Achieve","Not Achive")</f>
        <v>Achieve</v>
      </c>
      <c r="I21" s="192"/>
      <c r="J21" s="192" t="str">
        <f t="shared" si="2" ref="J21">IF(K18&gt;J12,"Achieve","Not Achive")</f>
        <v>Not Achive</v>
      </c>
      <c r="K21" s="192"/>
      <c r="L21" s="192" t="str">
        <f t="shared" si="3" ref="L21">IF(M18&gt;L12,"Achieve","Not Achive")</f>
        <v>Achieve</v>
      </c>
      <c r="M21" s="192"/>
      <c r="N21" s="192" t="str">
        <f t="shared" si="4" ref="N21">IF(O18&gt;N12,"Achieve","Not Achive")</f>
        <v>Achieve</v>
      </c>
      <c r="O21" s="192"/>
      <c r="P21" s="192" t="str">
        <f t="shared" si="5" ref="P21">IF(Q18&gt;P12,"Achieve","Not Achive")</f>
        <v>Achieve</v>
      </c>
      <c r="Q21" s="192"/>
      <c r="R21" s="192" t="str">
        <f t="shared" si="6" ref="R21">IF(S18&gt;R12,"Achieve","Not Achive")</f>
        <v>Achieve</v>
      </c>
      <c r="S21" s="192"/>
      <c r="T21" s="192" t="str">
        <f t="shared" si="7" ref="T21">IF(U18&gt;T12,"Achieve","Not Achive")</f>
        <v>Achieve</v>
      </c>
      <c r="U21" s="192"/>
      <c r="V21" s="192" t="str">
        <f t="shared" si="8" ref="V21">IF(W18&gt;V12,"Achieve","Not Achive")</f>
        <v>Achieve</v>
      </c>
      <c r="W21" s="192"/>
      <c r="X21" s="192" t="str">
        <f t="shared" si="9" ref="X21">IF(Y18&gt;X12,"Achieve","Not Achive")</f>
        <v>Achieve</v>
      </c>
      <c r="Y21" s="192"/>
      <c r="Z21" s="192" t="str">
        <f t="shared" si="10" ref="Z21">IF(AA18&gt;Z12,"Achieve","Not Achive")</f>
        <v>Achieve</v>
      </c>
      <c r="AA21" s="192"/>
    </row>
  </sheetData>
  <mergeCells count="40">
    <mergeCell ref="Z21:AA21"/>
    <mergeCell ref="V20:W20"/>
    <mergeCell ref="X20:Y20"/>
    <mergeCell ref="Z20:AA20"/>
    <mergeCell ref="L20:M20"/>
    <mergeCell ref="N20:O20"/>
    <mergeCell ref="P20:Q20"/>
    <mergeCell ref="R20:S20"/>
    <mergeCell ref="T20:U20"/>
    <mergeCell ref="P21:Q21"/>
    <mergeCell ref="T21:U21"/>
    <mergeCell ref="X21:Y21"/>
    <mergeCell ref="R21:S21"/>
    <mergeCell ref="V21:W21"/>
    <mergeCell ref="D21:E21"/>
    <mergeCell ref="H21:I21"/>
    <mergeCell ref="J21:K21"/>
    <mergeCell ref="N21:O21"/>
    <mergeCell ref="D4:E4"/>
    <mergeCell ref="F4:G4"/>
    <mergeCell ref="H4:I4"/>
    <mergeCell ref="J4:K4"/>
    <mergeCell ref="L4:M4"/>
    <mergeCell ref="D20:E20"/>
    <mergeCell ref="F21:G21"/>
    <mergeCell ref="L21:M21"/>
    <mergeCell ref="F20:G20"/>
    <mergeCell ref="H20:I20"/>
    <mergeCell ref="J20:K20"/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</mergeCells>
  <pageMargins left="0.7" right="0.7" top="0.75" bottom="0.75" header="0.3" footer="0.3"/>
  <pageSetup orientation="portrait" paperSize="1"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98c61e2-4f42-4617-baef-b8db67f1b1bf}">
  <sheetPr codeName="Sheet39">
    <pageSetUpPr fitToPage="1"/>
  </sheetPr>
  <dimension ref="A1:AD127"/>
  <sheetViews>
    <sheetView zoomScale="70" zoomScaleNormal="70" workbookViewId="0" topLeftCell="A1">
      <selection pane="topLeft" activeCell="C4" sqref="C4"/>
    </sheetView>
  </sheetViews>
  <sheetFormatPr defaultColWidth="8.854285714285714" defaultRowHeight="20.25"/>
  <cols>
    <col min="1" max="2" width="11.571428571428571" style="1" customWidth="1"/>
    <col min="3" max="3" width="34.57142857142857" style="1" bestFit="1" customWidth="1"/>
    <col min="4" max="10" width="11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27" width="14.428571428571429" style="292" bestFit="1" customWidth="1"/>
    <col min="28" max="16384" width="8.857142857142858" style="1"/>
  </cols>
  <sheetData>
    <row r="1" spans="1:26" ht="20.25">
      <c r="A1" s="142" t="s">
        <v>98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20.25">
      <c r="A2" s="142" t="s">
        <v>292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21" thickBot="1">
      <c r="A3" s="142"/>
      <c r="B3" s="142"/>
      <c r="C3" s="142"/>
      <c r="D3" s="142"/>
      <c r="E3" s="142"/>
      <c r="F3" s="142" t="s">
        <v>103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thickBot="1">
      <c r="A4" s="143" t="s">
        <v>80</v>
      </c>
      <c r="B4" s="144"/>
      <c r="C4" s="124" t="s">
        <v>293</v>
      </c>
      <c r="D4" s="115" t="s">
        <v>85</v>
      </c>
      <c r="E4" s="116">
        <v>1011</v>
      </c>
      <c r="F4" s="145" t="s">
        <v>110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21" customHeight="1">
      <c r="A5" s="147" t="s">
        <v>0</v>
      </c>
      <c r="B5" s="149" t="s">
        <v>1</v>
      </c>
      <c r="C5" s="151" t="s">
        <v>2</v>
      </c>
      <c r="D5" s="153" t="s">
        <v>96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 t="s">
        <v>81</v>
      </c>
      <c r="S5" s="154"/>
      <c r="T5" s="154"/>
      <c r="U5" s="154"/>
      <c r="V5" s="154"/>
      <c r="W5" s="37" t="s">
        <v>12</v>
      </c>
      <c r="X5" s="155" t="s">
        <v>11</v>
      </c>
      <c r="Y5" s="157" t="s">
        <v>294</v>
      </c>
      <c r="Z5" s="157" t="s">
        <v>79</v>
      </c>
    </row>
    <row r="6" spans="1:26" ht="20.25">
      <c r="A6" s="148"/>
      <c r="B6" s="150"/>
      <c r="C6" s="152"/>
      <c r="D6" s="159" t="s">
        <v>92</v>
      </c>
      <c r="E6" s="159"/>
      <c r="F6" s="159"/>
      <c r="G6" s="159"/>
      <c r="H6" s="159"/>
      <c r="I6" s="159"/>
      <c r="J6" s="159"/>
      <c r="K6" s="160" t="s">
        <v>93</v>
      </c>
      <c r="L6" s="160"/>
      <c r="M6" s="160"/>
      <c r="N6" s="160"/>
      <c r="O6" s="160"/>
      <c r="P6" s="160"/>
      <c r="Q6" s="160"/>
      <c r="R6" s="154"/>
      <c r="S6" s="154"/>
      <c r="T6" s="154"/>
      <c r="U6" s="154"/>
      <c r="V6" s="154"/>
      <c r="W6" s="37" t="s">
        <v>10</v>
      </c>
      <c r="X6" s="155"/>
      <c r="Y6" s="157"/>
      <c r="Z6" s="157"/>
    </row>
    <row r="7" spans="1:26" ht="21" thickBot="1">
      <c r="A7" s="148"/>
      <c r="B7" s="204"/>
      <c r="C7" s="205"/>
      <c r="D7" s="159" t="s">
        <v>86</v>
      </c>
      <c r="E7" s="159" t="s">
        <v>87</v>
      </c>
      <c r="F7" s="159" t="s">
        <v>88</v>
      </c>
      <c r="G7" s="159" t="s">
        <v>89</v>
      </c>
      <c r="H7" s="159" t="s">
        <v>90</v>
      </c>
      <c r="I7" s="159" t="s">
        <v>94</v>
      </c>
      <c r="J7" s="159" t="s">
        <v>82</v>
      </c>
      <c r="K7" s="160" t="s">
        <v>9</v>
      </c>
      <c r="L7" s="160" t="s">
        <v>87</v>
      </c>
      <c r="M7" s="160" t="s">
        <v>4</v>
      </c>
      <c r="N7" s="160" t="s">
        <v>89</v>
      </c>
      <c r="O7" s="160" t="s">
        <v>90</v>
      </c>
      <c r="P7" s="160" t="s">
        <v>95</v>
      </c>
      <c r="Q7" s="160" t="s">
        <v>83</v>
      </c>
      <c r="R7" s="206" t="s">
        <v>9</v>
      </c>
      <c r="S7" s="154" t="s">
        <v>3</v>
      </c>
      <c r="T7" s="154" t="s">
        <v>4</v>
      </c>
      <c r="U7" s="154" t="s">
        <v>5</v>
      </c>
      <c r="V7" s="154" t="s">
        <v>6</v>
      </c>
      <c r="W7" s="37" t="s">
        <v>97</v>
      </c>
      <c r="X7" s="155"/>
      <c r="Y7" s="157"/>
      <c r="Z7" s="157"/>
    </row>
    <row r="8" spans="1:26" ht="19.9" customHeight="1">
      <c r="A8" s="207">
        <v>1</v>
      </c>
      <c r="B8" s="137">
        <v>283057</v>
      </c>
      <c r="C8" s="138" t="s">
        <v>210</v>
      </c>
      <c r="D8" s="10"/>
      <c r="E8" s="10"/>
      <c r="F8" s="10"/>
      <c r="G8" s="10"/>
      <c r="H8" s="10"/>
      <c r="I8" s="222">
        <f>SUM(D8:H8)</f>
        <v>0</v>
      </c>
      <c r="J8" s="10">
        <f t="shared" si="0" ref="J8:J18">I8*0.15</f>
        <v>0</v>
      </c>
      <c r="K8" s="18"/>
      <c r="L8" s="18"/>
      <c r="M8" s="18"/>
      <c r="N8" s="18"/>
      <c r="O8" s="18"/>
      <c r="P8" s="18">
        <f>SUM(K8:O8)</f>
        <v>0</v>
      </c>
      <c r="Q8" s="117">
        <f>P8*0.05</f>
        <v>0</v>
      </c>
      <c r="R8" s="107">
        <f t="shared" si="1" ref="R8:R39">(D8*0.15+K8*0.05)</f>
        <v>0</v>
      </c>
      <c r="S8" s="107">
        <f t="shared" si="2" ref="S8:S39">(E8*0.15+L8*0.05)</f>
        <v>0</v>
      </c>
      <c r="T8" s="107">
        <f t="shared" si="3" ref="T8:T39">(F8*0.15+M8*0.05)</f>
        <v>0</v>
      </c>
      <c r="U8" s="107">
        <f t="shared" si="4" ref="U8:U39">(G8*0.15+N8*0.05)</f>
        <v>0</v>
      </c>
      <c r="V8" s="107">
        <f t="shared" si="5" ref="V8:V39">(H8*0.15+O8*0.05)</f>
        <v>0</v>
      </c>
      <c r="W8" s="118">
        <f t="shared" si="6" ref="W8:W39">I8+P8</f>
        <v>0</v>
      </c>
      <c r="X8" s="118">
        <f>(W8*0.2)</f>
        <v>0</v>
      </c>
      <c r="Y8" s="285" t="s">
        <v>295</v>
      </c>
      <c r="Z8" s="117" t="e">
        <f>Y8*0.8</f>
        <v>#VALUE!</v>
      </c>
    </row>
    <row r="9" spans="1:26" ht="19.9" customHeight="1" thickBot="1">
      <c r="A9" s="208">
        <v>2</v>
      </c>
      <c r="B9" s="137">
        <v>283058</v>
      </c>
      <c r="C9" s="138" t="s">
        <v>156</v>
      </c>
      <c r="D9" s="10">
        <v>6</v>
      </c>
      <c r="E9" s="10">
        <v>7.50</v>
      </c>
      <c r="F9" s="10">
        <v>5</v>
      </c>
      <c r="G9" s="10">
        <v>3</v>
      </c>
      <c r="H9" s="10">
        <v>7</v>
      </c>
      <c r="I9" s="222">
        <f t="shared" si="7" ref="I9:I72">SUM(D9:H9)</f>
        <v>28.50</v>
      </c>
      <c r="J9" s="10">
        <f t="shared" si="0"/>
        <v>4.2749999999999995</v>
      </c>
      <c r="K9" s="286">
        <v>3</v>
      </c>
      <c r="L9" s="286">
        <v>4</v>
      </c>
      <c r="M9" s="286">
        <v>3</v>
      </c>
      <c r="N9" s="286">
        <v>2</v>
      </c>
      <c r="O9" s="286">
        <v>2.50</v>
      </c>
      <c r="P9" s="18">
        <f t="shared" si="8" ref="P9:P72">SUM(K9:O9)</f>
        <v>14.50</v>
      </c>
      <c r="Q9" s="117">
        <f t="shared" si="9" ref="Q9:Q72">P9*0.05</f>
        <v>0.72500000000000009</v>
      </c>
      <c r="R9" s="107">
        <f t="shared" si="1"/>
        <v>1.0499999999999998</v>
      </c>
      <c r="S9" s="107">
        <f t="shared" si="2"/>
        <v>1.325</v>
      </c>
      <c r="T9" s="107">
        <f t="shared" si="3"/>
        <v>0.90</v>
      </c>
      <c r="U9" s="107">
        <f t="shared" si="4"/>
        <v>0.54999999999999993</v>
      </c>
      <c r="V9" s="107">
        <f t="shared" si="5"/>
        <v>1.175</v>
      </c>
      <c r="W9" s="118">
        <f t="shared" si="6"/>
        <v>43</v>
      </c>
      <c r="X9" s="118">
        <f t="shared" si="10" ref="X9:X72">(W9*0.2)</f>
        <v>8.60</v>
      </c>
      <c r="Y9" s="285">
        <v>23</v>
      </c>
      <c r="Z9" s="117">
        <f t="shared" si="11" ref="Z9:Z115">Y9*0.8</f>
        <v>18.400000000000002</v>
      </c>
    </row>
    <row r="10" spans="1:26" ht="19.9" customHeight="1">
      <c r="A10" s="207">
        <v>3</v>
      </c>
      <c r="B10" s="137">
        <v>283062</v>
      </c>
      <c r="C10" s="138" t="s">
        <v>112</v>
      </c>
      <c r="D10" s="10">
        <v>0.50</v>
      </c>
      <c r="E10" s="10">
        <v>1</v>
      </c>
      <c r="F10" s="10">
        <v>0.50</v>
      </c>
      <c r="G10" s="10">
        <v>1.50</v>
      </c>
      <c r="H10" s="10">
        <v>0.50</v>
      </c>
      <c r="I10" s="222">
        <f t="shared" si="7"/>
        <v>4</v>
      </c>
      <c r="J10" s="10">
        <f t="shared" si="0"/>
        <v>0.60</v>
      </c>
      <c r="K10" s="286">
        <v>0.50</v>
      </c>
      <c r="L10" s="286">
        <v>0</v>
      </c>
      <c r="M10" s="286">
        <v>0</v>
      </c>
      <c r="N10" s="286">
        <v>0</v>
      </c>
      <c r="O10" s="286">
        <v>1</v>
      </c>
      <c r="P10" s="18">
        <f t="shared" si="8"/>
        <v>1.50</v>
      </c>
      <c r="Q10" s="117">
        <f t="shared" si="9"/>
        <v>0.075000000000000011</v>
      </c>
      <c r="R10" s="107">
        <f t="shared" si="1"/>
        <v>0.10</v>
      </c>
      <c r="S10" s="107">
        <f t="shared" si="2"/>
        <v>0.15</v>
      </c>
      <c r="T10" s="107">
        <f t="shared" si="3"/>
        <v>0.074999999999999997</v>
      </c>
      <c r="U10" s="107">
        <f t="shared" si="4"/>
        <v>0.22499999999999998</v>
      </c>
      <c r="V10" s="107">
        <f t="shared" si="5"/>
        <v>0.125</v>
      </c>
      <c r="W10" s="118">
        <f t="shared" si="6"/>
        <v>5.50</v>
      </c>
      <c r="X10" s="118">
        <f t="shared" si="10"/>
        <v>1.1000000000000001</v>
      </c>
      <c r="Y10" s="285">
        <v>3</v>
      </c>
      <c r="Z10" s="117">
        <f t="shared" si="11"/>
        <v>2.4000000000000004</v>
      </c>
    </row>
    <row r="11" spans="1:26" ht="27.75" customHeight="1" thickBot="1">
      <c r="A11" s="208">
        <v>4</v>
      </c>
      <c r="B11" s="137">
        <v>283065</v>
      </c>
      <c r="C11" s="138" t="s">
        <v>211</v>
      </c>
      <c r="D11" s="10">
        <v>2.50</v>
      </c>
      <c r="E11" s="10">
        <v>1</v>
      </c>
      <c r="F11" s="10">
        <v>2</v>
      </c>
      <c r="G11" s="10">
        <v>3</v>
      </c>
      <c r="H11" s="10">
        <v>2</v>
      </c>
      <c r="I11" s="222">
        <f t="shared" si="7"/>
        <v>10.50</v>
      </c>
      <c r="J11" s="10">
        <f t="shared" si="0"/>
        <v>1.575</v>
      </c>
      <c r="K11" s="286">
        <v>1</v>
      </c>
      <c r="L11" s="286">
        <v>0.50</v>
      </c>
      <c r="M11" s="286">
        <v>2</v>
      </c>
      <c r="N11" s="286">
        <v>1.50</v>
      </c>
      <c r="O11" s="286">
        <v>0</v>
      </c>
      <c r="P11" s="18">
        <f t="shared" si="8"/>
        <v>5</v>
      </c>
      <c r="Q11" s="117">
        <f t="shared" si="9"/>
        <v>0.25</v>
      </c>
      <c r="R11" s="107">
        <f t="shared" si="1"/>
        <v>0.425</v>
      </c>
      <c r="S11" s="107">
        <f t="shared" si="2"/>
        <v>0.175</v>
      </c>
      <c r="T11" s="107">
        <f t="shared" si="3"/>
        <v>0.40</v>
      </c>
      <c r="U11" s="107">
        <f t="shared" si="4"/>
        <v>0.52499999999999991</v>
      </c>
      <c r="V11" s="107">
        <f t="shared" si="5"/>
        <v>0.30</v>
      </c>
      <c r="W11" s="118">
        <f t="shared" si="6"/>
        <v>15.50</v>
      </c>
      <c r="X11" s="118">
        <f t="shared" si="10"/>
        <v>3.10</v>
      </c>
      <c r="Y11" s="285">
        <v>8</v>
      </c>
      <c r="Z11" s="117">
        <f t="shared" si="11"/>
        <v>6.40</v>
      </c>
    </row>
    <row r="12" spans="1:26" ht="19.9" customHeight="1">
      <c r="A12" s="207">
        <v>5</v>
      </c>
      <c r="B12" s="137">
        <v>287046</v>
      </c>
      <c r="C12" s="138" t="s">
        <v>212</v>
      </c>
      <c r="D12" s="287">
        <v>2</v>
      </c>
      <c r="E12" s="287">
        <v>2.50</v>
      </c>
      <c r="F12" s="287">
        <v>4</v>
      </c>
      <c r="G12" s="287">
        <v>1</v>
      </c>
      <c r="H12" s="287">
        <v>3</v>
      </c>
      <c r="I12" s="222">
        <f t="shared" si="7"/>
        <v>12.50</v>
      </c>
      <c r="J12" s="10">
        <f t="shared" si="0"/>
        <v>1.875</v>
      </c>
      <c r="K12" s="286">
        <v>1.50</v>
      </c>
      <c r="L12" s="286">
        <v>1.50</v>
      </c>
      <c r="M12" s="286">
        <v>2</v>
      </c>
      <c r="N12" s="286">
        <v>1</v>
      </c>
      <c r="O12" s="286">
        <v>0.50</v>
      </c>
      <c r="P12" s="18">
        <f t="shared" si="8"/>
        <v>6.50</v>
      </c>
      <c r="Q12" s="117">
        <f t="shared" si="9"/>
        <v>0.325</v>
      </c>
      <c r="R12" s="107">
        <f t="shared" si="1"/>
        <v>0.375</v>
      </c>
      <c r="S12" s="107">
        <f t="shared" si="2"/>
        <v>0.45</v>
      </c>
      <c r="T12" s="107">
        <f t="shared" si="3"/>
        <v>0.70</v>
      </c>
      <c r="U12" s="107">
        <f t="shared" si="4"/>
        <v>0.20</v>
      </c>
      <c r="V12" s="107">
        <f t="shared" si="5"/>
        <v>0.475</v>
      </c>
      <c r="W12" s="118">
        <f t="shared" si="6"/>
        <v>19</v>
      </c>
      <c r="X12" s="118">
        <f t="shared" si="10"/>
        <v>3.8000000000000003</v>
      </c>
      <c r="Y12" s="285">
        <v>10</v>
      </c>
      <c r="Z12" s="117">
        <f t="shared" si="11"/>
        <v>8</v>
      </c>
    </row>
    <row r="13" spans="1:26" ht="19.9" customHeight="1" thickBot="1">
      <c r="A13" s="208">
        <v>6</v>
      </c>
      <c r="B13" s="137">
        <v>283066</v>
      </c>
      <c r="C13" s="138" t="s">
        <v>113</v>
      </c>
      <c r="D13" s="10">
        <v>4</v>
      </c>
      <c r="E13" s="10">
        <v>3</v>
      </c>
      <c r="F13" s="10">
        <v>2</v>
      </c>
      <c r="G13" s="10">
        <v>6</v>
      </c>
      <c r="H13" s="10">
        <v>3.50</v>
      </c>
      <c r="I13" s="222">
        <f t="shared" si="7"/>
        <v>18.50</v>
      </c>
      <c r="J13" s="10">
        <f t="shared" si="0"/>
        <v>2.775</v>
      </c>
      <c r="K13" s="286">
        <v>2.50</v>
      </c>
      <c r="L13" s="286">
        <v>2</v>
      </c>
      <c r="M13" s="286">
        <v>1.50</v>
      </c>
      <c r="N13" s="286">
        <v>1</v>
      </c>
      <c r="O13" s="286">
        <v>2</v>
      </c>
      <c r="P13" s="18">
        <f t="shared" si="8"/>
        <v>9</v>
      </c>
      <c r="Q13" s="117">
        <f t="shared" si="9"/>
        <v>0.45</v>
      </c>
      <c r="R13" s="107">
        <f t="shared" si="1"/>
        <v>0.725</v>
      </c>
      <c r="S13" s="107">
        <f t="shared" si="2"/>
        <v>0.54999999999999993</v>
      </c>
      <c r="T13" s="107">
        <f t="shared" si="3"/>
        <v>0.375</v>
      </c>
      <c r="U13" s="107">
        <f t="shared" si="4"/>
        <v>0.95</v>
      </c>
      <c r="V13" s="107">
        <f t="shared" si="5"/>
        <v>0.625</v>
      </c>
      <c r="W13" s="118">
        <f t="shared" si="6"/>
        <v>27.50</v>
      </c>
      <c r="X13" s="118">
        <f t="shared" si="10"/>
        <v>5.50</v>
      </c>
      <c r="Y13" s="285">
        <v>15</v>
      </c>
      <c r="Z13" s="117">
        <f t="shared" si="11"/>
        <v>12</v>
      </c>
    </row>
    <row r="14" spans="1:26" ht="19.9" customHeight="1">
      <c r="A14" s="207">
        <v>7</v>
      </c>
      <c r="B14" s="137">
        <v>283068</v>
      </c>
      <c r="C14" s="138" t="s">
        <v>114</v>
      </c>
      <c r="D14" s="10">
        <v>3</v>
      </c>
      <c r="E14" s="10">
        <v>7</v>
      </c>
      <c r="F14" s="10">
        <v>3.50</v>
      </c>
      <c r="G14" s="10">
        <v>3</v>
      </c>
      <c r="H14" s="10">
        <v>1</v>
      </c>
      <c r="I14" s="222">
        <f t="shared" si="7"/>
        <v>17.50</v>
      </c>
      <c r="J14" s="10">
        <f t="shared" si="0"/>
        <v>2.625</v>
      </c>
      <c r="K14" s="286">
        <v>1.50</v>
      </c>
      <c r="L14" s="286">
        <v>2</v>
      </c>
      <c r="M14" s="286">
        <v>1</v>
      </c>
      <c r="N14" s="286">
        <v>2.50</v>
      </c>
      <c r="O14" s="286">
        <v>1.50</v>
      </c>
      <c r="P14" s="18">
        <f t="shared" si="8"/>
        <v>8.50</v>
      </c>
      <c r="Q14" s="117">
        <f t="shared" si="9"/>
        <v>0.42500000000000004</v>
      </c>
      <c r="R14" s="107">
        <f t="shared" si="1"/>
        <v>0.52499999999999991</v>
      </c>
      <c r="S14" s="107">
        <f t="shared" si="2"/>
        <v>1.1500000000000001</v>
      </c>
      <c r="T14" s="107">
        <f t="shared" si="3"/>
        <v>0.57500000000000007</v>
      </c>
      <c r="U14" s="107">
        <f t="shared" si="4"/>
        <v>0.57499999999999996</v>
      </c>
      <c r="V14" s="107">
        <f t="shared" si="5"/>
        <v>0.225</v>
      </c>
      <c r="W14" s="118">
        <f t="shared" si="6"/>
        <v>26</v>
      </c>
      <c r="X14" s="118">
        <f t="shared" si="10"/>
        <v>5.20</v>
      </c>
      <c r="Y14" s="285">
        <v>14</v>
      </c>
      <c r="Z14" s="117">
        <f t="shared" si="11"/>
        <v>11.20</v>
      </c>
    </row>
    <row r="15" spans="1:30" ht="19.9" customHeight="1" thickBot="1">
      <c r="A15" s="208">
        <v>8</v>
      </c>
      <c r="B15" s="137">
        <v>283072</v>
      </c>
      <c r="C15" s="138" t="s">
        <v>213</v>
      </c>
      <c r="D15" s="287">
        <v>3</v>
      </c>
      <c r="E15" s="287">
        <v>4</v>
      </c>
      <c r="F15" s="287">
        <v>5.50</v>
      </c>
      <c r="G15" s="287">
        <v>2</v>
      </c>
      <c r="H15" s="287">
        <v>3</v>
      </c>
      <c r="I15" s="222">
        <f t="shared" si="7"/>
        <v>17.50</v>
      </c>
      <c r="J15" s="10">
        <f t="shared" si="0"/>
        <v>2.625</v>
      </c>
      <c r="K15" s="286">
        <v>3</v>
      </c>
      <c r="L15" s="286">
        <v>1.50</v>
      </c>
      <c r="M15" s="286">
        <v>2</v>
      </c>
      <c r="N15" s="286">
        <v>1</v>
      </c>
      <c r="O15" s="286">
        <v>2</v>
      </c>
      <c r="P15" s="18">
        <f t="shared" si="8"/>
        <v>9.50</v>
      </c>
      <c r="Q15" s="117">
        <f t="shared" si="9"/>
        <v>0.475</v>
      </c>
      <c r="R15" s="107">
        <f t="shared" si="1"/>
        <v>0.60</v>
      </c>
      <c r="S15" s="107">
        <f t="shared" si="2"/>
        <v>0.675</v>
      </c>
      <c r="T15" s="107">
        <f t="shared" si="3"/>
        <v>0.925</v>
      </c>
      <c r="U15" s="107">
        <f t="shared" si="4"/>
        <v>0.35</v>
      </c>
      <c r="V15" s="107">
        <f t="shared" si="5"/>
        <v>0.54999999999999993</v>
      </c>
      <c r="W15" s="118">
        <f t="shared" si="6"/>
        <v>27</v>
      </c>
      <c r="X15" s="118">
        <f t="shared" si="10"/>
        <v>5.40</v>
      </c>
      <c r="Y15" s="285">
        <v>15</v>
      </c>
      <c r="Z15" s="117">
        <f t="shared" si="11"/>
        <v>12</v>
      </c>
      <c r="AD15" s="1" t="s">
        <v>296</v>
      </c>
    </row>
    <row r="16" spans="1:26" ht="19.9" customHeight="1">
      <c r="A16" s="207">
        <v>9</v>
      </c>
      <c r="B16" s="137">
        <v>287047</v>
      </c>
      <c r="C16" s="138" t="s">
        <v>213</v>
      </c>
      <c r="D16" s="10">
        <v>0.50</v>
      </c>
      <c r="E16" s="10">
        <v>1.50</v>
      </c>
      <c r="F16" s="10">
        <v>2</v>
      </c>
      <c r="G16" s="10">
        <v>3</v>
      </c>
      <c r="H16" s="10">
        <v>1.50</v>
      </c>
      <c r="I16" s="222">
        <f t="shared" si="7"/>
        <v>8.50</v>
      </c>
      <c r="J16" s="10">
        <f t="shared" si="0"/>
        <v>1.2749999999999999</v>
      </c>
      <c r="K16" s="286">
        <v>1</v>
      </c>
      <c r="L16" s="286">
        <v>0.50</v>
      </c>
      <c r="M16" s="286">
        <v>1.50</v>
      </c>
      <c r="N16" s="286">
        <v>0</v>
      </c>
      <c r="O16" s="286">
        <v>0.50</v>
      </c>
      <c r="P16" s="18">
        <f t="shared" si="8"/>
        <v>3.50</v>
      </c>
      <c r="Q16" s="117">
        <f t="shared" si="9"/>
        <v>0.17500000000000002</v>
      </c>
      <c r="R16" s="107">
        <f t="shared" si="1"/>
        <v>0.125</v>
      </c>
      <c r="S16" s="107">
        <f t="shared" si="2"/>
        <v>0.24999999999999997</v>
      </c>
      <c r="T16" s="107">
        <f t="shared" si="3"/>
        <v>0.375</v>
      </c>
      <c r="U16" s="107">
        <f t="shared" si="4"/>
        <v>0.44999999999999996</v>
      </c>
      <c r="V16" s="107">
        <f t="shared" si="5"/>
        <v>0.24999999999999997</v>
      </c>
      <c r="W16" s="118">
        <f t="shared" si="6"/>
        <v>12</v>
      </c>
      <c r="X16" s="118">
        <f t="shared" si="10"/>
        <v>2.4000000000000004</v>
      </c>
      <c r="Y16" s="285">
        <v>6</v>
      </c>
      <c r="Z16" s="117">
        <f t="shared" si="11"/>
        <v>4.8000000000000007</v>
      </c>
    </row>
    <row r="17" spans="1:26" ht="19.9" customHeight="1" thickBot="1">
      <c r="A17" s="208">
        <v>10</v>
      </c>
      <c r="B17" s="137">
        <v>283073</v>
      </c>
      <c r="C17" s="138" t="s">
        <v>214</v>
      </c>
      <c r="D17" s="10">
        <v>3</v>
      </c>
      <c r="E17" s="10">
        <v>0.50</v>
      </c>
      <c r="F17" s="10">
        <v>3</v>
      </c>
      <c r="G17" s="10">
        <v>1.50</v>
      </c>
      <c r="H17" s="10">
        <v>1</v>
      </c>
      <c r="I17" s="222">
        <f t="shared" si="7"/>
        <v>9</v>
      </c>
      <c r="J17" s="10">
        <f t="shared" si="0"/>
        <v>1.35</v>
      </c>
      <c r="K17" s="286">
        <v>0.50</v>
      </c>
      <c r="L17" s="286">
        <v>2</v>
      </c>
      <c r="M17" s="286">
        <v>0.50</v>
      </c>
      <c r="N17" s="286">
        <v>1</v>
      </c>
      <c r="O17" s="286">
        <v>0</v>
      </c>
      <c r="P17" s="18">
        <f t="shared" si="8"/>
        <v>4</v>
      </c>
      <c r="Q17" s="117">
        <f t="shared" si="9"/>
        <v>0.20</v>
      </c>
      <c r="R17" s="107">
        <f t="shared" si="1"/>
        <v>0.475</v>
      </c>
      <c r="S17" s="107">
        <f t="shared" si="2"/>
        <v>0.175</v>
      </c>
      <c r="T17" s="107">
        <f t="shared" si="3"/>
        <v>0.475</v>
      </c>
      <c r="U17" s="107">
        <f t="shared" si="4"/>
        <v>0.27499999999999997</v>
      </c>
      <c r="V17" s="107">
        <f t="shared" si="5"/>
        <v>0.15</v>
      </c>
      <c r="W17" s="118">
        <f t="shared" si="6"/>
        <v>13</v>
      </c>
      <c r="X17" s="118">
        <f t="shared" si="10"/>
        <v>2.60</v>
      </c>
      <c r="Y17" s="285">
        <v>7</v>
      </c>
      <c r="Z17" s="117">
        <f t="shared" si="11"/>
        <v>5.60</v>
      </c>
    </row>
    <row r="18" spans="1:26" ht="19.9" customHeight="1">
      <c r="A18" s="207">
        <v>11</v>
      </c>
      <c r="B18" s="137">
        <v>283075</v>
      </c>
      <c r="C18" s="138" t="s">
        <v>117</v>
      </c>
      <c r="D18" s="10">
        <v>4</v>
      </c>
      <c r="E18" s="10">
        <v>6</v>
      </c>
      <c r="F18" s="10">
        <v>5</v>
      </c>
      <c r="G18" s="10">
        <v>2</v>
      </c>
      <c r="H18" s="10">
        <v>3.50</v>
      </c>
      <c r="I18" s="222">
        <f t="shared" si="7"/>
        <v>20.50</v>
      </c>
      <c r="J18" s="10">
        <f t="shared" si="0"/>
        <v>3.0749999999999997</v>
      </c>
      <c r="K18" s="286">
        <v>2</v>
      </c>
      <c r="L18" s="286">
        <v>2.50</v>
      </c>
      <c r="M18" s="286">
        <v>1.50</v>
      </c>
      <c r="N18" s="286">
        <v>2.50</v>
      </c>
      <c r="O18" s="286">
        <v>1.50</v>
      </c>
      <c r="P18" s="18">
        <f t="shared" si="8"/>
        <v>10</v>
      </c>
      <c r="Q18" s="117">
        <f t="shared" si="9"/>
        <v>0.50</v>
      </c>
      <c r="R18" s="107">
        <f t="shared" si="1"/>
        <v>0.70</v>
      </c>
      <c r="S18" s="107">
        <f t="shared" si="2"/>
        <v>1.0249999999999999</v>
      </c>
      <c r="T18" s="107">
        <f t="shared" si="3"/>
        <v>0.825</v>
      </c>
      <c r="U18" s="107">
        <f t="shared" si="4"/>
        <v>0.425</v>
      </c>
      <c r="V18" s="107">
        <f t="shared" si="5"/>
        <v>0.60000000000000009</v>
      </c>
      <c r="W18" s="118">
        <f t="shared" si="6"/>
        <v>30.50</v>
      </c>
      <c r="X18" s="118">
        <f t="shared" si="10"/>
        <v>6.10</v>
      </c>
      <c r="Y18" s="285">
        <v>16</v>
      </c>
      <c r="Z18" s="117">
        <f t="shared" si="11"/>
        <v>12.80</v>
      </c>
    </row>
    <row r="19" spans="1:26" ht="19.9" customHeight="1" thickBot="1">
      <c r="A19" s="208">
        <v>12</v>
      </c>
      <c r="B19" s="137">
        <v>283076</v>
      </c>
      <c r="C19" s="138" t="s">
        <v>140</v>
      </c>
      <c r="D19" s="10">
        <v>2.50</v>
      </c>
      <c r="E19" s="10">
        <v>1</v>
      </c>
      <c r="F19" s="10">
        <v>0.50</v>
      </c>
      <c r="G19" s="10">
        <v>2</v>
      </c>
      <c r="H19" s="10">
        <v>1.50</v>
      </c>
      <c r="I19" s="222">
        <f t="shared" si="7"/>
        <v>7.50</v>
      </c>
      <c r="J19" s="10"/>
      <c r="K19" s="286">
        <v>1</v>
      </c>
      <c r="L19" s="286">
        <v>0</v>
      </c>
      <c r="M19" s="286">
        <v>0.50</v>
      </c>
      <c r="N19" s="286">
        <v>2</v>
      </c>
      <c r="O19" s="286">
        <v>0</v>
      </c>
      <c r="P19" s="18">
        <f t="shared" si="8"/>
        <v>3.50</v>
      </c>
      <c r="Q19" s="117"/>
      <c r="R19" s="107">
        <f t="shared" si="1"/>
        <v>0.425</v>
      </c>
      <c r="S19" s="107">
        <f t="shared" si="2"/>
        <v>0.15</v>
      </c>
      <c r="T19" s="107">
        <f t="shared" si="3"/>
        <v>0.10</v>
      </c>
      <c r="U19" s="107">
        <f t="shared" si="4"/>
        <v>0.40</v>
      </c>
      <c r="V19" s="107">
        <f t="shared" si="5"/>
        <v>0.22499999999999998</v>
      </c>
      <c r="W19" s="118">
        <f t="shared" si="6"/>
        <v>11</v>
      </c>
      <c r="X19" s="118">
        <f t="shared" si="10"/>
        <v>2.2000000000000002</v>
      </c>
      <c r="Y19" s="285">
        <v>6</v>
      </c>
      <c r="Z19" s="117">
        <f t="shared" si="11"/>
        <v>4.8000000000000007</v>
      </c>
    </row>
    <row r="20" spans="1:26" ht="19.9" customHeight="1">
      <c r="A20" s="207">
        <v>13</v>
      </c>
      <c r="B20" s="268">
        <v>287048</v>
      </c>
      <c r="C20" s="269" t="s">
        <v>215</v>
      </c>
      <c r="D20" s="10">
        <v>0</v>
      </c>
      <c r="E20" s="10">
        <v>0.50</v>
      </c>
      <c r="F20" s="10">
        <v>0.50</v>
      </c>
      <c r="G20" s="10">
        <v>1.50</v>
      </c>
      <c r="H20" s="10">
        <v>0</v>
      </c>
      <c r="I20" s="222">
        <f t="shared" si="7"/>
        <v>2.50</v>
      </c>
      <c r="J20" s="10">
        <f>I20*0.15</f>
        <v>0.375</v>
      </c>
      <c r="K20" s="18">
        <v>0</v>
      </c>
      <c r="L20" s="18">
        <v>0.50</v>
      </c>
      <c r="M20" s="18">
        <v>1</v>
      </c>
      <c r="N20" s="18">
        <v>0</v>
      </c>
      <c r="O20" s="18">
        <v>0.50</v>
      </c>
      <c r="P20" s="18">
        <f t="shared" si="8"/>
        <v>2</v>
      </c>
      <c r="Q20" s="117">
        <f t="shared" si="9"/>
        <v>0.10</v>
      </c>
      <c r="R20" s="107">
        <f t="shared" si="1"/>
        <v>0</v>
      </c>
      <c r="S20" s="107">
        <f t="shared" si="2"/>
        <v>0.10</v>
      </c>
      <c r="T20" s="107">
        <f t="shared" si="3"/>
        <v>0.125</v>
      </c>
      <c r="U20" s="107">
        <f t="shared" si="4"/>
        <v>0.22499999999999998</v>
      </c>
      <c r="V20" s="107">
        <f t="shared" si="5"/>
        <v>0.025000000000000001</v>
      </c>
      <c r="W20" s="118">
        <f t="shared" si="6"/>
        <v>4.50</v>
      </c>
      <c r="X20" s="118">
        <f t="shared" si="10"/>
        <v>0.90</v>
      </c>
      <c r="Y20" s="288">
        <v>2</v>
      </c>
      <c r="Z20" s="117">
        <f t="shared" si="11"/>
        <v>1.60</v>
      </c>
    </row>
    <row r="21" spans="1:26" ht="19.9" customHeight="1" thickBot="1">
      <c r="A21" s="208">
        <v>14</v>
      </c>
      <c r="B21" s="137">
        <v>283079</v>
      </c>
      <c r="C21" s="138" t="s">
        <v>216</v>
      </c>
      <c r="D21" s="10">
        <v>2</v>
      </c>
      <c r="E21" s="10">
        <v>1.50</v>
      </c>
      <c r="F21" s="10">
        <v>2.50</v>
      </c>
      <c r="G21" s="10">
        <v>2</v>
      </c>
      <c r="H21" s="10">
        <v>1</v>
      </c>
      <c r="I21" s="222">
        <f t="shared" si="7"/>
        <v>9</v>
      </c>
      <c r="J21" s="10"/>
      <c r="K21" s="286">
        <v>0.50</v>
      </c>
      <c r="L21" s="286">
        <v>1</v>
      </c>
      <c r="M21" s="286">
        <v>2</v>
      </c>
      <c r="N21" s="286">
        <v>1</v>
      </c>
      <c r="O21" s="286">
        <v>0.50</v>
      </c>
      <c r="P21" s="18">
        <f t="shared" si="8"/>
        <v>5</v>
      </c>
      <c r="Q21" s="117"/>
      <c r="R21" s="107">
        <f t="shared" si="1"/>
        <v>0.325</v>
      </c>
      <c r="S21" s="107">
        <f t="shared" si="2"/>
        <v>0.27499999999999997</v>
      </c>
      <c r="T21" s="107">
        <f t="shared" si="3"/>
        <v>0.475</v>
      </c>
      <c r="U21" s="107">
        <f t="shared" si="4"/>
        <v>0.35</v>
      </c>
      <c r="V21" s="107">
        <f t="shared" si="5"/>
        <v>0.175</v>
      </c>
      <c r="W21" s="118">
        <f t="shared" si="6"/>
        <v>14</v>
      </c>
      <c r="X21" s="118">
        <f t="shared" si="10"/>
        <v>2.8000000000000003</v>
      </c>
      <c r="Y21" s="285">
        <v>7</v>
      </c>
      <c r="Z21" s="117">
        <f t="shared" si="11"/>
        <v>5.60</v>
      </c>
    </row>
    <row r="22" spans="1:26" ht="19.9" customHeight="1">
      <c r="A22" s="207">
        <v>15</v>
      </c>
      <c r="B22" s="137">
        <v>283081</v>
      </c>
      <c r="C22" s="138" t="s">
        <v>217</v>
      </c>
      <c r="D22" s="10">
        <v>6</v>
      </c>
      <c r="E22" s="10">
        <v>5</v>
      </c>
      <c r="F22" s="10">
        <v>3</v>
      </c>
      <c r="G22" s="10">
        <v>2.50</v>
      </c>
      <c r="H22" s="10">
        <v>2</v>
      </c>
      <c r="I22" s="222">
        <f t="shared" si="7"/>
        <v>18.50</v>
      </c>
      <c r="J22" s="10">
        <f>I22*0.15</f>
        <v>2.775</v>
      </c>
      <c r="K22" s="286">
        <v>2</v>
      </c>
      <c r="L22" s="286">
        <v>0.50</v>
      </c>
      <c r="M22" s="286">
        <v>3</v>
      </c>
      <c r="N22" s="286">
        <v>2</v>
      </c>
      <c r="O22" s="286">
        <v>1.50</v>
      </c>
      <c r="P22" s="18">
        <f t="shared" si="8"/>
        <v>9</v>
      </c>
      <c r="Q22" s="117">
        <f t="shared" si="9"/>
        <v>0.45</v>
      </c>
      <c r="R22" s="107">
        <f t="shared" si="1"/>
        <v>0.99999999999999989</v>
      </c>
      <c r="S22" s="107">
        <f t="shared" si="2"/>
        <v>0.775</v>
      </c>
      <c r="T22" s="107">
        <f t="shared" si="3"/>
        <v>0.60</v>
      </c>
      <c r="U22" s="107">
        <f t="shared" si="4"/>
        <v>0.475</v>
      </c>
      <c r="V22" s="107">
        <f t="shared" si="5"/>
        <v>0.375</v>
      </c>
      <c r="W22" s="118">
        <f t="shared" si="6"/>
        <v>27.50</v>
      </c>
      <c r="X22" s="118">
        <f t="shared" si="10"/>
        <v>5.50</v>
      </c>
      <c r="Y22" s="285">
        <v>15</v>
      </c>
      <c r="Z22" s="117">
        <f t="shared" si="11"/>
        <v>12</v>
      </c>
    </row>
    <row r="23" spans="1:26" ht="19.9" customHeight="1" thickBot="1">
      <c r="A23" s="208">
        <v>16</v>
      </c>
      <c r="B23" s="137">
        <v>283082</v>
      </c>
      <c r="C23" s="138" t="s">
        <v>218</v>
      </c>
      <c r="D23" s="287">
        <v>5</v>
      </c>
      <c r="E23" s="287">
        <v>4</v>
      </c>
      <c r="F23" s="287">
        <v>4.50</v>
      </c>
      <c r="G23" s="287">
        <v>3</v>
      </c>
      <c r="H23" s="287">
        <v>3.50</v>
      </c>
      <c r="I23" s="222">
        <f t="shared" si="7"/>
        <v>20</v>
      </c>
      <c r="J23" s="10"/>
      <c r="K23" s="286">
        <v>1.50</v>
      </c>
      <c r="L23" s="286">
        <v>1.50</v>
      </c>
      <c r="M23" s="286">
        <v>2</v>
      </c>
      <c r="N23" s="286">
        <v>3</v>
      </c>
      <c r="O23" s="286">
        <v>2</v>
      </c>
      <c r="P23" s="18">
        <f t="shared" si="8"/>
        <v>10</v>
      </c>
      <c r="Q23" s="117"/>
      <c r="R23" s="107">
        <f t="shared" si="1"/>
        <v>0.825</v>
      </c>
      <c r="S23" s="107">
        <f t="shared" si="2"/>
        <v>0.675</v>
      </c>
      <c r="T23" s="107">
        <f t="shared" si="3"/>
        <v>0.77499999999999991</v>
      </c>
      <c r="U23" s="107">
        <f t="shared" si="4"/>
        <v>0.60</v>
      </c>
      <c r="V23" s="107">
        <f t="shared" si="5"/>
        <v>0.625</v>
      </c>
      <c r="W23" s="118">
        <f t="shared" si="6"/>
        <v>30</v>
      </c>
      <c r="X23" s="118">
        <f t="shared" si="10"/>
        <v>6</v>
      </c>
      <c r="Y23" s="285">
        <v>16</v>
      </c>
      <c r="Z23" s="117">
        <f t="shared" si="11"/>
        <v>12.80</v>
      </c>
    </row>
    <row r="24" spans="1:26" ht="19.9" customHeight="1">
      <c r="A24" s="207">
        <v>17</v>
      </c>
      <c r="B24" s="137">
        <v>283084</v>
      </c>
      <c r="C24" s="138" t="s">
        <v>219</v>
      </c>
      <c r="D24" s="10">
        <v>1</v>
      </c>
      <c r="E24" s="10">
        <v>2.50</v>
      </c>
      <c r="F24" s="10">
        <v>2</v>
      </c>
      <c r="G24" s="10">
        <v>1.50</v>
      </c>
      <c r="H24" s="10">
        <v>0.50</v>
      </c>
      <c r="I24" s="222">
        <f t="shared" si="7"/>
        <v>7.50</v>
      </c>
      <c r="J24" s="10">
        <f t="shared" si="12" ref="J24:J55">I24*0.15</f>
        <v>1.125</v>
      </c>
      <c r="K24" s="286">
        <v>0.50</v>
      </c>
      <c r="L24" s="286">
        <v>1</v>
      </c>
      <c r="M24" s="286">
        <v>0</v>
      </c>
      <c r="N24" s="286">
        <v>1.50</v>
      </c>
      <c r="O24" s="286">
        <v>0.50</v>
      </c>
      <c r="P24" s="18">
        <f t="shared" si="8"/>
        <v>3.50</v>
      </c>
      <c r="Q24" s="117">
        <f t="shared" si="9"/>
        <v>0.17500000000000002</v>
      </c>
      <c r="R24" s="107">
        <f t="shared" si="1"/>
        <v>0.175</v>
      </c>
      <c r="S24" s="107">
        <f t="shared" si="2"/>
        <v>0.425</v>
      </c>
      <c r="T24" s="107">
        <f t="shared" si="3"/>
        <v>0.30</v>
      </c>
      <c r="U24" s="107">
        <f t="shared" si="4"/>
        <v>0.30</v>
      </c>
      <c r="V24" s="107">
        <f t="shared" si="5"/>
        <v>0.10</v>
      </c>
      <c r="W24" s="118">
        <f t="shared" si="6"/>
        <v>11</v>
      </c>
      <c r="X24" s="118">
        <f t="shared" si="10"/>
        <v>2.2000000000000002</v>
      </c>
      <c r="Y24" s="285">
        <v>6</v>
      </c>
      <c r="Z24" s="117">
        <f t="shared" si="11"/>
        <v>4.8000000000000007</v>
      </c>
    </row>
    <row r="25" spans="1:26" ht="19.9" customHeight="1" thickBot="1">
      <c r="A25" s="208">
        <v>18</v>
      </c>
      <c r="B25" s="137">
        <v>283085</v>
      </c>
      <c r="C25" s="138" t="s">
        <v>142</v>
      </c>
      <c r="D25" s="287">
        <v>0.50</v>
      </c>
      <c r="E25" s="287">
        <v>1</v>
      </c>
      <c r="F25" s="287">
        <v>3</v>
      </c>
      <c r="G25" s="287">
        <v>2</v>
      </c>
      <c r="H25" s="287">
        <v>1.50</v>
      </c>
      <c r="I25" s="222">
        <f t="shared" si="7"/>
        <v>8</v>
      </c>
      <c r="J25" s="10">
        <f t="shared" si="12"/>
        <v>1.20</v>
      </c>
      <c r="K25" s="286">
        <v>1</v>
      </c>
      <c r="L25" s="286">
        <v>0.50</v>
      </c>
      <c r="M25" s="286">
        <v>1</v>
      </c>
      <c r="N25" s="286">
        <v>0.50</v>
      </c>
      <c r="O25" s="286">
        <v>0.50</v>
      </c>
      <c r="P25" s="18">
        <f t="shared" si="8"/>
        <v>3.50</v>
      </c>
      <c r="Q25" s="117">
        <f t="shared" si="9"/>
        <v>0.17500000000000002</v>
      </c>
      <c r="R25" s="107">
        <f t="shared" si="1"/>
        <v>0.125</v>
      </c>
      <c r="S25" s="107">
        <f t="shared" si="2"/>
        <v>0.175</v>
      </c>
      <c r="T25" s="107">
        <f t="shared" si="3"/>
        <v>0.49999999999999994</v>
      </c>
      <c r="U25" s="107">
        <f t="shared" si="4"/>
        <v>0.325</v>
      </c>
      <c r="V25" s="107">
        <f t="shared" si="5"/>
        <v>0.24999999999999997</v>
      </c>
      <c r="W25" s="118">
        <f t="shared" si="6"/>
        <v>11.50</v>
      </c>
      <c r="X25" s="118">
        <f t="shared" si="10"/>
        <v>2.3000000000000003</v>
      </c>
      <c r="Y25" s="285">
        <v>6</v>
      </c>
      <c r="Z25" s="117">
        <f t="shared" si="11"/>
        <v>4.8000000000000007</v>
      </c>
    </row>
    <row r="26" spans="1:26" ht="19.9" customHeight="1">
      <c r="A26" s="207">
        <v>19</v>
      </c>
      <c r="B26" s="137">
        <v>283086</v>
      </c>
      <c r="C26" s="138" t="s">
        <v>100</v>
      </c>
      <c r="D26" s="10">
        <v>3</v>
      </c>
      <c r="E26" s="10">
        <v>5.50</v>
      </c>
      <c r="F26" s="10">
        <v>5</v>
      </c>
      <c r="G26" s="10">
        <v>3.50</v>
      </c>
      <c r="H26" s="10">
        <v>4.50</v>
      </c>
      <c r="I26" s="222">
        <f t="shared" si="7"/>
        <v>21.50</v>
      </c>
      <c r="J26" s="10">
        <f t="shared" si="12"/>
        <v>3.225</v>
      </c>
      <c r="K26" s="286">
        <v>1.50</v>
      </c>
      <c r="L26" s="286">
        <v>2.50</v>
      </c>
      <c r="M26" s="286">
        <v>1.50</v>
      </c>
      <c r="N26" s="286">
        <v>3</v>
      </c>
      <c r="O26" s="286">
        <v>2</v>
      </c>
      <c r="P26" s="18">
        <f t="shared" si="8"/>
        <v>10.50</v>
      </c>
      <c r="Q26" s="117">
        <f t="shared" si="9"/>
        <v>0.525</v>
      </c>
      <c r="R26" s="107">
        <f t="shared" si="1"/>
        <v>0.52499999999999991</v>
      </c>
      <c r="S26" s="107">
        <f t="shared" si="2"/>
        <v>0.95</v>
      </c>
      <c r="T26" s="107">
        <f t="shared" si="3"/>
        <v>0.825</v>
      </c>
      <c r="U26" s="107">
        <f t="shared" si="4"/>
        <v>0.675</v>
      </c>
      <c r="V26" s="107">
        <f t="shared" si="5"/>
        <v>0.77499999999999991</v>
      </c>
      <c r="W26" s="118">
        <f t="shared" si="6"/>
        <v>32</v>
      </c>
      <c r="X26" s="118">
        <f t="shared" si="10"/>
        <v>6.40</v>
      </c>
      <c r="Y26" s="285">
        <v>17</v>
      </c>
      <c r="Z26" s="117">
        <f t="shared" si="11"/>
        <v>13.60</v>
      </c>
    </row>
    <row r="27" spans="1:26" ht="19.9" customHeight="1" thickBot="1">
      <c r="A27" s="208">
        <v>20</v>
      </c>
      <c r="B27" s="137">
        <v>283087</v>
      </c>
      <c r="C27" s="138" t="s">
        <v>220</v>
      </c>
      <c r="D27" s="10">
        <v>2</v>
      </c>
      <c r="E27" s="10">
        <v>4</v>
      </c>
      <c r="F27" s="10">
        <v>1.50</v>
      </c>
      <c r="G27" s="10">
        <v>3</v>
      </c>
      <c r="H27" s="10">
        <v>1</v>
      </c>
      <c r="I27" s="222">
        <f t="shared" si="7"/>
        <v>11.50</v>
      </c>
      <c r="J27" s="10">
        <f t="shared" si="12"/>
        <v>1.725</v>
      </c>
      <c r="K27" s="18">
        <v>1</v>
      </c>
      <c r="L27" s="18">
        <v>0</v>
      </c>
      <c r="M27" s="18">
        <v>2</v>
      </c>
      <c r="N27" s="18">
        <v>1</v>
      </c>
      <c r="O27" s="18">
        <v>1.50</v>
      </c>
      <c r="P27" s="18">
        <f t="shared" si="8"/>
        <v>5.50</v>
      </c>
      <c r="Q27" s="117">
        <f t="shared" si="9"/>
        <v>0.27500000000000002</v>
      </c>
      <c r="R27" s="107">
        <f t="shared" si="1"/>
        <v>0.35</v>
      </c>
      <c r="S27" s="107">
        <f t="shared" si="2"/>
        <v>0.60</v>
      </c>
      <c r="T27" s="107">
        <f t="shared" si="3"/>
        <v>0.32499999999999996</v>
      </c>
      <c r="U27" s="107">
        <f t="shared" si="4"/>
        <v>0.49999999999999994</v>
      </c>
      <c r="V27" s="107">
        <f t="shared" si="5"/>
        <v>0.225</v>
      </c>
      <c r="W27" s="118">
        <f t="shared" si="6"/>
        <v>17</v>
      </c>
      <c r="X27" s="118">
        <f t="shared" si="10"/>
        <v>3.4000000000000004</v>
      </c>
      <c r="Y27" s="285">
        <v>9</v>
      </c>
      <c r="Z27" s="117">
        <f t="shared" si="11"/>
        <v>7.20</v>
      </c>
    </row>
    <row r="28" spans="1:26" ht="19.9" customHeight="1">
      <c r="A28" s="207">
        <v>21</v>
      </c>
      <c r="B28" s="137">
        <v>283088</v>
      </c>
      <c r="C28" s="138" t="s">
        <v>118</v>
      </c>
      <c r="D28" s="10">
        <v>5.50</v>
      </c>
      <c r="E28" s="10">
        <v>6</v>
      </c>
      <c r="F28" s="10">
        <v>7.50</v>
      </c>
      <c r="G28" s="10">
        <v>7</v>
      </c>
      <c r="H28" s="10">
        <v>5</v>
      </c>
      <c r="I28" s="222">
        <f t="shared" si="7"/>
        <v>31</v>
      </c>
      <c r="J28" s="10">
        <f t="shared" si="12"/>
        <v>4.6499999999999995</v>
      </c>
      <c r="K28" s="18">
        <v>3</v>
      </c>
      <c r="L28" s="18">
        <v>2</v>
      </c>
      <c r="M28" s="18">
        <v>4</v>
      </c>
      <c r="N28" s="18">
        <v>2.50</v>
      </c>
      <c r="O28" s="18">
        <v>3.50</v>
      </c>
      <c r="P28" s="18">
        <f t="shared" si="8"/>
        <v>15</v>
      </c>
      <c r="Q28" s="117">
        <f t="shared" si="9"/>
        <v>0.75</v>
      </c>
      <c r="R28" s="107">
        <f t="shared" si="1"/>
        <v>0.975</v>
      </c>
      <c r="S28" s="107">
        <f t="shared" si="2"/>
        <v>0.99999999999999989</v>
      </c>
      <c r="T28" s="107">
        <f t="shared" si="3"/>
        <v>1.325</v>
      </c>
      <c r="U28" s="107">
        <f t="shared" si="4"/>
        <v>1.175</v>
      </c>
      <c r="V28" s="107">
        <f t="shared" si="5"/>
        <v>0.925</v>
      </c>
      <c r="W28" s="118">
        <f t="shared" si="6"/>
        <v>46</v>
      </c>
      <c r="X28" s="118">
        <f t="shared" si="10"/>
        <v>9.2000000000000011</v>
      </c>
      <c r="Y28" s="285">
        <v>25</v>
      </c>
      <c r="Z28" s="117">
        <f t="shared" si="11"/>
        <v>20</v>
      </c>
    </row>
    <row r="29" spans="1:26" ht="19.9" customHeight="1" thickBot="1">
      <c r="A29" s="208">
        <v>22</v>
      </c>
      <c r="B29" s="137">
        <v>283092</v>
      </c>
      <c r="C29" s="138" t="s">
        <v>120</v>
      </c>
      <c r="D29" s="10">
        <v>6</v>
      </c>
      <c r="E29" s="10">
        <v>4</v>
      </c>
      <c r="F29" s="10">
        <v>5</v>
      </c>
      <c r="G29" s="10">
        <v>5.50</v>
      </c>
      <c r="H29" s="10">
        <v>3</v>
      </c>
      <c r="I29" s="222">
        <f t="shared" si="7"/>
        <v>23.50</v>
      </c>
      <c r="J29" s="10">
        <f t="shared" si="12"/>
        <v>3.525</v>
      </c>
      <c r="K29" s="18">
        <v>2</v>
      </c>
      <c r="L29" s="18">
        <v>2.50</v>
      </c>
      <c r="M29" s="18">
        <v>1.50</v>
      </c>
      <c r="N29" s="18">
        <v>2</v>
      </c>
      <c r="O29" s="18">
        <v>3</v>
      </c>
      <c r="P29" s="18">
        <f t="shared" si="8"/>
        <v>11</v>
      </c>
      <c r="Q29" s="117">
        <f t="shared" si="9"/>
        <v>0.55000000000000004</v>
      </c>
      <c r="R29" s="107">
        <f t="shared" si="1"/>
        <v>0.99999999999999989</v>
      </c>
      <c r="S29" s="107">
        <f t="shared" si="2"/>
        <v>0.725</v>
      </c>
      <c r="T29" s="107">
        <f t="shared" si="3"/>
        <v>0.825</v>
      </c>
      <c r="U29" s="107">
        <f t="shared" si="4"/>
        <v>0.925</v>
      </c>
      <c r="V29" s="107">
        <f t="shared" si="5"/>
        <v>0.60</v>
      </c>
      <c r="W29" s="118">
        <f t="shared" si="6"/>
        <v>34.50</v>
      </c>
      <c r="X29" s="118">
        <f t="shared" si="10"/>
        <v>6.90</v>
      </c>
      <c r="Y29" s="285">
        <v>19</v>
      </c>
      <c r="Z29" s="117">
        <f t="shared" si="11"/>
        <v>15.20</v>
      </c>
    </row>
    <row r="30" spans="1:26" ht="19.9" customHeight="1">
      <c r="A30" s="207">
        <v>23</v>
      </c>
      <c r="B30" s="137">
        <v>283094</v>
      </c>
      <c r="C30" s="138" t="s">
        <v>221</v>
      </c>
      <c r="D30" s="287">
        <v>3</v>
      </c>
      <c r="E30" s="287">
        <v>3.50</v>
      </c>
      <c r="F30" s="287">
        <v>2</v>
      </c>
      <c r="G30" s="287">
        <v>5</v>
      </c>
      <c r="H30" s="287">
        <v>3.50</v>
      </c>
      <c r="I30" s="222">
        <f t="shared" si="7"/>
        <v>17</v>
      </c>
      <c r="J30" s="10">
        <f t="shared" si="12"/>
        <v>2.5499999999999998</v>
      </c>
      <c r="K30" s="18">
        <v>1</v>
      </c>
      <c r="L30" s="18">
        <v>3</v>
      </c>
      <c r="M30" s="18">
        <v>2.50</v>
      </c>
      <c r="N30" s="18">
        <v>0</v>
      </c>
      <c r="O30" s="18">
        <v>2</v>
      </c>
      <c r="P30" s="18">
        <f t="shared" si="8"/>
        <v>8.50</v>
      </c>
      <c r="Q30" s="117">
        <f t="shared" si="9"/>
        <v>0.42500000000000004</v>
      </c>
      <c r="R30" s="107">
        <f t="shared" si="1"/>
        <v>0.49999999999999994</v>
      </c>
      <c r="S30" s="107">
        <f t="shared" si="2"/>
        <v>0.675</v>
      </c>
      <c r="T30" s="107">
        <f t="shared" si="3"/>
        <v>0.425</v>
      </c>
      <c r="U30" s="107">
        <f t="shared" si="4"/>
        <v>0.75</v>
      </c>
      <c r="V30" s="107">
        <f t="shared" si="5"/>
        <v>0.625</v>
      </c>
      <c r="W30" s="118">
        <f t="shared" si="6"/>
        <v>25.50</v>
      </c>
      <c r="X30" s="118">
        <f t="shared" si="10"/>
        <v>5.1000000000000005</v>
      </c>
      <c r="Y30" s="285">
        <v>14</v>
      </c>
      <c r="Z30" s="117">
        <f t="shared" si="11"/>
        <v>11.20</v>
      </c>
    </row>
    <row r="31" spans="1:26" ht="19.9" customHeight="1" thickBot="1">
      <c r="A31" s="208">
        <v>24</v>
      </c>
      <c r="B31" s="137">
        <v>283095</v>
      </c>
      <c r="C31" s="138" t="s">
        <v>144</v>
      </c>
      <c r="D31" s="287">
        <v>1.50</v>
      </c>
      <c r="E31" s="287">
        <v>1</v>
      </c>
      <c r="F31" s="287">
        <v>0.50</v>
      </c>
      <c r="G31" s="287">
        <v>1.50</v>
      </c>
      <c r="H31" s="287">
        <v>2</v>
      </c>
      <c r="I31" s="222">
        <f t="shared" si="7"/>
        <v>6.50</v>
      </c>
      <c r="J31" s="10">
        <f t="shared" si="12"/>
        <v>0.975</v>
      </c>
      <c r="K31" s="18">
        <v>0.50</v>
      </c>
      <c r="L31" s="18">
        <v>1.50</v>
      </c>
      <c r="M31" s="18">
        <v>0</v>
      </c>
      <c r="N31" s="18">
        <v>0</v>
      </c>
      <c r="O31" s="18">
        <v>1.50</v>
      </c>
      <c r="P31" s="18">
        <f t="shared" si="8"/>
        <v>3.50</v>
      </c>
      <c r="Q31" s="117">
        <f t="shared" si="9"/>
        <v>0.17500000000000002</v>
      </c>
      <c r="R31" s="107">
        <f t="shared" si="1"/>
        <v>0.24999999999999997</v>
      </c>
      <c r="S31" s="107">
        <f t="shared" si="2"/>
        <v>0.225</v>
      </c>
      <c r="T31" s="107">
        <f t="shared" si="3"/>
        <v>0.074999999999999997</v>
      </c>
      <c r="U31" s="107">
        <f t="shared" si="4"/>
        <v>0.22499999999999998</v>
      </c>
      <c r="V31" s="107">
        <f t="shared" si="5"/>
        <v>0.375</v>
      </c>
      <c r="W31" s="118">
        <f t="shared" si="6"/>
        <v>10</v>
      </c>
      <c r="X31" s="118">
        <f t="shared" si="10"/>
        <v>2</v>
      </c>
      <c r="Y31" s="285">
        <v>5</v>
      </c>
      <c r="Z31" s="117">
        <f t="shared" si="11"/>
        <v>4</v>
      </c>
    </row>
    <row r="32" spans="1:26" ht="19.9" customHeight="1">
      <c r="A32" s="207">
        <v>25</v>
      </c>
      <c r="B32" s="137">
        <v>283096</v>
      </c>
      <c r="C32" s="138" t="s">
        <v>101</v>
      </c>
      <c r="D32" s="287">
        <v>4</v>
      </c>
      <c r="E32" s="287">
        <v>3.50</v>
      </c>
      <c r="F32" s="287">
        <v>6</v>
      </c>
      <c r="G32" s="287">
        <v>5.50</v>
      </c>
      <c r="H32" s="287">
        <v>2.50</v>
      </c>
      <c r="I32" s="222">
        <f t="shared" si="7"/>
        <v>21.50</v>
      </c>
      <c r="J32" s="10">
        <f t="shared" si="12"/>
        <v>3.225</v>
      </c>
      <c r="K32" s="18">
        <v>2</v>
      </c>
      <c r="L32" s="18">
        <v>2.50</v>
      </c>
      <c r="M32" s="18">
        <v>3.50</v>
      </c>
      <c r="N32" s="18">
        <v>1.50</v>
      </c>
      <c r="O32" s="18">
        <v>1</v>
      </c>
      <c r="P32" s="18">
        <f t="shared" si="8"/>
        <v>10.50</v>
      </c>
      <c r="Q32" s="117">
        <f t="shared" si="9"/>
        <v>0.525</v>
      </c>
      <c r="R32" s="107">
        <f t="shared" si="1"/>
        <v>0.70</v>
      </c>
      <c r="S32" s="107">
        <f t="shared" si="2"/>
        <v>0.65</v>
      </c>
      <c r="T32" s="107">
        <f t="shared" si="3"/>
        <v>1.075</v>
      </c>
      <c r="U32" s="107">
        <f t="shared" si="4"/>
        <v>0.89999999999999991</v>
      </c>
      <c r="V32" s="107">
        <f t="shared" si="5"/>
        <v>0.425</v>
      </c>
      <c r="W32" s="118">
        <f t="shared" si="6"/>
        <v>32</v>
      </c>
      <c r="X32" s="118">
        <f t="shared" si="10"/>
        <v>6.40</v>
      </c>
      <c r="Y32" s="285">
        <v>17</v>
      </c>
      <c r="Z32" s="117">
        <f t="shared" si="11"/>
        <v>13.60</v>
      </c>
    </row>
    <row r="33" spans="1:26" ht="19.9" customHeight="1" thickBot="1">
      <c r="A33" s="208">
        <v>26</v>
      </c>
      <c r="B33" s="137">
        <v>283099</v>
      </c>
      <c r="C33" s="138" t="s">
        <v>222</v>
      </c>
      <c r="D33" s="10">
        <v>4.50</v>
      </c>
      <c r="E33" s="10">
        <v>2</v>
      </c>
      <c r="F33" s="10">
        <v>5</v>
      </c>
      <c r="G33" s="10">
        <v>6</v>
      </c>
      <c r="H33" s="10">
        <v>4</v>
      </c>
      <c r="I33" s="222">
        <f t="shared" si="7"/>
        <v>21.50</v>
      </c>
      <c r="J33" s="10">
        <f t="shared" si="12"/>
        <v>3.225</v>
      </c>
      <c r="K33" s="18">
        <v>1.50</v>
      </c>
      <c r="L33" s="18">
        <v>3</v>
      </c>
      <c r="M33" s="18">
        <v>1</v>
      </c>
      <c r="N33" s="18">
        <v>0.50</v>
      </c>
      <c r="O33" s="18">
        <v>4</v>
      </c>
      <c r="P33" s="18">
        <f t="shared" si="8"/>
        <v>10</v>
      </c>
      <c r="Q33" s="117">
        <f t="shared" si="9"/>
        <v>0.50</v>
      </c>
      <c r="R33" s="107">
        <f t="shared" si="1"/>
        <v>0.75</v>
      </c>
      <c r="S33" s="107">
        <f t="shared" si="2"/>
        <v>0.45</v>
      </c>
      <c r="T33" s="107">
        <f t="shared" si="3"/>
        <v>0.80</v>
      </c>
      <c r="U33" s="107">
        <f t="shared" si="4"/>
        <v>0.925</v>
      </c>
      <c r="V33" s="107">
        <f t="shared" si="5"/>
        <v>0.80</v>
      </c>
      <c r="W33" s="118">
        <f t="shared" si="6"/>
        <v>31.50</v>
      </c>
      <c r="X33" s="118">
        <f t="shared" si="10"/>
        <v>6.3000000000000007</v>
      </c>
      <c r="Y33" s="285">
        <v>17</v>
      </c>
      <c r="Z33" s="117">
        <f t="shared" si="11"/>
        <v>13.60</v>
      </c>
    </row>
    <row r="34" spans="1:26" ht="19.9" customHeight="1">
      <c r="A34" s="207">
        <v>27</v>
      </c>
      <c r="B34" s="137">
        <v>283100</v>
      </c>
      <c r="C34" s="138" t="s">
        <v>121</v>
      </c>
      <c r="D34" s="10">
        <v>6</v>
      </c>
      <c r="E34" s="10">
        <v>4</v>
      </c>
      <c r="F34" s="10">
        <v>2</v>
      </c>
      <c r="G34" s="10">
        <v>3</v>
      </c>
      <c r="H34" s="10">
        <v>2.50</v>
      </c>
      <c r="I34" s="222">
        <f t="shared" si="7"/>
        <v>17.50</v>
      </c>
      <c r="J34" s="10">
        <f t="shared" si="12"/>
        <v>2.625</v>
      </c>
      <c r="K34" s="18">
        <v>2</v>
      </c>
      <c r="L34" s="18">
        <v>1</v>
      </c>
      <c r="M34" s="18">
        <v>2</v>
      </c>
      <c r="N34" s="18">
        <v>1.50</v>
      </c>
      <c r="O34" s="18">
        <v>2</v>
      </c>
      <c r="P34" s="18">
        <f t="shared" si="8"/>
        <v>8.50</v>
      </c>
      <c r="Q34" s="117">
        <f t="shared" si="9"/>
        <v>0.42500000000000004</v>
      </c>
      <c r="R34" s="107">
        <f t="shared" si="1"/>
        <v>0.99999999999999989</v>
      </c>
      <c r="S34" s="107">
        <f t="shared" si="2"/>
        <v>0.65</v>
      </c>
      <c r="T34" s="107">
        <f t="shared" si="3"/>
        <v>0.40</v>
      </c>
      <c r="U34" s="107">
        <f t="shared" si="4"/>
        <v>0.52499999999999991</v>
      </c>
      <c r="V34" s="107">
        <f t="shared" si="5"/>
        <v>0.475</v>
      </c>
      <c r="W34" s="118">
        <f t="shared" si="6"/>
        <v>26</v>
      </c>
      <c r="X34" s="118">
        <f t="shared" si="10"/>
        <v>5.20</v>
      </c>
      <c r="Y34" s="285">
        <v>14</v>
      </c>
      <c r="Z34" s="117">
        <f t="shared" si="11"/>
        <v>11.20</v>
      </c>
    </row>
    <row r="35" spans="1:26" ht="19.9" customHeight="1" thickBot="1">
      <c r="A35" s="208">
        <v>28</v>
      </c>
      <c r="B35" s="137">
        <v>283101</v>
      </c>
      <c r="C35" s="138" t="s">
        <v>121</v>
      </c>
      <c r="D35" s="10">
        <v>3</v>
      </c>
      <c r="E35" s="10">
        <v>5</v>
      </c>
      <c r="F35" s="10">
        <v>2</v>
      </c>
      <c r="G35" s="10">
        <v>3.50</v>
      </c>
      <c r="H35" s="10">
        <v>4</v>
      </c>
      <c r="I35" s="222">
        <f t="shared" si="7"/>
        <v>17.50</v>
      </c>
      <c r="J35" s="10">
        <f t="shared" si="12"/>
        <v>2.625</v>
      </c>
      <c r="K35" s="18">
        <v>1</v>
      </c>
      <c r="L35" s="18">
        <v>1.50</v>
      </c>
      <c r="M35" s="18">
        <v>2.50</v>
      </c>
      <c r="N35" s="18">
        <v>1</v>
      </c>
      <c r="O35" s="18">
        <v>1.50</v>
      </c>
      <c r="P35" s="18">
        <f t="shared" si="8"/>
        <v>7.50</v>
      </c>
      <c r="Q35" s="117">
        <f t="shared" si="9"/>
        <v>0.375</v>
      </c>
      <c r="R35" s="107">
        <f t="shared" si="1"/>
        <v>0.49999999999999994</v>
      </c>
      <c r="S35" s="107">
        <f t="shared" si="2"/>
        <v>0.825</v>
      </c>
      <c r="T35" s="107">
        <f t="shared" si="3"/>
        <v>0.425</v>
      </c>
      <c r="U35" s="107">
        <f t="shared" si="4"/>
        <v>0.57500000000000007</v>
      </c>
      <c r="V35" s="107">
        <f t="shared" si="5"/>
        <v>0.675</v>
      </c>
      <c r="W35" s="118">
        <f t="shared" si="6"/>
        <v>25</v>
      </c>
      <c r="X35" s="118">
        <f t="shared" si="10"/>
        <v>5</v>
      </c>
      <c r="Y35" s="285">
        <v>14</v>
      </c>
      <c r="Z35" s="117">
        <f t="shared" si="11"/>
        <v>11.20</v>
      </c>
    </row>
    <row r="36" spans="1:26" ht="19.9" customHeight="1">
      <c r="A36" s="207">
        <v>29</v>
      </c>
      <c r="B36" s="137">
        <v>287049</v>
      </c>
      <c r="C36" s="138" t="s">
        <v>223</v>
      </c>
      <c r="D36" s="287">
        <v>2</v>
      </c>
      <c r="E36" s="287">
        <v>3</v>
      </c>
      <c r="F36" s="287">
        <v>1</v>
      </c>
      <c r="G36" s="287">
        <v>0</v>
      </c>
      <c r="H36" s="287">
        <v>4</v>
      </c>
      <c r="I36" s="222">
        <f t="shared" si="7"/>
        <v>10</v>
      </c>
      <c r="J36" s="10">
        <f t="shared" si="12"/>
        <v>1.50</v>
      </c>
      <c r="K36" s="18">
        <v>2</v>
      </c>
      <c r="L36" s="18">
        <v>0.50</v>
      </c>
      <c r="M36" s="18">
        <v>0.50</v>
      </c>
      <c r="N36" s="18">
        <v>1.50</v>
      </c>
      <c r="O36" s="18">
        <v>0.50</v>
      </c>
      <c r="P36" s="18">
        <f t="shared" si="8"/>
        <v>5</v>
      </c>
      <c r="Q36" s="117">
        <f t="shared" si="9"/>
        <v>0.25</v>
      </c>
      <c r="R36" s="107">
        <f t="shared" si="1"/>
        <v>0.40</v>
      </c>
      <c r="S36" s="107">
        <f t="shared" si="2"/>
        <v>0.475</v>
      </c>
      <c r="T36" s="107">
        <f t="shared" si="3"/>
        <v>0.175</v>
      </c>
      <c r="U36" s="107">
        <f t="shared" si="4"/>
        <v>0.075000000000000011</v>
      </c>
      <c r="V36" s="107">
        <f t="shared" si="5"/>
        <v>0.625</v>
      </c>
      <c r="W36" s="118">
        <f t="shared" si="6"/>
        <v>15</v>
      </c>
      <c r="X36" s="118">
        <f t="shared" si="10"/>
        <v>3</v>
      </c>
      <c r="Y36" s="285">
        <v>8</v>
      </c>
      <c r="Z36" s="117">
        <f t="shared" si="11"/>
        <v>6.40</v>
      </c>
    </row>
    <row r="37" spans="1:26" ht="19.9" customHeight="1" thickBot="1">
      <c r="A37" s="208">
        <v>30</v>
      </c>
      <c r="B37" s="137">
        <v>283102</v>
      </c>
      <c r="C37" s="138" t="s">
        <v>224</v>
      </c>
      <c r="D37" s="10">
        <v>1</v>
      </c>
      <c r="E37" s="10">
        <v>0.50</v>
      </c>
      <c r="F37" s="10">
        <v>0</v>
      </c>
      <c r="G37" s="10">
        <v>1.50</v>
      </c>
      <c r="H37" s="10">
        <v>0</v>
      </c>
      <c r="I37" s="222">
        <f t="shared" si="7"/>
        <v>3</v>
      </c>
      <c r="J37" s="10">
        <f t="shared" si="12"/>
        <v>0.44999999999999996</v>
      </c>
      <c r="K37" s="18">
        <v>0.50</v>
      </c>
      <c r="L37" s="18">
        <v>0</v>
      </c>
      <c r="M37" s="18">
        <v>1</v>
      </c>
      <c r="N37" s="18">
        <v>0.50</v>
      </c>
      <c r="O37" s="18">
        <v>0</v>
      </c>
      <c r="P37" s="18">
        <f t="shared" si="8"/>
        <v>2</v>
      </c>
      <c r="Q37" s="117">
        <f t="shared" si="9"/>
        <v>0.10</v>
      </c>
      <c r="R37" s="107">
        <f t="shared" si="1"/>
        <v>0.175</v>
      </c>
      <c r="S37" s="107">
        <f t="shared" si="2"/>
        <v>0.074999999999999997</v>
      </c>
      <c r="T37" s="107">
        <f t="shared" si="3"/>
        <v>0.05</v>
      </c>
      <c r="U37" s="107">
        <f t="shared" si="4"/>
        <v>0.24999999999999997</v>
      </c>
      <c r="V37" s="107">
        <f t="shared" si="5"/>
        <v>0</v>
      </c>
      <c r="W37" s="118">
        <f t="shared" si="6"/>
        <v>5</v>
      </c>
      <c r="X37" s="118">
        <f t="shared" si="10"/>
        <v>1</v>
      </c>
      <c r="Y37" s="285">
        <v>2</v>
      </c>
      <c r="Z37" s="117">
        <f t="shared" si="11"/>
        <v>1.60</v>
      </c>
    </row>
    <row r="38" spans="1:26" ht="19.9" customHeight="1">
      <c r="A38" s="207">
        <v>31</v>
      </c>
      <c r="B38" s="137">
        <v>283103</v>
      </c>
      <c r="C38" s="138" t="s">
        <v>225</v>
      </c>
      <c r="D38" s="10">
        <v>3</v>
      </c>
      <c r="E38" s="10">
        <v>1</v>
      </c>
      <c r="F38" s="10">
        <v>0.50</v>
      </c>
      <c r="G38" s="10">
        <v>2</v>
      </c>
      <c r="H38" s="10">
        <v>1.50</v>
      </c>
      <c r="I38" s="222">
        <f t="shared" si="7"/>
        <v>8</v>
      </c>
      <c r="J38" s="10">
        <f t="shared" si="12"/>
        <v>1.20</v>
      </c>
      <c r="K38" s="18">
        <v>1</v>
      </c>
      <c r="L38" s="18">
        <v>1.50</v>
      </c>
      <c r="M38" s="18">
        <v>1.50</v>
      </c>
      <c r="N38" s="18">
        <v>0</v>
      </c>
      <c r="O38" s="18">
        <v>0.50</v>
      </c>
      <c r="P38" s="18">
        <f t="shared" si="8"/>
        <v>4.50</v>
      </c>
      <c r="Q38" s="117">
        <f t="shared" si="9"/>
        <v>0.225</v>
      </c>
      <c r="R38" s="107">
        <f t="shared" si="1"/>
        <v>0.49999999999999994</v>
      </c>
      <c r="S38" s="107">
        <f t="shared" si="2"/>
        <v>0.225</v>
      </c>
      <c r="T38" s="107">
        <f t="shared" si="3"/>
        <v>0.15000000000000002</v>
      </c>
      <c r="U38" s="107">
        <f t="shared" si="4"/>
        <v>0.30</v>
      </c>
      <c r="V38" s="107">
        <f t="shared" si="5"/>
        <v>0.24999999999999997</v>
      </c>
      <c r="W38" s="118">
        <f t="shared" si="6"/>
        <v>12.50</v>
      </c>
      <c r="X38" s="118">
        <f t="shared" si="10"/>
        <v>2.50</v>
      </c>
      <c r="Y38" s="285">
        <v>7</v>
      </c>
      <c r="Z38" s="117">
        <f t="shared" si="11"/>
        <v>5.60</v>
      </c>
    </row>
    <row r="39" spans="1:26" ht="19.9" customHeight="1" thickBot="1">
      <c r="A39" s="208">
        <v>32</v>
      </c>
      <c r="B39" s="137">
        <v>183105</v>
      </c>
      <c r="C39" s="138" t="s">
        <v>226</v>
      </c>
      <c r="D39" s="10">
        <v>0.50</v>
      </c>
      <c r="E39" s="10">
        <v>1</v>
      </c>
      <c r="F39" s="10">
        <v>2</v>
      </c>
      <c r="G39" s="10">
        <v>0.50</v>
      </c>
      <c r="H39" s="10">
        <v>1</v>
      </c>
      <c r="I39" s="222">
        <f t="shared" si="7"/>
        <v>5</v>
      </c>
      <c r="J39" s="10">
        <f t="shared" si="12"/>
        <v>0.75</v>
      </c>
      <c r="K39" s="18">
        <v>0</v>
      </c>
      <c r="L39" s="18">
        <v>0</v>
      </c>
      <c r="M39" s="18">
        <v>0.50</v>
      </c>
      <c r="N39" s="18">
        <v>1</v>
      </c>
      <c r="O39" s="18">
        <v>1.50</v>
      </c>
      <c r="P39" s="18">
        <f t="shared" si="8"/>
        <v>3</v>
      </c>
      <c r="Q39" s="117">
        <f t="shared" si="9"/>
        <v>0.15000000000000002</v>
      </c>
      <c r="R39" s="107">
        <f t="shared" si="1"/>
        <v>0.074999999999999997</v>
      </c>
      <c r="S39" s="107">
        <f t="shared" si="2"/>
        <v>0.15</v>
      </c>
      <c r="T39" s="107">
        <f t="shared" si="3"/>
        <v>0.325</v>
      </c>
      <c r="U39" s="107">
        <f t="shared" si="4"/>
        <v>0.125</v>
      </c>
      <c r="V39" s="107">
        <f t="shared" si="5"/>
        <v>0.225</v>
      </c>
      <c r="W39" s="118">
        <f t="shared" si="6"/>
        <v>8</v>
      </c>
      <c r="X39" s="118">
        <f t="shared" si="10"/>
        <v>1.60</v>
      </c>
      <c r="Y39" s="285">
        <v>4</v>
      </c>
      <c r="Z39" s="117">
        <f t="shared" si="11"/>
        <v>3.20</v>
      </c>
    </row>
    <row r="40" spans="1:26" ht="19.9" customHeight="1">
      <c r="A40" s="207">
        <v>33</v>
      </c>
      <c r="B40" s="137">
        <v>283106</v>
      </c>
      <c r="C40" s="138" t="s">
        <v>145</v>
      </c>
      <c r="D40" s="10">
        <v>1</v>
      </c>
      <c r="E40" s="10">
        <v>0</v>
      </c>
      <c r="F40" s="10">
        <v>0.50</v>
      </c>
      <c r="G40" s="10">
        <v>0.50</v>
      </c>
      <c r="H40" s="10">
        <v>0</v>
      </c>
      <c r="I40" s="222">
        <f t="shared" si="7"/>
        <v>2</v>
      </c>
      <c r="J40" s="10">
        <f t="shared" si="12"/>
        <v>0.30</v>
      </c>
      <c r="K40" s="18">
        <v>0.50</v>
      </c>
      <c r="L40" s="18">
        <v>0.50</v>
      </c>
      <c r="M40" s="18">
        <v>0</v>
      </c>
      <c r="N40" s="18">
        <v>0</v>
      </c>
      <c r="O40" s="18">
        <v>0</v>
      </c>
      <c r="P40" s="18">
        <f t="shared" si="8"/>
        <v>1</v>
      </c>
      <c r="Q40" s="117">
        <f t="shared" si="9"/>
        <v>0.05</v>
      </c>
      <c r="R40" s="107">
        <f t="shared" si="13" ref="R40:R71">(D40*0.15+K40*0.05)</f>
        <v>0.175</v>
      </c>
      <c r="S40" s="107">
        <f t="shared" si="14" ref="S40:S71">(E40*0.15+L40*0.05)</f>
        <v>0.025000000000000001</v>
      </c>
      <c r="T40" s="107">
        <f t="shared" si="15" ref="T40:T71">(F40*0.15+M40*0.05)</f>
        <v>0.074999999999999997</v>
      </c>
      <c r="U40" s="107">
        <f t="shared" si="16" ref="U40:U71">(G40*0.15+N40*0.05)</f>
        <v>0.074999999999999997</v>
      </c>
      <c r="V40" s="107">
        <f t="shared" si="17" ref="V40:V71">(H40*0.15+O40*0.05)</f>
        <v>0</v>
      </c>
      <c r="W40" s="118">
        <f t="shared" si="18" ref="W40:W71">I40+P40</f>
        <v>3</v>
      </c>
      <c r="X40" s="118">
        <f t="shared" si="10"/>
        <v>0.60000000000000009</v>
      </c>
      <c r="Y40" s="285">
        <v>1</v>
      </c>
      <c r="Z40" s="117">
        <f t="shared" si="11"/>
        <v>0.80</v>
      </c>
    </row>
    <row r="41" spans="1:26" ht="19.9" customHeight="1" thickBot="1">
      <c r="A41" s="208">
        <v>34</v>
      </c>
      <c r="B41" s="137">
        <v>283107</v>
      </c>
      <c r="C41" s="138" t="s">
        <v>227</v>
      </c>
      <c r="D41" s="10">
        <v>0.50</v>
      </c>
      <c r="E41" s="10">
        <v>0.50</v>
      </c>
      <c r="F41" s="10">
        <v>0</v>
      </c>
      <c r="G41" s="10">
        <v>0</v>
      </c>
      <c r="H41" s="10">
        <v>0</v>
      </c>
      <c r="I41" s="222">
        <f t="shared" si="7"/>
        <v>1</v>
      </c>
      <c r="J41" s="10">
        <f t="shared" si="12"/>
        <v>0.15</v>
      </c>
      <c r="K41" s="18">
        <v>0</v>
      </c>
      <c r="L41" s="18">
        <v>0</v>
      </c>
      <c r="M41" s="18">
        <v>0.50</v>
      </c>
      <c r="N41" s="18">
        <v>0.50</v>
      </c>
      <c r="O41" s="18">
        <v>0</v>
      </c>
      <c r="P41" s="18">
        <f t="shared" si="8"/>
        <v>1</v>
      </c>
      <c r="Q41" s="117">
        <f t="shared" si="9"/>
        <v>0.05</v>
      </c>
      <c r="R41" s="107">
        <f t="shared" si="13"/>
        <v>0.074999999999999997</v>
      </c>
      <c r="S41" s="107">
        <f t="shared" si="14"/>
        <v>0.074999999999999997</v>
      </c>
      <c r="T41" s="107">
        <f t="shared" si="15"/>
        <v>0.025000000000000001</v>
      </c>
      <c r="U41" s="107">
        <f t="shared" si="16"/>
        <v>0.025000000000000001</v>
      </c>
      <c r="V41" s="107">
        <f t="shared" si="17"/>
        <v>0</v>
      </c>
      <c r="W41" s="118">
        <f t="shared" si="18"/>
        <v>2</v>
      </c>
      <c r="X41" s="118">
        <f t="shared" si="10"/>
        <v>0.40</v>
      </c>
      <c r="Y41" s="285">
        <v>0</v>
      </c>
      <c r="Z41" s="117">
        <f t="shared" si="11"/>
        <v>0</v>
      </c>
    </row>
    <row r="42" spans="1:26" ht="19.9" customHeight="1">
      <c r="A42" s="207">
        <v>35</v>
      </c>
      <c r="B42" s="137">
        <v>283108</v>
      </c>
      <c r="C42" s="138" t="s">
        <v>157</v>
      </c>
      <c r="D42" s="10">
        <v>0</v>
      </c>
      <c r="E42" s="10">
        <v>0</v>
      </c>
      <c r="F42" s="10">
        <v>0.50</v>
      </c>
      <c r="G42" s="10">
        <v>0.50</v>
      </c>
      <c r="H42" s="10">
        <v>1</v>
      </c>
      <c r="I42" s="222">
        <f t="shared" si="7"/>
        <v>2</v>
      </c>
      <c r="J42" s="10">
        <f t="shared" si="12"/>
        <v>0.30</v>
      </c>
      <c r="K42" s="18">
        <v>1</v>
      </c>
      <c r="L42" s="18">
        <v>0.50</v>
      </c>
      <c r="M42" s="18">
        <v>0</v>
      </c>
      <c r="N42" s="18">
        <v>0</v>
      </c>
      <c r="O42" s="18">
        <v>0.50</v>
      </c>
      <c r="P42" s="18">
        <f t="shared" si="8"/>
        <v>2</v>
      </c>
      <c r="Q42" s="117">
        <f t="shared" si="9"/>
        <v>0.10</v>
      </c>
      <c r="R42" s="107">
        <f t="shared" si="13"/>
        <v>0.05</v>
      </c>
      <c r="S42" s="107">
        <f t="shared" si="14"/>
        <v>0.025000000000000001</v>
      </c>
      <c r="T42" s="107">
        <f t="shared" si="15"/>
        <v>0.074999999999999997</v>
      </c>
      <c r="U42" s="107">
        <f t="shared" si="16"/>
        <v>0.074999999999999997</v>
      </c>
      <c r="V42" s="107">
        <f t="shared" si="17"/>
        <v>0.175</v>
      </c>
      <c r="W42" s="118">
        <f t="shared" si="18"/>
        <v>4</v>
      </c>
      <c r="X42" s="118">
        <f t="shared" si="10"/>
        <v>0.80</v>
      </c>
      <c r="Y42" s="285">
        <v>0</v>
      </c>
      <c r="Z42" s="117">
        <f t="shared" si="11"/>
        <v>0</v>
      </c>
    </row>
    <row r="43" spans="1:26" ht="19.9" customHeight="1" thickBot="1">
      <c r="A43" s="208">
        <v>36</v>
      </c>
      <c r="B43" s="137">
        <v>283110</v>
      </c>
      <c r="C43" s="138" t="s">
        <v>228</v>
      </c>
      <c r="D43" s="10">
        <v>4</v>
      </c>
      <c r="E43" s="10">
        <v>3</v>
      </c>
      <c r="F43" s="10">
        <v>3.50</v>
      </c>
      <c r="G43" s="10">
        <v>2</v>
      </c>
      <c r="H43" s="10">
        <v>1.50</v>
      </c>
      <c r="I43" s="222">
        <f t="shared" si="7"/>
        <v>14</v>
      </c>
      <c r="J43" s="10">
        <f t="shared" si="12"/>
        <v>2.10</v>
      </c>
      <c r="K43" s="18">
        <v>2.50</v>
      </c>
      <c r="L43" s="18">
        <v>2</v>
      </c>
      <c r="M43" s="18">
        <v>1.50</v>
      </c>
      <c r="N43" s="18">
        <v>0.50</v>
      </c>
      <c r="O43" s="18">
        <v>1</v>
      </c>
      <c r="P43" s="18">
        <f t="shared" si="8"/>
        <v>7.50</v>
      </c>
      <c r="Q43" s="117">
        <f t="shared" si="9"/>
        <v>0.375</v>
      </c>
      <c r="R43" s="107">
        <f t="shared" si="13"/>
        <v>0.725</v>
      </c>
      <c r="S43" s="107">
        <f t="shared" si="14"/>
        <v>0.54999999999999993</v>
      </c>
      <c r="T43" s="107">
        <f t="shared" si="15"/>
        <v>0.60000000000000009</v>
      </c>
      <c r="U43" s="107">
        <f t="shared" si="16"/>
        <v>0.325</v>
      </c>
      <c r="V43" s="107">
        <f t="shared" si="17"/>
        <v>0.27499999999999997</v>
      </c>
      <c r="W43" s="118">
        <f t="shared" si="18"/>
        <v>21.50</v>
      </c>
      <c r="X43" s="118">
        <f t="shared" si="10"/>
        <v>4.30</v>
      </c>
      <c r="Y43" s="285">
        <v>12</v>
      </c>
      <c r="Z43" s="117">
        <f t="shared" si="11"/>
        <v>9.6000000000000014</v>
      </c>
    </row>
    <row r="44" spans="1:26" ht="19.9" customHeight="1">
      <c r="A44" s="207">
        <v>37</v>
      </c>
      <c r="B44" s="137">
        <v>283111</v>
      </c>
      <c r="C44" s="138" t="s">
        <v>229</v>
      </c>
      <c r="D44" s="10">
        <v>0.50</v>
      </c>
      <c r="E44" s="10">
        <v>0.50</v>
      </c>
      <c r="F44" s="10">
        <v>1.50</v>
      </c>
      <c r="G44" s="10">
        <v>0.50</v>
      </c>
      <c r="H44" s="10">
        <v>2</v>
      </c>
      <c r="I44" s="222">
        <f t="shared" si="7"/>
        <v>5</v>
      </c>
      <c r="J44" s="10">
        <f t="shared" si="12"/>
        <v>0.75</v>
      </c>
      <c r="K44" s="18">
        <v>0</v>
      </c>
      <c r="L44" s="18">
        <v>0.50</v>
      </c>
      <c r="M44" s="18">
        <v>0.50</v>
      </c>
      <c r="N44" s="18">
        <v>1</v>
      </c>
      <c r="O44" s="18">
        <v>1</v>
      </c>
      <c r="P44" s="18">
        <f t="shared" si="8"/>
        <v>3</v>
      </c>
      <c r="Q44" s="117">
        <f t="shared" si="9"/>
        <v>0.15000000000000002</v>
      </c>
      <c r="R44" s="107">
        <f t="shared" si="13"/>
        <v>0.074999999999999997</v>
      </c>
      <c r="S44" s="107">
        <f t="shared" si="14"/>
        <v>0.10</v>
      </c>
      <c r="T44" s="107">
        <f t="shared" si="15"/>
        <v>0.24999999999999997</v>
      </c>
      <c r="U44" s="107">
        <f t="shared" si="16"/>
        <v>0.125</v>
      </c>
      <c r="V44" s="107">
        <f t="shared" si="17"/>
        <v>0.35</v>
      </c>
      <c r="W44" s="118">
        <f t="shared" si="18"/>
        <v>8</v>
      </c>
      <c r="X44" s="118">
        <f t="shared" si="10"/>
        <v>1.60</v>
      </c>
      <c r="Y44" s="285">
        <v>4</v>
      </c>
      <c r="Z44" s="117">
        <f t="shared" si="11"/>
        <v>3.20</v>
      </c>
    </row>
    <row r="45" spans="1:26" ht="19.9" customHeight="1" thickBot="1">
      <c r="A45" s="208">
        <v>38</v>
      </c>
      <c r="B45" s="137">
        <v>283112</v>
      </c>
      <c r="C45" s="138" t="s">
        <v>230</v>
      </c>
      <c r="D45" s="287">
        <v>2</v>
      </c>
      <c r="E45" s="287">
        <v>4</v>
      </c>
      <c r="F45" s="287">
        <v>1</v>
      </c>
      <c r="G45" s="287">
        <v>2</v>
      </c>
      <c r="H45" s="287">
        <v>2.50</v>
      </c>
      <c r="I45" s="222">
        <f t="shared" si="7"/>
        <v>11.50</v>
      </c>
      <c r="J45" s="10">
        <f t="shared" si="12"/>
        <v>1.725</v>
      </c>
      <c r="K45" s="18">
        <v>1.50</v>
      </c>
      <c r="L45" s="18">
        <v>0.50</v>
      </c>
      <c r="M45" s="18">
        <v>1</v>
      </c>
      <c r="N45" s="18">
        <v>0.50</v>
      </c>
      <c r="O45" s="18">
        <v>1</v>
      </c>
      <c r="P45" s="18">
        <f t="shared" si="8"/>
        <v>4.50</v>
      </c>
      <c r="Q45" s="117">
        <f t="shared" si="9"/>
        <v>0.225</v>
      </c>
      <c r="R45" s="107">
        <f t="shared" si="13"/>
        <v>0.375</v>
      </c>
      <c r="S45" s="107">
        <f t="shared" si="14"/>
        <v>0.625</v>
      </c>
      <c r="T45" s="107">
        <f t="shared" si="15"/>
        <v>0.20</v>
      </c>
      <c r="U45" s="107">
        <f t="shared" si="16"/>
        <v>0.325</v>
      </c>
      <c r="V45" s="107">
        <f t="shared" si="17"/>
        <v>0.425</v>
      </c>
      <c r="W45" s="118">
        <f t="shared" si="18"/>
        <v>16</v>
      </c>
      <c r="X45" s="118">
        <f t="shared" si="10"/>
        <v>3.20</v>
      </c>
      <c r="Y45" s="285">
        <v>9</v>
      </c>
      <c r="Z45" s="117">
        <f t="shared" si="11"/>
        <v>7.20</v>
      </c>
    </row>
    <row r="46" spans="1:26" ht="19.9" customHeight="1">
      <c r="A46" s="207">
        <v>39</v>
      </c>
      <c r="B46" s="137">
        <v>283113</v>
      </c>
      <c r="C46" s="138" t="s">
        <v>231</v>
      </c>
      <c r="D46" s="10">
        <v>1</v>
      </c>
      <c r="E46" s="10">
        <v>2.50</v>
      </c>
      <c r="F46" s="10">
        <v>3</v>
      </c>
      <c r="G46" s="10">
        <v>4</v>
      </c>
      <c r="H46" s="10">
        <v>1</v>
      </c>
      <c r="I46" s="222">
        <f t="shared" si="7"/>
        <v>11.50</v>
      </c>
      <c r="J46" s="10">
        <f t="shared" si="12"/>
        <v>1.725</v>
      </c>
      <c r="K46" s="18">
        <v>1</v>
      </c>
      <c r="L46" s="18">
        <v>1.50</v>
      </c>
      <c r="M46" s="18">
        <v>1.50</v>
      </c>
      <c r="N46" s="18">
        <v>0.50</v>
      </c>
      <c r="O46" s="18">
        <v>0.50</v>
      </c>
      <c r="P46" s="18">
        <f t="shared" si="8"/>
        <v>5</v>
      </c>
      <c r="Q46" s="117">
        <f t="shared" si="9"/>
        <v>0.25</v>
      </c>
      <c r="R46" s="107">
        <f t="shared" si="13"/>
        <v>0.20</v>
      </c>
      <c r="S46" s="107">
        <f t="shared" si="14"/>
        <v>0.45</v>
      </c>
      <c r="T46" s="107">
        <f t="shared" si="15"/>
        <v>0.52499999999999991</v>
      </c>
      <c r="U46" s="107">
        <f t="shared" si="16"/>
        <v>0.625</v>
      </c>
      <c r="V46" s="107">
        <f t="shared" si="17"/>
        <v>0.175</v>
      </c>
      <c r="W46" s="118">
        <f t="shared" si="18"/>
        <v>16.50</v>
      </c>
      <c r="X46" s="118">
        <f t="shared" si="10"/>
        <v>3.3000000000000003</v>
      </c>
      <c r="Y46" s="285">
        <v>9</v>
      </c>
      <c r="Z46" s="117">
        <f t="shared" si="11"/>
        <v>7.20</v>
      </c>
    </row>
    <row r="47" spans="1:26" ht="19.9" customHeight="1" thickBot="1">
      <c r="A47" s="208">
        <v>40</v>
      </c>
      <c r="B47" s="137">
        <v>283114</v>
      </c>
      <c r="C47" s="138" t="s">
        <v>232</v>
      </c>
      <c r="D47" s="287">
        <v>4</v>
      </c>
      <c r="E47" s="287">
        <v>3.50</v>
      </c>
      <c r="F47" s="287">
        <v>2</v>
      </c>
      <c r="G47" s="287">
        <v>1</v>
      </c>
      <c r="H47" s="287">
        <v>3</v>
      </c>
      <c r="I47" s="222">
        <f t="shared" si="7"/>
        <v>13.50</v>
      </c>
      <c r="J47" s="10">
        <f t="shared" si="12"/>
        <v>2.025</v>
      </c>
      <c r="K47" s="18">
        <v>1.50</v>
      </c>
      <c r="L47" s="18">
        <v>0.50</v>
      </c>
      <c r="M47" s="18">
        <v>2</v>
      </c>
      <c r="N47" s="18">
        <v>0.50</v>
      </c>
      <c r="O47" s="18">
        <v>1.50</v>
      </c>
      <c r="P47" s="18">
        <f t="shared" si="8"/>
        <v>6</v>
      </c>
      <c r="Q47" s="117">
        <f t="shared" si="9"/>
        <v>0.30000000000000004</v>
      </c>
      <c r="R47" s="107">
        <f t="shared" si="13"/>
        <v>0.675</v>
      </c>
      <c r="S47" s="107">
        <f t="shared" si="14"/>
        <v>0.55000000000000004</v>
      </c>
      <c r="T47" s="107">
        <f t="shared" si="15"/>
        <v>0.40</v>
      </c>
      <c r="U47" s="107">
        <f t="shared" si="16"/>
        <v>0.175</v>
      </c>
      <c r="V47" s="107">
        <f t="shared" si="17"/>
        <v>0.52499999999999991</v>
      </c>
      <c r="W47" s="118">
        <f t="shared" si="18"/>
        <v>19.50</v>
      </c>
      <c r="X47" s="118">
        <f t="shared" si="10"/>
        <v>3.9000000000000004</v>
      </c>
      <c r="Y47" s="285">
        <v>11</v>
      </c>
      <c r="Z47" s="117">
        <f t="shared" si="11"/>
        <v>8.8000000000000007</v>
      </c>
    </row>
    <row r="48" spans="1:26" ht="19.9" customHeight="1">
      <c r="A48" s="207">
        <v>41</v>
      </c>
      <c r="B48" s="137">
        <v>283116</v>
      </c>
      <c r="C48" s="138" t="s">
        <v>233</v>
      </c>
      <c r="D48" s="287">
        <v>6.50</v>
      </c>
      <c r="E48" s="287">
        <v>7</v>
      </c>
      <c r="F48" s="287">
        <v>5</v>
      </c>
      <c r="G48" s="287">
        <v>6</v>
      </c>
      <c r="H48" s="287">
        <v>8</v>
      </c>
      <c r="I48" s="222">
        <f t="shared" si="7"/>
        <v>32.50</v>
      </c>
      <c r="J48" s="10">
        <f t="shared" si="12"/>
        <v>4.875</v>
      </c>
      <c r="K48" s="18">
        <v>5</v>
      </c>
      <c r="L48" s="18">
        <v>2</v>
      </c>
      <c r="M48" s="18">
        <v>2.50</v>
      </c>
      <c r="N48" s="18">
        <v>3</v>
      </c>
      <c r="O48" s="18">
        <v>4</v>
      </c>
      <c r="P48" s="18">
        <f t="shared" si="8"/>
        <v>16.50</v>
      </c>
      <c r="Q48" s="117">
        <f t="shared" si="9"/>
        <v>0.825</v>
      </c>
      <c r="R48" s="107">
        <f t="shared" si="13"/>
        <v>1.2250000000000001</v>
      </c>
      <c r="S48" s="107">
        <f t="shared" si="14"/>
        <v>1.1500000000000001</v>
      </c>
      <c r="T48" s="107">
        <f t="shared" si="15"/>
        <v>0.875</v>
      </c>
      <c r="U48" s="107">
        <f t="shared" si="16"/>
        <v>1.0499999999999998</v>
      </c>
      <c r="V48" s="107">
        <f t="shared" si="17"/>
        <v>1.40</v>
      </c>
      <c r="W48" s="118">
        <f t="shared" si="18"/>
        <v>49</v>
      </c>
      <c r="X48" s="118">
        <f t="shared" si="10"/>
        <v>9.8000000000000007</v>
      </c>
      <c r="Y48" s="285">
        <v>26</v>
      </c>
      <c r="Z48" s="117">
        <f t="shared" si="11"/>
        <v>20.80</v>
      </c>
    </row>
    <row r="49" spans="1:26" ht="19.9" customHeight="1" thickBot="1">
      <c r="A49" s="208">
        <v>42</v>
      </c>
      <c r="B49" s="137">
        <v>283117</v>
      </c>
      <c r="C49" s="138" t="s">
        <v>234</v>
      </c>
      <c r="D49" s="10">
        <v>7</v>
      </c>
      <c r="E49" s="10">
        <v>6.50</v>
      </c>
      <c r="F49" s="10">
        <v>8</v>
      </c>
      <c r="G49" s="10">
        <v>7</v>
      </c>
      <c r="H49" s="10">
        <v>9</v>
      </c>
      <c r="I49" s="222">
        <f t="shared" si="7"/>
        <v>37.50</v>
      </c>
      <c r="J49" s="10">
        <f t="shared" si="12"/>
        <v>5.625</v>
      </c>
      <c r="K49" s="18">
        <v>6</v>
      </c>
      <c r="L49" s="18">
        <v>5</v>
      </c>
      <c r="M49" s="18">
        <v>3</v>
      </c>
      <c r="N49" s="18">
        <v>3.50</v>
      </c>
      <c r="O49" s="18">
        <v>1.50</v>
      </c>
      <c r="P49" s="18">
        <f t="shared" si="8"/>
        <v>19</v>
      </c>
      <c r="Q49" s="117">
        <f t="shared" si="9"/>
        <v>0.95</v>
      </c>
      <c r="R49" s="107">
        <f t="shared" si="13"/>
        <v>1.35</v>
      </c>
      <c r="S49" s="107">
        <f t="shared" si="14"/>
        <v>1.2250000000000001</v>
      </c>
      <c r="T49" s="107">
        <f t="shared" si="15"/>
        <v>1.35</v>
      </c>
      <c r="U49" s="107">
        <f t="shared" si="16"/>
        <v>1.2250000000000001</v>
      </c>
      <c r="V49" s="107">
        <f t="shared" si="17"/>
        <v>1.4249999999999998</v>
      </c>
      <c r="W49" s="118">
        <f t="shared" si="18"/>
        <v>56.50</v>
      </c>
      <c r="X49" s="118">
        <f t="shared" si="10"/>
        <v>11.30</v>
      </c>
      <c r="Y49" s="285">
        <v>30</v>
      </c>
      <c r="Z49" s="117">
        <f t="shared" si="11"/>
        <v>24</v>
      </c>
    </row>
    <row r="50" spans="1:26" ht="19.9" customHeight="1">
      <c r="A50" s="207">
        <v>43</v>
      </c>
      <c r="B50" s="137">
        <v>287050</v>
      </c>
      <c r="C50" s="138" t="s">
        <v>235</v>
      </c>
      <c r="D50" s="10">
        <v>1</v>
      </c>
      <c r="E50" s="10">
        <v>1.50</v>
      </c>
      <c r="F50" s="10">
        <v>3</v>
      </c>
      <c r="G50" s="10">
        <v>4</v>
      </c>
      <c r="H50" s="10">
        <v>2</v>
      </c>
      <c r="I50" s="222">
        <f t="shared" si="7"/>
        <v>11.50</v>
      </c>
      <c r="J50" s="10">
        <f t="shared" si="12"/>
        <v>1.725</v>
      </c>
      <c r="K50" s="18">
        <v>2</v>
      </c>
      <c r="L50" s="18">
        <v>1.50</v>
      </c>
      <c r="M50" s="18">
        <v>1.50</v>
      </c>
      <c r="N50" s="18">
        <v>0.50</v>
      </c>
      <c r="O50" s="18">
        <v>0.50</v>
      </c>
      <c r="P50" s="18">
        <f t="shared" si="8"/>
        <v>6</v>
      </c>
      <c r="Q50" s="117">
        <f t="shared" si="9"/>
        <v>0.30000000000000004</v>
      </c>
      <c r="R50" s="107">
        <f t="shared" si="13"/>
        <v>0.25</v>
      </c>
      <c r="S50" s="107">
        <f t="shared" si="14"/>
        <v>0.30</v>
      </c>
      <c r="T50" s="107">
        <f t="shared" si="15"/>
        <v>0.52499999999999991</v>
      </c>
      <c r="U50" s="107">
        <f t="shared" si="16"/>
        <v>0.625</v>
      </c>
      <c r="V50" s="107">
        <f t="shared" si="17"/>
        <v>0.325</v>
      </c>
      <c r="W50" s="118">
        <f t="shared" si="18"/>
        <v>17.50</v>
      </c>
      <c r="X50" s="118">
        <f t="shared" si="10"/>
        <v>3.50</v>
      </c>
      <c r="Y50" s="285">
        <v>9</v>
      </c>
      <c r="Z50" s="117">
        <f t="shared" si="11"/>
        <v>7.20</v>
      </c>
    </row>
    <row r="51" spans="1:26" ht="19.9" customHeight="1" thickBot="1">
      <c r="A51" s="208">
        <v>44</v>
      </c>
      <c r="B51" s="137">
        <v>283118</v>
      </c>
      <c r="C51" s="138" t="s">
        <v>122</v>
      </c>
      <c r="D51" s="10">
        <v>1.50</v>
      </c>
      <c r="E51" s="10">
        <v>3</v>
      </c>
      <c r="F51" s="10">
        <v>4</v>
      </c>
      <c r="G51" s="10">
        <v>2</v>
      </c>
      <c r="H51" s="10">
        <v>3</v>
      </c>
      <c r="I51" s="222">
        <f t="shared" si="7"/>
        <v>13.50</v>
      </c>
      <c r="J51" s="10">
        <f t="shared" si="12"/>
        <v>2.025</v>
      </c>
      <c r="K51" s="18">
        <v>0</v>
      </c>
      <c r="L51" s="18">
        <v>1</v>
      </c>
      <c r="M51" s="18">
        <v>2.50</v>
      </c>
      <c r="N51" s="18">
        <v>1</v>
      </c>
      <c r="O51" s="18">
        <v>2</v>
      </c>
      <c r="P51" s="18">
        <f t="shared" si="8"/>
        <v>6.50</v>
      </c>
      <c r="Q51" s="117">
        <f t="shared" si="9"/>
        <v>0.325</v>
      </c>
      <c r="R51" s="107">
        <f t="shared" si="13"/>
        <v>0.22499999999999998</v>
      </c>
      <c r="S51" s="107">
        <f t="shared" si="14"/>
        <v>0.49999999999999994</v>
      </c>
      <c r="T51" s="107">
        <f t="shared" si="15"/>
        <v>0.725</v>
      </c>
      <c r="U51" s="107">
        <f t="shared" si="16"/>
        <v>0.35</v>
      </c>
      <c r="V51" s="107">
        <f t="shared" si="17"/>
        <v>0.54999999999999993</v>
      </c>
      <c r="W51" s="118">
        <f t="shared" si="18"/>
        <v>20</v>
      </c>
      <c r="X51" s="118">
        <f t="shared" si="10"/>
        <v>4</v>
      </c>
      <c r="Y51" s="285">
        <v>11</v>
      </c>
      <c r="Z51" s="117">
        <f t="shared" si="11"/>
        <v>8.8000000000000007</v>
      </c>
    </row>
    <row r="52" spans="1:26" ht="19.9" customHeight="1">
      <c r="A52" s="207">
        <v>45</v>
      </c>
      <c r="B52" s="137">
        <v>283120</v>
      </c>
      <c r="C52" s="138" t="s">
        <v>158</v>
      </c>
      <c r="D52" s="10">
        <v>5</v>
      </c>
      <c r="E52" s="10">
        <v>7</v>
      </c>
      <c r="F52" s="10">
        <v>8</v>
      </c>
      <c r="G52" s="10">
        <v>5</v>
      </c>
      <c r="H52" s="10">
        <v>7.50</v>
      </c>
      <c r="I52" s="222">
        <f t="shared" si="7"/>
        <v>32.50</v>
      </c>
      <c r="J52" s="10">
        <f t="shared" si="12"/>
        <v>4.875</v>
      </c>
      <c r="K52" s="18">
        <v>3</v>
      </c>
      <c r="L52" s="18">
        <v>5</v>
      </c>
      <c r="M52" s="18">
        <v>2</v>
      </c>
      <c r="N52" s="18">
        <v>4</v>
      </c>
      <c r="O52" s="18">
        <v>2</v>
      </c>
      <c r="P52" s="18">
        <f t="shared" si="8"/>
        <v>16</v>
      </c>
      <c r="Q52" s="117">
        <f t="shared" si="9"/>
        <v>0.80</v>
      </c>
      <c r="R52" s="107">
        <f t="shared" si="13"/>
        <v>0.90</v>
      </c>
      <c r="S52" s="107">
        <f t="shared" si="14"/>
        <v>1.30</v>
      </c>
      <c r="T52" s="107">
        <f t="shared" si="15"/>
        <v>1.30</v>
      </c>
      <c r="U52" s="107">
        <f t="shared" si="16"/>
        <v>0.95</v>
      </c>
      <c r="V52" s="107">
        <f t="shared" si="17"/>
        <v>1.2250000000000001</v>
      </c>
      <c r="W52" s="118">
        <f t="shared" si="18"/>
        <v>48.50</v>
      </c>
      <c r="X52" s="118">
        <f t="shared" si="10"/>
        <v>9.7000000000000011</v>
      </c>
      <c r="Y52" s="285">
        <v>26</v>
      </c>
      <c r="Z52" s="117">
        <f t="shared" si="11"/>
        <v>20.80</v>
      </c>
    </row>
    <row r="53" spans="1:26" ht="19.9" customHeight="1" thickBot="1">
      <c r="A53" s="208">
        <v>46</v>
      </c>
      <c r="B53" s="137">
        <v>283121</v>
      </c>
      <c r="C53" s="138" t="s">
        <v>236</v>
      </c>
      <c r="D53" s="10">
        <v>1</v>
      </c>
      <c r="E53" s="10">
        <v>0.50</v>
      </c>
      <c r="F53" s="10">
        <v>0</v>
      </c>
      <c r="G53" s="10">
        <v>0</v>
      </c>
      <c r="H53" s="10">
        <v>2</v>
      </c>
      <c r="I53" s="222">
        <f t="shared" si="7"/>
        <v>3.50</v>
      </c>
      <c r="J53" s="10">
        <f t="shared" si="12"/>
        <v>0.525</v>
      </c>
      <c r="K53" s="18">
        <v>0</v>
      </c>
      <c r="L53" s="18">
        <v>0</v>
      </c>
      <c r="M53" s="18">
        <v>0</v>
      </c>
      <c r="N53" s="18">
        <v>0.50</v>
      </c>
      <c r="O53" s="18">
        <v>1</v>
      </c>
      <c r="P53" s="18">
        <f t="shared" si="8"/>
        <v>1.50</v>
      </c>
      <c r="Q53" s="117">
        <f t="shared" si="9"/>
        <v>0.075000000000000011</v>
      </c>
      <c r="R53" s="107">
        <f t="shared" si="13"/>
        <v>0.15</v>
      </c>
      <c r="S53" s="107">
        <f t="shared" si="14"/>
        <v>0.074999999999999997</v>
      </c>
      <c r="T53" s="107">
        <f t="shared" si="15"/>
        <v>0</v>
      </c>
      <c r="U53" s="107">
        <f t="shared" si="16"/>
        <v>0.025000000000000001</v>
      </c>
      <c r="V53" s="107">
        <f t="shared" si="17"/>
        <v>0.35</v>
      </c>
      <c r="W53" s="118">
        <f t="shared" si="18"/>
        <v>5</v>
      </c>
      <c r="X53" s="118">
        <f t="shared" si="10"/>
        <v>1</v>
      </c>
      <c r="Y53" s="285">
        <v>3</v>
      </c>
      <c r="Z53" s="117">
        <f t="shared" si="11"/>
        <v>2.4000000000000004</v>
      </c>
    </row>
    <row r="54" spans="1:26" ht="19.9" customHeight="1">
      <c r="A54" s="207">
        <v>47</v>
      </c>
      <c r="B54" s="137">
        <v>283123</v>
      </c>
      <c r="C54" s="138" t="s">
        <v>237</v>
      </c>
      <c r="D54" s="10">
        <v>7</v>
      </c>
      <c r="E54" s="10">
        <v>5</v>
      </c>
      <c r="F54" s="10">
        <v>6</v>
      </c>
      <c r="G54" s="10">
        <v>5.50</v>
      </c>
      <c r="H54" s="10">
        <v>3</v>
      </c>
      <c r="I54" s="222">
        <f t="shared" si="7"/>
        <v>26.50</v>
      </c>
      <c r="J54" s="10">
        <f t="shared" si="12"/>
        <v>3.9749999999999996</v>
      </c>
      <c r="K54" s="18">
        <v>4</v>
      </c>
      <c r="L54" s="18">
        <v>2.50</v>
      </c>
      <c r="M54" s="18">
        <v>3</v>
      </c>
      <c r="N54" s="18">
        <v>1</v>
      </c>
      <c r="O54" s="18">
        <v>3</v>
      </c>
      <c r="P54" s="18">
        <f t="shared" si="8"/>
        <v>13.50</v>
      </c>
      <c r="Q54" s="117">
        <f t="shared" si="9"/>
        <v>0.675</v>
      </c>
      <c r="R54" s="107">
        <f t="shared" si="13"/>
        <v>1.25</v>
      </c>
      <c r="S54" s="107">
        <f t="shared" si="14"/>
        <v>0.875</v>
      </c>
      <c r="T54" s="107">
        <f t="shared" si="15"/>
        <v>1.0499999999999998</v>
      </c>
      <c r="U54" s="107">
        <f t="shared" si="16"/>
        <v>0.875</v>
      </c>
      <c r="V54" s="107">
        <f t="shared" si="17"/>
        <v>0.60</v>
      </c>
      <c r="W54" s="118">
        <f t="shared" si="18"/>
        <v>40</v>
      </c>
      <c r="X54" s="118">
        <f t="shared" si="10"/>
        <v>8</v>
      </c>
      <c r="Y54" s="285">
        <v>21</v>
      </c>
      <c r="Z54" s="117">
        <f t="shared" si="11"/>
        <v>16.80</v>
      </c>
    </row>
    <row r="55" spans="1:26" ht="19.9" customHeight="1" thickBot="1">
      <c r="A55" s="208">
        <v>48</v>
      </c>
      <c r="B55" s="137">
        <v>283124</v>
      </c>
      <c r="C55" s="138" t="s">
        <v>123</v>
      </c>
      <c r="D55" s="10">
        <v>3.50</v>
      </c>
      <c r="E55" s="10">
        <v>5</v>
      </c>
      <c r="F55" s="10">
        <v>3</v>
      </c>
      <c r="G55" s="10">
        <v>2.50</v>
      </c>
      <c r="H55" s="10">
        <v>2</v>
      </c>
      <c r="I55" s="222">
        <f t="shared" si="7"/>
        <v>16</v>
      </c>
      <c r="J55" s="10">
        <f t="shared" si="12"/>
        <v>2.40</v>
      </c>
      <c r="K55" s="18">
        <v>2.50</v>
      </c>
      <c r="L55" s="18">
        <v>1.50</v>
      </c>
      <c r="M55" s="18">
        <v>1</v>
      </c>
      <c r="N55" s="18">
        <v>1.50</v>
      </c>
      <c r="O55" s="18">
        <v>2</v>
      </c>
      <c r="P55" s="18">
        <f t="shared" si="8"/>
        <v>8.50</v>
      </c>
      <c r="Q55" s="117">
        <f t="shared" si="9"/>
        <v>0.42500000000000004</v>
      </c>
      <c r="R55" s="107">
        <f t="shared" si="13"/>
        <v>0.65</v>
      </c>
      <c r="S55" s="107">
        <f t="shared" si="14"/>
        <v>0.825</v>
      </c>
      <c r="T55" s="107">
        <f t="shared" si="15"/>
        <v>0.49999999999999994</v>
      </c>
      <c r="U55" s="107">
        <f t="shared" si="16"/>
        <v>0.45</v>
      </c>
      <c r="V55" s="107">
        <f t="shared" si="17"/>
        <v>0.40</v>
      </c>
      <c r="W55" s="118">
        <f t="shared" si="18"/>
        <v>24.50</v>
      </c>
      <c r="X55" s="118">
        <f t="shared" si="10"/>
        <v>4.9000000000000004</v>
      </c>
      <c r="Y55" s="285">
        <v>13</v>
      </c>
      <c r="Z55" s="117">
        <f t="shared" si="11"/>
        <v>10.40</v>
      </c>
    </row>
    <row r="56" spans="1:26" ht="19.9" customHeight="1">
      <c r="A56" s="207">
        <v>49</v>
      </c>
      <c r="B56" s="137">
        <v>283125</v>
      </c>
      <c r="C56" s="138" t="s">
        <v>123</v>
      </c>
      <c r="D56" s="10">
        <v>7</v>
      </c>
      <c r="E56" s="10">
        <v>4.50</v>
      </c>
      <c r="F56" s="10">
        <v>7</v>
      </c>
      <c r="G56" s="10">
        <v>5</v>
      </c>
      <c r="H56" s="10">
        <v>3</v>
      </c>
      <c r="I56" s="222">
        <f t="shared" si="7"/>
        <v>26.50</v>
      </c>
      <c r="J56" s="10">
        <f t="shared" si="19" ref="J56:J87">I56*0.15</f>
        <v>3.9749999999999996</v>
      </c>
      <c r="K56" s="18">
        <v>2</v>
      </c>
      <c r="L56" s="18">
        <v>3</v>
      </c>
      <c r="M56" s="18">
        <v>3.50</v>
      </c>
      <c r="N56" s="18">
        <v>1</v>
      </c>
      <c r="O56" s="18">
        <v>3</v>
      </c>
      <c r="P56" s="18">
        <f t="shared" si="8"/>
        <v>12.50</v>
      </c>
      <c r="Q56" s="117">
        <f t="shared" si="9"/>
        <v>0.625</v>
      </c>
      <c r="R56" s="107">
        <f t="shared" si="13"/>
        <v>1.1500000000000001</v>
      </c>
      <c r="S56" s="107">
        <f t="shared" si="14"/>
        <v>0.825</v>
      </c>
      <c r="T56" s="107">
        <f t="shared" si="15"/>
        <v>1.2250000000000001</v>
      </c>
      <c r="U56" s="107">
        <f t="shared" si="16"/>
        <v>0.80</v>
      </c>
      <c r="V56" s="107">
        <f t="shared" si="17"/>
        <v>0.60</v>
      </c>
      <c r="W56" s="118">
        <f t="shared" si="18"/>
        <v>39</v>
      </c>
      <c r="X56" s="118">
        <f t="shared" si="10"/>
        <v>7.8000000000000007</v>
      </c>
      <c r="Y56" s="285">
        <v>21</v>
      </c>
      <c r="Z56" s="117">
        <f t="shared" si="11"/>
        <v>16.80</v>
      </c>
    </row>
    <row r="57" spans="1:26" ht="19.9" customHeight="1" thickBot="1">
      <c r="A57" s="208">
        <v>50</v>
      </c>
      <c r="B57" s="137">
        <v>283126</v>
      </c>
      <c r="C57" s="138" t="s">
        <v>238</v>
      </c>
      <c r="D57" s="10">
        <v>3.50</v>
      </c>
      <c r="E57" s="10">
        <v>6</v>
      </c>
      <c r="F57" s="10">
        <v>2.50</v>
      </c>
      <c r="G57" s="10">
        <v>4</v>
      </c>
      <c r="H57" s="10">
        <v>2</v>
      </c>
      <c r="I57" s="222">
        <f t="shared" si="7"/>
        <v>18</v>
      </c>
      <c r="J57" s="10">
        <f t="shared" si="19"/>
        <v>2.6999999999999997</v>
      </c>
      <c r="K57" s="18">
        <v>3</v>
      </c>
      <c r="L57" s="18">
        <v>1</v>
      </c>
      <c r="M57" s="18">
        <v>2</v>
      </c>
      <c r="N57" s="18">
        <v>1.50</v>
      </c>
      <c r="O57" s="18">
        <v>2</v>
      </c>
      <c r="P57" s="18">
        <f t="shared" si="8"/>
        <v>9.50</v>
      </c>
      <c r="Q57" s="117">
        <f t="shared" si="9"/>
        <v>0.475</v>
      </c>
      <c r="R57" s="107">
        <f t="shared" si="13"/>
        <v>0.675</v>
      </c>
      <c r="S57" s="107">
        <f t="shared" si="14"/>
        <v>0.95</v>
      </c>
      <c r="T57" s="107">
        <f t="shared" si="15"/>
        <v>0.475</v>
      </c>
      <c r="U57" s="107">
        <f t="shared" si="16"/>
        <v>0.675</v>
      </c>
      <c r="V57" s="107">
        <f t="shared" si="17"/>
        <v>0.40</v>
      </c>
      <c r="W57" s="118">
        <f t="shared" si="18"/>
        <v>27.50</v>
      </c>
      <c r="X57" s="118">
        <f t="shared" si="10"/>
        <v>5.50</v>
      </c>
      <c r="Y57" s="285">
        <v>15</v>
      </c>
      <c r="Z57" s="117">
        <f t="shared" si="11"/>
        <v>12</v>
      </c>
    </row>
    <row r="58" spans="1:26" ht="19.9" customHeight="1">
      <c r="A58" s="207">
        <v>51</v>
      </c>
      <c r="B58" s="137">
        <v>283128</v>
      </c>
      <c r="C58" s="138" t="s">
        <v>239</v>
      </c>
      <c r="D58" s="10">
        <v>0</v>
      </c>
      <c r="E58" s="10">
        <v>0.50</v>
      </c>
      <c r="F58" s="10">
        <v>1</v>
      </c>
      <c r="G58" s="10">
        <v>0</v>
      </c>
      <c r="H58" s="10">
        <v>0.50</v>
      </c>
      <c r="I58" s="222">
        <f t="shared" si="7"/>
        <v>2</v>
      </c>
      <c r="J58" s="10">
        <f t="shared" si="19"/>
        <v>0.30</v>
      </c>
      <c r="K58" s="18">
        <v>0</v>
      </c>
      <c r="L58" s="18">
        <v>0.50</v>
      </c>
      <c r="M58" s="18">
        <v>0</v>
      </c>
      <c r="N58" s="18">
        <v>0</v>
      </c>
      <c r="O58" s="18">
        <v>0</v>
      </c>
      <c r="P58" s="18">
        <f t="shared" si="8"/>
        <v>0.50</v>
      </c>
      <c r="Q58" s="117">
        <f t="shared" si="9"/>
        <v>0.025000000000000001</v>
      </c>
      <c r="R58" s="107">
        <f t="shared" si="13"/>
        <v>0</v>
      </c>
      <c r="S58" s="107">
        <f t="shared" si="14"/>
        <v>0.10</v>
      </c>
      <c r="T58" s="107">
        <f t="shared" si="15"/>
        <v>0.15</v>
      </c>
      <c r="U58" s="107">
        <f t="shared" si="16"/>
        <v>0</v>
      </c>
      <c r="V58" s="107">
        <f t="shared" si="17"/>
        <v>0.074999999999999997</v>
      </c>
      <c r="W58" s="118">
        <f t="shared" si="18"/>
        <v>2.50</v>
      </c>
      <c r="X58" s="118">
        <f t="shared" si="10"/>
        <v>0.50</v>
      </c>
      <c r="Y58" s="285">
        <v>1</v>
      </c>
      <c r="Z58" s="117">
        <f t="shared" si="11"/>
        <v>0.80</v>
      </c>
    </row>
    <row r="59" spans="1:26" ht="19.9" customHeight="1" thickBot="1">
      <c r="A59" s="208">
        <v>52</v>
      </c>
      <c r="B59" s="137">
        <v>283129</v>
      </c>
      <c r="C59" s="138" t="s">
        <v>125</v>
      </c>
      <c r="D59" s="10">
        <v>2</v>
      </c>
      <c r="E59" s="10">
        <v>1.50</v>
      </c>
      <c r="F59" s="10">
        <v>2.50</v>
      </c>
      <c r="G59" s="10">
        <v>0.50</v>
      </c>
      <c r="H59" s="10">
        <v>1.50</v>
      </c>
      <c r="I59" s="222">
        <f t="shared" si="7"/>
        <v>8</v>
      </c>
      <c r="J59" s="10">
        <f t="shared" si="19"/>
        <v>1.20</v>
      </c>
      <c r="K59" s="18">
        <v>0.50</v>
      </c>
      <c r="L59" s="18">
        <v>1</v>
      </c>
      <c r="M59" s="18">
        <v>1.50</v>
      </c>
      <c r="N59" s="18">
        <v>1</v>
      </c>
      <c r="O59" s="18">
        <v>1.50</v>
      </c>
      <c r="P59" s="18">
        <f t="shared" si="8"/>
        <v>5.50</v>
      </c>
      <c r="Q59" s="117">
        <f t="shared" si="9"/>
        <v>0.27500000000000002</v>
      </c>
      <c r="R59" s="107">
        <f t="shared" si="13"/>
        <v>0.325</v>
      </c>
      <c r="S59" s="107">
        <f t="shared" si="14"/>
        <v>0.27499999999999997</v>
      </c>
      <c r="T59" s="107">
        <f t="shared" si="15"/>
        <v>0.45</v>
      </c>
      <c r="U59" s="107">
        <f t="shared" si="16"/>
        <v>0.125</v>
      </c>
      <c r="V59" s="107">
        <f t="shared" si="17"/>
        <v>0.30</v>
      </c>
      <c r="W59" s="118">
        <f t="shared" si="18"/>
        <v>13.50</v>
      </c>
      <c r="X59" s="118">
        <f t="shared" si="10"/>
        <v>2.70</v>
      </c>
      <c r="Y59" s="285">
        <v>7</v>
      </c>
      <c r="Z59" s="117">
        <f t="shared" si="11"/>
        <v>5.60</v>
      </c>
    </row>
    <row r="60" spans="1:26" ht="19.9" customHeight="1">
      <c r="A60" s="207">
        <v>53</v>
      </c>
      <c r="B60" s="137">
        <v>283131</v>
      </c>
      <c r="C60" s="138" t="s">
        <v>240</v>
      </c>
      <c r="D60" s="10">
        <v>1</v>
      </c>
      <c r="E60" s="10">
        <v>0</v>
      </c>
      <c r="F60" s="10">
        <v>0</v>
      </c>
      <c r="G60" s="10">
        <v>2</v>
      </c>
      <c r="H60" s="10">
        <v>0</v>
      </c>
      <c r="I60" s="222">
        <f t="shared" si="7"/>
        <v>3</v>
      </c>
      <c r="J60" s="10">
        <f t="shared" si="19"/>
        <v>0.44999999999999996</v>
      </c>
      <c r="K60" s="18">
        <v>1</v>
      </c>
      <c r="L60" s="18">
        <v>0</v>
      </c>
      <c r="M60" s="18">
        <v>0</v>
      </c>
      <c r="N60" s="18">
        <v>0.50</v>
      </c>
      <c r="O60" s="18">
        <v>0</v>
      </c>
      <c r="P60" s="18">
        <f t="shared" si="8"/>
        <v>1.50</v>
      </c>
      <c r="Q60" s="117">
        <f t="shared" si="9"/>
        <v>0.075000000000000011</v>
      </c>
      <c r="R60" s="107">
        <f t="shared" si="13"/>
        <v>0.20</v>
      </c>
      <c r="S60" s="107">
        <f t="shared" si="14"/>
        <v>0</v>
      </c>
      <c r="T60" s="107">
        <f t="shared" si="15"/>
        <v>0</v>
      </c>
      <c r="U60" s="107">
        <f t="shared" si="16"/>
        <v>0.325</v>
      </c>
      <c r="V60" s="107">
        <f t="shared" si="17"/>
        <v>0</v>
      </c>
      <c r="W60" s="118">
        <f t="shared" si="18"/>
        <v>4.50</v>
      </c>
      <c r="X60" s="118">
        <f t="shared" si="10"/>
        <v>0.90</v>
      </c>
      <c r="Y60" s="285">
        <v>3</v>
      </c>
      <c r="Z60" s="117">
        <f t="shared" si="11"/>
        <v>2.4000000000000004</v>
      </c>
    </row>
    <row r="61" spans="1:26" ht="19.9" customHeight="1" thickBot="1">
      <c r="A61" s="208">
        <v>54</v>
      </c>
      <c r="B61" s="137">
        <v>283132</v>
      </c>
      <c r="C61" s="138" t="s">
        <v>127</v>
      </c>
      <c r="D61" s="10">
        <v>4.50</v>
      </c>
      <c r="E61" s="10">
        <v>3</v>
      </c>
      <c r="F61" s="10">
        <v>2.50</v>
      </c>
      <c r="G61" s="10">
        <v>6</v>
      </c>
      <c r="H61" s="10">
        <v>2.50</v>
      </c>
      <c r="I61" s="222">
        <f t="shared" si="7"/>
        <v>18.50</v>
      </c>
      <c r="J61" s="10">
        <f t="shared" si="19"/>
        <v>2.775</v>
      </c>
      <c r="K61" s="18">
        <v>2.50</v>
      </c>
      <c r="L61" s="18">
        <v>1</v>
      </c>
      <c r="M61" s="18">
        <v>3</v>
      </c>
      <c r="N61" s="18">
        <v>1</v>
      </c>
      <c r="O61" s="18">
        <v>2</v>
      </c>
      <c r="P61" s="18">
        <f t="shared" si="8"/>
        <v>9.50</v>
      </c>
      <c r="Q61" s="117">
        <f t="shared" si="9"/>
        <v>0.475</v>
      </c>
      <c r="R61" s="107">
        <f t="shared" si="13"/>
        <v>0.80</v>
      </c>
      <c r="S61" s="107">
        <f t="shared" si="14"/>
        <v>0.49999999999999994</v>
      </c>
      <c r="T61" s="107">
        <f t="shared" si="15"/>
        <v>0.525</v>
      </c>
      <c r="U61" s="107">
        <f t="shared" si="16"/>
        <v>0.95</v>
      </c>
      <c r="V61" s="107">
        <f t="shared" si="17"/>
        <v>0.475</v>
      </c>
      <c r="W61" s="118">
        <f t="shared" si="18"/>
        <v>28</v>
      </c>
      <c r="X61" s="118">
        <f t="shared" si="10"/>
        <v>5.60</v>
      </c>
      <c r="Y61" s="285">
        <v>15</v>
      </c>
      <c r="Z61" s="117">
        <f t="shared" si="11"/>
        <v>12</v>
      </c>
    </row>
    <row r="62" spans="1:26" ht="19.9" customHeight="1">
      <c r="A62" s="207">
        <v>55</v>
      </c>
      <c r="B62" s="137">
        <v>283136</v>
      </c>
      <c r="C62" s="138" t="s">
        <v>241</v>
      </c>
      <c r="D62" s="10">
        <v>4</v>
      </c>
      <c r="E62" s="10">
        <v>6</v>
      </c>
      <c r="F62" s="10">
        <v>5</v>
      </c>
      <c r="G62" s="10">
        <v>2</v>
      </c>
      <c r="H62" s="10">
        <v>3</v>
      </c>
      <c r="I62" s="222">
        <f t="shared" si="7"/>
        <v>20</v>
      </c>
      <c r="J62" s="10">
        <f t="shared" si="19"/>
        <v>3</v>
      </c>
      <c r="K62" s="18">
        <v>2</v>
      </c>
      <c r="L62" s="18">
        <v>3</v>
      </c>
      <c r="M62" s="18">
        <v>0.50</v>
      </c>
      <c r="N62" s="18">
        <v>1.50</v>
      </c>
      <c r="O62" s="18">
        <v>3</v>
      </c>
      <c r="P62" s="18">
        <f t="shared" si="8"/>
        <v>10</v>
      </c>
      <c r="Q62" s="117">
        <f t="shared" si="9"/>
        <v>0.50</v>
      </c>
      <c r="R62" s="107">
        <f t="shared" si="13"/>
        <v>0.70</v>
      </c>
      <c r="S62" s="107">
        <f t="shared" si="14"/>
        <v>1.0499999999999998</v>
      </c>
      <c r="T62" s="107">
        <f t="shared" si="15"/>
        <v>0.775</v>
      </c>
      <c r="U62" s="107">
        <f t="shared" si="16"/>
        <v>0.375</v>
      </c>
      <c r="V62" s="107">
        <f t="shared" si="17"/>
        <v>0.60</v>
      </c>
      <c r="W62" s="118">
        <f t="shared" si="18"/>
        <v>30</v>
      </c>
      <c r="X62" s="118">
        <f t="shared" si="10"/>
        <v>6</v>
      </c>
      <c r="Y62" s="285">
        <v>16</v>
      </c>
      <c r="Z62" s="117">
        <f t="shared" si="11"/>
        <v>12.80</v>
      </c>
    </row>
    <row r="63" spans="1:26" ht="19.9" customHeight="1" thickBot="1">
      <c r="A63" s="208">
        <v>56</v>
      </c>
      <c r="B63" s="137">
        <v>283137</v>
      </c>
      <c r="C63" s="138" t="s">
        <v>242</v>
      </c>
      <c r="D63" s="10">
        <v>3</v>
      </c>
      <c r="E63" s="10">
        <v>3.50</v>
      </c>
      <c r="F63" s="10">
        <v>2</v>
      </c>
      <c r="G63" s="10">
        <v>4</v>
      </c>
      <c r="H63" s="10">
        <v>5</v>
      </c>
      <c r="I63" s="222">
        <f t="shared" si="7"/>
        <v>17.50</v>
      </c>
      <c r="J63" s="10">
        <f t="shared" si="19"/>
        <v>2.625</v>
      </c>
      <c r="K63" s="18">
        <v>1.50</v>
      </c>
      <c r="L63" s="18">
        <v>2</v>
      </c>
      <c r="M63" s="18">
        <v>0.50</v>
      </c>
      <c r="N63" s="18">
        <v>3</v>
      </c>
      <c r="O63" s="18">
        <v>1</v>
      </c>
      <c r="P63" s="18">
        <f t="shared" si="8"/>
        <v>8</v>
      </c>
      <c r="Q63" s="117">
        <f t="shared" si="9"/>
        <v>0.40</v>
      </c>
      <c r="R63" s="107">
        <f t="shared" si="13"/>
        <v>0.52499999999999991</v>
      </c>
      <c r="S63" s="107">
        <f t="shared" si="14"/>
        <v>0.625</v>
      </c>
      <c r="T63" s="107">
        <f t="shared" si="15"/>
        <v>0.325</v>
      </c>
      <c r="U63" s="107">
        <f t="shared" si="16"/>
        <v>0.75</v>
      </c>
      <c r="V63" s="107">
        <f t="shared" si="17"/>
        <v>0.80</v>
      </c>
      <c r="W63" s="118">
        <f t="shared" si="18"/>
        <v>25.50</v>
      </c>
      <c r="X63" s="118">
        <f t="shared" si="10"/>
        <v>5.1000000000000005</v>
      </c>
      <c r="Y63" s="285">
        <v>14</v>
      </c>
      <c r="Z63" s="117">
        <f t="shared" si="11"/>
        <v>11.20</v>
      </c>
    </row>
    <row r="64" spans="1:26" ht="19.9" customHeight="1">
      <c r="A64" s="207">
        <v>57</v>
      </c>
      <c r="B64" s="137">
        <v>283139</v>
      </c>
      <c r="C64" s="138" t="s">
        <v>129</v>
      </c>
      <c r="D64" s="10">
        <v>4.50</v>
      </c>
      <c r="E64" s="10">
        <v>5</v>
      </c>
      <c r="F64" s="10">
        <v>4</v>
      </c>
      <c r="G64" s="10">
        <v>2.50</v>
      </c>
      <c r="H64" s="10">
        <v>3</v>
      </c>
      <c r="I64" s="222">
        <f t="shared" si="7"/>
        <v>19</v>
      </c>
      <c r="J64" s="10">
        <f t="shared" si="19"/>
        <v>2.85</v>
      </c>
      <c r="K64" s="18">
        <v>1</v>
      </c>
      <c r="L64" s="18">
        <v>3</v>
      </c>
      <c r="M64" s="18">
        <v>1</v>
      </c>
      <c r="N64" s="18">
        <v>1.50</v>
      </c>
      <c r="O64" s="18">
        <v>2.50</v>
      </c>
      <c r="P64" s="18">
        <f t="shared" si="8"/>
        <v>9</v>
      </c>
      <c r="Q64" s="117">
        <f t="shared" si="9"/>
        <v>0.45</v>
      </c>
      <c r="R64" s="107">
        <f t="shared" si="13"/>
        <v>0.725</v>
      </c>
      <c r="S64" s="107">
        <f t="shared" si="14"/>
        <v>0.90</v>
      </c>
      <c r="T64" s="107">
        <f t="shared" si="15"/>
        <v>0.65</v>
      </c>
      <c r="U64" s="107">
        <f t="shared" si="16"/>
        <v>0.45</v>
      </c>
      <c r="V64" s="107">
        <f t="shared" si="17"/>
        <v>0.57499999999999996</v>
      </c>
      <c r="W64" s="118">
        <f t="shared" si="18"/>
        <v>28</v>
      </c>
      <c r="X64" s="118">
        <f t="shared" si="10"/>
        <v>5.60</v>
      </c>
      <c r="Y64" s="285">
        <v>15</v>
      </c>
      <c r="Z64" s="117">
        <f t="shared" si="11"/>
        <v>12</v>
      </c>
    </row>
    <row r="65" spans="1:26" ht="19.9" customHeight="1" thickBot="1">
      <c r="A65" s="208">
        <v>58</v>
      </c>
      <c r="B65" s="137">
        <v>283140</v>
      </c>
      <c r="C65" s="138" t="s">
        <v>130</v>
      </c>
      <c r="D65" s="10">
        <v>6</v>
      </c>
      <c r="E65" s="10">
        <v>4</v>
      </c>
      <c r="F65" s="10">
        <v>3.50</v>
      </c>
      <c r="G65" s="10">
        <v>1</v>
      </c>
      <c r="H65" s="10">
        <v>4</v>
      </c>
      <c r="I65" s="222">
        <f t="shared" si="7"/>
        <v>18.50</v>
      </c>
      <c r="J65" s="10">
        <f t="shared" si="19"/>
        <v>2.775</v>
      </c>
      <c r="K65" s="18">
        <v>2</v>
      </c>
      <c r="L65" s="18">
        <v>1</v>
      </c>
      <c r="M65" s="18">
        <v>1.50</v>
      </c>
      <c r="N65" s="18">
        <v>1</v>
      </c>
      <c r="O65" s="18">
        <v>4</v>
      </c>
      <c r="P65" s="18">
        <f t="shared" si="8"/>
        <v>9.50</v>
      </c>
      <c r="Q65" s="117">
        <f t="shared" si="9"/>
        <v>0.475</v>
      </c>
      <c r="R65" s="107">
        <f t="shared" si="13"/>
        <v>0.99999999999999989</v>
      </c>
      <c r="S65" s="107">
        <f t="shared" si="14"/>
        <v>0.65</v>
      </c>
      <c r="T65" s="107">
        <f t="shared" si="15"/>
        <v>0.60000000000000009</v>
      </c>
      <c r="U65" s="107">
        <f t="shared" si="16"/>
        <v>0.20</v>
      </c>
      <c r="V65" s="107">
        <f t="shared" si="17"/>
        <v>0.80</v>
      </c>
      <c r="W65" s="118">
        <f t="shared" si="18"/>
        <v>28</v>
      </c>
      <c r="X65" s="118">
        <f t="shared" si="10"/>
        <v>5.60</v>
      </c>
      <c r="Y65" s="285">
        <v>15</v>
      </c>
      <c r="Z65" s="117">
        <f t="shared" si="11"/>
        <v>12</v>
      </c>
    </row>
    <row r="66" spans="1:26" ht="19.9" customHeight="1">
      <c r="A66" s="207">
        <v>59</v>
      </c>
      <c r="B66" s="137">
        <v>283143</v>
      </c>
      <c r="C66" s="138" t="s">
        <v>243</v>
      </c>
      <c r="D66" s="10">
        <v>4.50</v>
      </c>
      <c r="E66" s="10">
        <v>6</v>
      </c>
      <c r="F66" s="10">
        <v>4</v>
      </c>
      <c r="G66" s="10">
        <v>7</v>
      </c>
      <c r="H66" s="10">
        <v>5</v>
      </c>
      <c r="I66" s="222">
        <f t="shared" si="7"/>
        <v>26.50</v>
      </c>
      <c r="J66" s="10">
        <f t="shared" si="19"/>
        <v>3.9749999999999996</v>
      </c>
      <c r="K66" s="18">
        <v>3</v>
      </c>
      <c r="L66" s="18">
        <v>3.50</v>
      </c>
      <c r="M66" s="18">
        <v>2.50</v>
      </c>
      <c r="N66" s="18">
        <v>0.50</v>
      </c>
      <c r="O66" s="18">
        <v>4</v>
      </c>
      <c r="P66" s="18">
        <f t="shared" si="8"/>
        <v>13.50</v>
      </c>
      <c r="Q66" s="117">
        <f t="shared" si="9"/>
        <v>0.675</v>
      </c>
      <c r="R66" s="107">
        <f t="shared" si="13"/>
        <v>0.825</v>
      </c>
      <c r="S66" s="107">
        <f t="shared" si="14"/>
        <v>1.075</v>
      </c>
      <c r="T66" s="107">
        <f t="shared" si="15"/>
        <v>0.725</v>
      </c>
      <c r="U66" s="107">
        <f t="shared" si="16"/>
        <v>1.075</v>
      </c>
      <c r="V66" s="107">
        <f t="shared" si="17"/>
        <v>0.95</v>
      </c>
      <c r="W66" s="118">
        <f t="shared" si="18"/>
        <v>40</v>
      </c>
      <c r="X66" s="118">
        <f t="shared" si="10"/>
        <v>8</v>
      </c>
      <c r="Y66" s="285">
        <v>22</v>
      </c>
      <c r="Z66" s="117">
        <f t="shared" si="11"/>
        <v>17.60</v>
      </c>
    </row>
    <row r="67" spans="1:26" ht="19.9" customHeight="1" thickBot="1">
      <c r="A67" s="208">
        <v>60</v>
      </c>
      <c r="B67" s="137">
        <v>283144</v>
      </c>
      <c r="C67" s="138" t="s">
        <v>244</v>
      </c>
      <c r="D67" s="10">
        <v>3</v>
      </c>
      <c r="E67" s="10">
        <v>5</v>
      </c>
      <c r="F67" s="10">
        <v>3.50</v>
      </c>
      <c r="G67" s="10">
        <v>4</v>
      </c>
      <c r="H67" s="10">
        <v>6</v>
      </c>
      <c r="I67" s="222">
        <f t="shared" si="7"/>
        <v>21.50</v>
      </c>
      <c r="J67" s="10">
        <f t="shared" si="19"/>
        <v>3.225</v>
      </c>
      <c r="K67" s="18">
        <v>4</v>
      </c>
      <c r="L67" s="18">
        <v>1</v>
      </c>
      <c r="M67" s="18">
        <v>3</v>
      </c>
      <c r="N67" s="18">
        <v>0</v>
      </c>
      <c r="O67" s="18">
        <v>2.50</v>
      </c>
      <c r="P67" s="18">
        <f t="shared" si="8"/>
        <v>10.50</v>
      </c>
      <c r="Q67" s="117">
        <f t="shared" si="9"/>
        <v>0.525</v>
      </c>
      <c r="R67" s="107">
        <f t="shared" si="13"/>
        <v>0.64999999999999991</v>
      </c>
      <c r="S67" s="107">
        <f t="shared" si="14"/>
        <v>0.80</v>
      </c>
      <c r="T67" s="107">
        <f t="shared" si="15"/>
        <v>0.675</v>
      </c>
      <c r="U67" s="107">
        <f t="shared" si="16"/>
        <v>0.60</v>
      </c>
      <c r="V67" s="107">
        <f t="shared" si="17"/>
        <v>1.0249999999999999</v>
      </c>
      <c r="W67" s="118">
        <f t="shared" si="18"/>
        <v>32</v>
      </c>
      <c r="X67" s="118">
        <f t="shared" si="10"/>
        <v>6.40</v>
      </c>
      <c r="Y67" s="285">
        <v>17</v>
      </c>
      <c r="Z67" s="117">
        <f t="shared" si="11"/>
        <v>13.60</v>
      </c>
    </row>
    <row r="68" spans="1:26" ht="19.9" customHeight="1">
      <c r="A68" s="207">
        <v>61</v>
      </c>
      <c r="B68" s="137">
        <v>283145</v>
      </c>
      <c r="C68" s="138" t="s">
        <v>245</v>
      </c>
      <c r="D68" s="10">
        <v>7</v>
      </c>
      <c r="E68" s="10">
        <v>4.50</v>
      </c>
      <c r="F68" s="10">
        <v>3</v>
      </c>
      <c r="G68" s="10">
        <v>5</v>
      </c>
      <c r="H68" s="10">
        <v>3.50</v>
      </c>
      <c r="I68" s="222">
        <f t="shared" si="7"/>
        <v>23</v>
      </c>
      <c r="J68" s="10">
        <f t="shared" si="19"/>
        <v>3.4499999999999997</v>
      </c>
      <c r="K68" s="18">
        <v>2</v>
      </c>
      <c r="L68" s="18">
        <v>4</v>
      </c>
      <c r="M68" s="18">
        <v>1</v>
      </c>
      <c r="N68" s="18">
        <v>3</v>
      </c>
      <c r="O68" s="18">
        <v>1.50</v>
      </c>
      <c r="P68" s="18">
        <f t="shared" si="8"/>
        <v>11.50</v>
      </c>
      <c r="Q68" s="117">
        <f t="shared" si="9"/>
        <v>0.57500000000000007</v>
      </c>
      <c r="R68" s="107">
        <f t="shared" si="13"/>
        <v>1.1500000000000001</v>
      </c>
      <c r="S68" s="107">
        <f t="shared" si="14"/>
        <v>0.875</v>
      </c>
      <c r="T68" s="107">
        <f t="shared" si="15"/>
        <v>0.49999999999999994</v>
      </c>
      <c r="U68" s="107">
        <f t="shared" si="16"/>
        <v>0.90</v>
      </c>
      <c r="V68" s="107">
        <f t="shared" si="17"/>
        <v>0.60000000000000009</v>
      </c>
      <c r="W68" s="118">
        <f t="shared" si="18"/>
        <v>34.50</v>
      </c>
      <c r="X68" s="118">
        <f t="shared" si="10"/>
        <v>6.90</v>
      </c>
      <c r="Y68" s="285">
        <v>19</v>
      </c>
      <c r="Z68" s="117">
        <f t="shared" si="11"/>
        <v>15.20</v>
      </c>
    </row>
    <row r="69" spans="1:26" ht="19.9" customHeight="1" thickBot="1">
      <c r="A69" s="208">
        <v>62</v>
      </c>
      <c r="B69" s="137">
        <v>283146</v>
      </c>
      <c r="C69" s="138" t="s">
        <v>246</v>
      </c>
      <c r="D69" s="287">
        <v>2</v>
      </c>
      <c r="E69" s="287">
        <v>3</v>
      </c>
      <c r="F69" s="287">
        <v>5</v>
      </c>
      <c r="G69" s="287">
        <v>2.50</v>
      </c>
      <c r="H69" s="287">
        <v>5</v>
      </c>
      <c r="I69" s="222">
        <f t="shared" si="7"/>
        <v>17.50</v>
      </c>
      <c r="J69" s="10">
        <f t="shared" si="19"/>
        <v>2.625</v>
      </c>
      <c r="K69" s="18">
        <v>2.50</v>
      </c>
      <c r="L69" s="18">
        <v>1</v>
      </c>
      <c r="M69" s="18">
        <v>1.50</v>
      </c>
      <c r="N69" s="18">
        <v>2</v>
      </c>
      <c r="O69" s="18">
        <v>1</v>
      </c>
      <c r="P69" s="18">
        <f t="shared" si="8"/>
        <v>8</v>
      </c>
      <c r="Q69" s="117">
        <f t="shared" si="9"/>
        <v>0.40</v>
      </c>
      <c r="R69" s="107">
        <f t="shared" si="13"/>
        <v>0.425</v>
      </c>
      <c r="S69" s="107">
        <f t="shared" si="14"/>
        <v>0.49999999999999994</v>
      </c>
      <c r="T69" s="107">
        <f t="shared" si="15"/>
        <v>0.825</v>
      </c>
      <c r="U69" s="107">
        <f t="shared" si="16"/>
        <v>0.475</v>
      </c>
      <c r="V69" s="107">
        <f t="shared" si="17"/>
        <v>0.80</v>
      </c>
      <c r="W69" s="118">
        <f t="shared" si="18"/>
        <v>25.50</v>
      </c>
      <c r="X69" s="118">
        <f t="shared" si="10"/>
        <v>5.1000000000000005</v>
      </c>
      <c r="Y69" s="285">
        <v>14</v>
      </c>
      <c r="Z69" s="117">
        <f t="shared" si="11"/>
        <v>11.20</v>
      </c>
    </row>
    <row r="70" spans="1:26" ht="19.9" customHeight="1">
      <c r="A70" s="207">
        <v>63</v>
      </c>
      <c r="B70" s="137">
        <v>283148</v>
      </c>
      <c r="C70" s="138" t="s">
        <v>247</v>
      </c>
      <c r="D70" s="10">
        <v>3</v>
      </c>
      <c r="E70" s="10">
        <v>5</v>
      </c>
      <c r="F70" s="10">
        <v>4.50</v>
      </c>
      <c r="G70" s="10">
        <v>2</v>
      </c>
      <c r="H70" s="10">
        <v>3.50</v>
      </c>
      <c r="I70" s="222">
        <f t="shared" si="7"/>
        <v>18</v>
      </c>
      <c r="J70" s="10">
        <f t="shared" si="19"/>
        <v>2.6999999999999997</v>
      </c>
      <c r="K70" s="18">
        <v>2</v>
      </c>
      <c r="L70" s="18">
        <v>2.50</v>
      </c>
      <c r="M70" s="18">
        <v>1</v>
      </c>
      <c r="N70" s="18">
        <v>1.50</v>
      </c>
      <c r="O70" s="18">
        <v>2</v>
      </c>
      <c r="P70" s="18">
        <f t="shared" si="8"/>
        <v>9</v>
      </c>
      <c r="Q70" s="117">
        <f t="shared" si="9"/>
        <v>0.45</v>
      </c>
      <c r="R70" s="107">
        <f t="shared" si="13"/>
        <v>0.54999999999999993</v>
      </c>
      <c r="S70" s="107">
        <f t="shared" si="14"/>
        <v>0.875</v>
      </c>
      <c r="T70" s="107">
        <f t="shared" si="15"/>
        <v>0.725</v>
      </c>
      <c r="U70" s="107">
        <f t="shared" si="16"/>
        <v>0.375</v>
      </c>
      <c r="V70" s="107">
        <f t="shared" si="17"/>
        <v>0.625</v>
      </c>
      <c r="W70" s="118">
        <f t="shared" si="18"/>
        <v>27</v>
      </c>
      <c r="X70" s="118">
        <f t="shared" si="10"/>
        <v>5.40</v>
      </c>
      <c r="Y70" s="285">
        <v>15</v>
      </c>
      <c r="Z70" s="117">
        <f t="shared" si="11"/>
        <v>12</v>
      </c>
    </row>
    <row r="71" spans="1:26" ht="19.9" customHeight="1" thickBot="1">
      <c r="A71" s="208">
        <v>64</v>
      </c>
      <c r="B71" s="137">
        <v>283149</v>
      </c>
      <c r="C71" s="138" t="s">
        <v>248</v>
      </c>
      <c r="D71" s="10">
        <v>5.50</v>
      </c>
      <c r="E71" s="10">
        <v>6</v>
      </c>
      <c r="F71" s="10">
        <v>7.50</v>
      </c>
      <c r="G71" s="10">
        <v>7</v>
      </c>
      <c r="H71" s="10">
        <v>6</v>
      </c>
      <c r="I71" s="222">
        <f t="shared" si="7"/>
        <v>32</v>
      </c>
      <c r="J71" s="10">
        <f t="shared" si="19"/>
        <v>4.80</v>
      </c>
      <c r="K71" s="18">
        <v>3</v>
      </c>
      <c r="L71" s="18">
        <v>2</v>
      </c>
      <c r="M71" s="18">
        <v>6</v>
      </c>
      <c r="N71" s="18">
        <v>2.50</v>
      </c>
      <c r="O71" s="18">
        <v>3</v>
      </c>
      <c r="P71" s="18">
        <f t="shared" si="8"/>
        <v>16.50</v>
      </c>
      <c r="Q71" s="117">
        <f t="shared" si="9"/>
        <v>0.825</v>
      </c>
      <c r="R71" s="107">
        <f t="shared" si="13"/>
        <v>0.975</v>
      </c>
      <c r="S71" s="107">
        <f t="shared" si="14"/>
        <v>0.99999999999999989</v>
      </c>
      <c r="T71" s="107">
        <f t="shared" si="15"/>
        <v>1.425</v>
      </c>
      <c r="U71" s="107">
        <f t="shared" si="16"/>
        <v>1.175</v>
      </c>
      <c r="V71" s="107">
        <f t="shared" si="17"/>
        <v>1.0499999999999998</v>
      </c>
      <c r="W71" s="118">
        <f t="shared" si="18"/>
        <v>48.50</v>
      </c>
      <c r="X71" s="118">
        <f t="shared" si="10"/>
        <v>9.7000000000000011</v>
      </c>
      <c r="Y71" s="285">
        <v>26</v>
      </c>
      <c r="Z71" s="117">
        <f t="shared" si="11"/>
        <v>20.80</v>
      </c>
    </row>
    <row r="72" spans="1:26" ht="19.9" customHeight="1">
      <c r="A72" s="207">
        <v>65</v>
      </c>
      <c r="B72" s="137">
        <v>283152</v>
      </c>
      <c r="C72" s="138" t="s">
        <v>249</v>
      </c>
      <c r="D72" s="10">
        <v>2</v>
      </c>
      <c r="E72" s="10">
        <v>1.50</v>
      </c>
      <c r="F72" s="10">
        <v>1.50</v>
      </c>
      <c r="G72" s="10">
        <v>2</v>
      </c>
      <c r="H72" s="10">
        <v>1</v>
      </c>
      <c r="I72" s="222">
        <f t="shared" si="7"/>
        <v>8</v>
      </c>
      <c r="J72" s="10">
        <f t="shared" si="19"/>
        <v>1.20</v>
      </c>
      <c r="K72" s="18">
        <v>1</v>
      </c>
      <c r="L72" s="18">
        <v>1.50</v>
      </c>
      <c r="M72" s="18">
        <v>0.50</v>
      </c>
      <c r="N72" s="18">
        <v>1</v>
      </c>
      <c r="O72" s="18">
        <v>0.50</v>
      </c>
      <c r="P72" s="18">
        <f t="shared" si="8"/>
        <v>4.50</v>
      </c>
      <c r="Q72" s="117">
        <f t="shared" si="9"/>
        <v>0.225</v>
      </c>
      <c r="R72" s="107">
        <f t="shared" si="20" ref="R72:R103">(D72*0.15+K72*0.05)</f>
        <v>0.35</v>
      </c>
      <c r="S72" s="107">
        <f t="shared" si="21" ref="S72:S103">(E72*0.15+L72*0.05)</f>
        <v>0.30</v>
      </c>
      <c r="T72" s="107">
        <f t="shared" si="22" ref="T72:T103">(F72*0.15+M72*0.05)</f>
        <v>0.24999999999999997</v>
      </c>
      <c r="U72" s="107">
        <f t="shared" si="23" ref="U72:U103">(G72*0.15+N72*0.05)</f>
        <v>0.35</v>
      </c>
      <c r="V72" s="107">
        <f t="shared" si="24" ref="V72:V103">(H72*0.15+O72*0.05)</f>
        <v>0.175</v>
      </c>
      <c r="W72" s="118">
        <f t="shared" si="25" ref="W72:W103">I72+P72</f>
        <v>12.50</v>
      </c>
      <c r="X72" s="118">
        <f t="shared" si="10"/>
        <v>2.50</v>
      </c>
      <c r="Y72" s="285">
        <v>7</v>
      </c>
      <c r="Z72" s="117">
        <f t="shared" si="11"/>
        <v>5.60</v>
      </c>
    </row>
    <row r="73" spans="1:26" ht="19.9" customHeight="1" thickBot="1">
      <c r="A73" s="208">
        <v>66</v>
      </c>
      <c r="B73" s="137">
        <v>283153</v>
      </c>
      <c r="C73" s="138" t="s">
        <v>250</v>
      </c>
      <c r="D73" s="10">
        <v>5</v>
      </c>
      <c r="E73" s="10">
        <v>6</v>
      </c>
      <c r="F73" s="10">
        <v>7</v>
      </c>
      <c r="G73" s="10">
        <v>5</v>
      </c>
      <c r="H73" s="10">
        <v>4.50</v>
      </c>
      <c r="I73" s="222">
        <f t="shared" si="26" ref="I73:I104">SUM(D73:H73)</f>
        <v>27.50</v>
      </c>
      <c r="J73" s="10">
        <f t="shared" si="19"/>
        <v>4.125</v>
      </c>
      <c r="K73" s="18">
        <v>2.50</v>
      </c>
      <c r="L73" s="18">
        <v>2</v>
      </c>
      <c r="M73" s="18">
        <v>4</v>
      </c>
      <c r="N73" s="18">
        <v>3</v>
      </c>
      <c r="O73" s="18">
        <v>2</v>
      </c>
      <c r="P73" s="18">
        <f t="shared" si="27" ref="P73:P116">SUM(K73:O73)</f>
        <v>13.50</v>
      </c>
      <c r="Q73" s="117">
        <f t="shared" si="28" ref="Q73:Q115">P73*0.05</f>
        <v>0.675</v>
      </c>
      <c r="R73" s="107">
        <f t="shared" si="20"/>
        <v>0.875</v>
      </c>
      <c r="S73" s="107">
        <f t="shared" si="21"/>
        <v>0.99999999999999989</v>
      </c>
      <c r="T73" s="107">
        <f t="shared" si="22"/>
        <v>1.25</v>
      </c>
      <c r="U73" s="107">
        <f t="shared" si="23"/>
        <v>0.90</v>
      </c>
      <c r="V73" s="107">
        <f t="shared" si="24"/>
        <v>0.77499999999999991</v>
      </c>
      <c r="W73" s="118">
        <f t="shared" si="25"/>
        <v>41</v>
      </c>
      <c r="X73" s="118">
        <f t="shared" si="29" ref="X73:X115">(W73*0.2)</f>
        <v>8.2000000000000011</v>
      </c>
      <c r="Y73" s="285">
        <v>22</v>
      </c>
      <c r="Z73" s="117">
        <f t="shared" si="11"/>
        <v>17.60</v>
      </c>
    </row>
    <row r="74" spans="1:26" ht="19.9" customHeight="1">
      <c r="A74" s="207">
        <v>67</v>
      </c>
      <c r="B74" s="137">
        <v>283154</v>
      </c>
      <c r="C74" s="138" t="s">
        <v>147</v>
      </c>
      <c r="D74" s="10">
        <v>4</v>
      </c>
      <c r="E74" s="10">
        <v>2.50</v>
      </c>
      <c r="F74" s="10">
        <v>3</v>
      </c>
      <c r="G74" s="10">
        <v>2</v>
      </c>
      <c r="H74" s="10">
        <v>1.50</v>
      </c>
      <c r="I74" s="222">
        <f t="shared" si="26"/>
        <v>13</v>
      </c>
      <c r="J74" s="10">
        <f t="shared" si="19"/>
        <v>1.95</v>
      </c>
      <c r="K74" s="18">
        <v>2</v>
      </c>
      <c r="L74" s="18">
        <v>1.50</v>
      </c>
      <c r="M74" s="18">
        <v>1.50</v>
      </c>
      <c r="N74" s="18">
        <v>1</v>
      </c>
      <c r="O74" s="18">
        <v>0.50</v>
      </c>
      <c r="P74" s="18">
        <f t="shared" si="27"/>
        <v>6.50</v>
      </c>
      <c r="Q74" s="117">
        <f t="shared" si="28"/>
        <v>0.325</v>
      </c>
      <c r="R74" s="107">
        <f t="shared" si="20"/>
        <v>0.70</v>
      </c>
      <c r="S74" s="107">
        <f t="shared" si="21"/>
        <v>0.45</v>
      </c>
      <c r="T74" s="107">
        <f t="shared" si="22"/>
        <v>0.52499999999999991</v>
      </c>
      <c r="U74" s="107">
        <f t="shared" si="23"/>
        <v>0.35</v>
      </c>
      <c r="V74" s="107">
        <f t="shared" si="24"/>
        <v>0.24999999999999997</v>
      </c>
      <c r="W74" s="118">
        <f t="shared" si="25"/>
        <v>19.50</v>
      </c>
      <c r="X74" s="118">
        <f t="shared" si="29"/>
        <v>3.9000000000000004</v>
      </c>
      <c r="Y74" s="285">
        <v>11</v>
      </c>
      <c r="Z74" s="117">
        <f t="shared" si="11"/>
        <v>8.8000000000000007</v>
      </c>
    </row>
    <row r="75" spans="1:26" ht="19.9" customHeight="1" thickBot="1">
      <c r="A75" s="208">
        <v>68</v>
      </c>
      <c r="B75" s="137">
        <v>283155</v>
      </c>
      <c r="C75" s="138" t="s">
        <v>251</v>
      </c>
      <c r="D75" s="10">
        <v>6</v>
      </c>
      <c r="E75" s="10">
        <v>5</v>
      </c>
      <c r="F75" s="10">
        <v>4.50</v>
      </c>
      <c r="G75" s="10">
        <v>6.50</v>
      </c>
      <c r="H75" s="10">
        <v>4</v>
      </c>
      <c r="I75" s="222">
        <f t="shared" si="26"/>
        <v>26</v>
      </c>
      <c r="J75" s="10">
        <f t="shared" si="19"/>
        <v>3.90</v>
      </c>
      <c r="K75" s="18">
        <v>4</v>
      </c>
      <c r="L75" s="18">
        <v>2</v>
      </c>
      <c r="M75" s="18">
        <v>3</v>
      </c>
      <c r="N75" s="18">
        <v>1</v>
      </c>
      <c r="O75" s="18">
        <v>3.50</v>
      </c>
      <c r="P75" s="18">
        <f t="shared" si="27"/>
        <v>13.50</v>
      </c>
      <c r="Q75" s="117">
        <f t="shared" si="28"/>
        <v>0.675</v>
      </c>
      <c r="R75" s="107">
        <f t="shared" si="20"/>
        <v>1.0999999999999999</v>
      </c>
      <c r="S75" s="107">
        <f t="shared" si="21"/>
        <v>0.85</v>
      </c>
      <c r="T75" s="107">
        <f t="shared" si="22"/>
        <v>0.825</v>
      </c>
      <c r="U75" s="107">
        <f t="shared" si="23"/>
        <v>1.0249999999999999</v>
      </c>
      <c r="V75" s="107">
        <f t="shared" si="24"/>
        <v>0.775</v>
      </c>
      <c r="W75" s="118">
        <f t="shared" si="25"/>
        <v>39.50</v>
      </c>
      <c r="X75" s="118">
        <f t="shared" si="29"/>
        <v>7.90</v>
      </c>
      <c r="Y75" s="285">
        <v>21</v>
      </c>
      <c r="Z75" s="117">
        <f t="shared" si="11"/>
        <v>16.80</v>
      </c>
    </row>
    <row r="76" spans="1:26" ht="19.9" customHeight="1">
      <c r="A76" s="207">
        <v>69</v>
      </c>
      <c r="B76" s="137">
        <v>283156</v>
      </c>
      <c r="C76" s="138" t="s">
        <v>252</v>
      </c>
      <c r="D76" s="10">
        <v>8.50</v>
      </c>
      <c r="E76" s="10">
        <v>7</v>
      </c>
      <c r="F76" s="10">
        <v>8</v>
      </c>
      <c r="G76" s="10">
        <v>6</v>
      </c>
      <c r="H76" s="10">
        <v>9</v>
      </c>
      <c r="I76" s="222">
        <f t="shared" si="26"/>
        <v>38.50</v>
      </c>
      <c r="J76" s="10">
        <f t="shared" si="19"/>
        <v>5.775</v>
      </c>
      <c r="K76" s="286">
        <v>3</v>
      </c>
      <c r="L76" s="286">
        <v>5</v>
      </c>
      <c r="M76" s="286">
        <v>4</v>
      </c>
      <c r="N76" s="286">
        <v>3.50</v>
      </c>
      <c r="O76" s="286">
        <v>4</v>
      </c>
      <c r="P76" s="18">
        <f t="shared" si="27"/>
        <v>19.50</v>
      </c>
      <c r="Q76" s="117">
        <f t="shared" si="28"/>
        <v>0.97500000000000009</v>
      </c>
      <c r="R76" s="107">
        <f t="shared" si="20"/>
        <v>1.4249999999999998</v>
      </c>
      <c r="S76" s="107">
        <f t="shared" si="21"/>
        <v>1.30</v>
      </c>
      <c r="T76" s="107">
        <f t="shared" si="22"/>
        <v>1.40</v>
      </c>
      <c r="U76" s="107">
        <f t="shared" si="23"/>
        <v>1.075</v>
      </c>
      <c r="V76" s="107">
        <f t="shared" si="24"/>
        <v>1.5499999999999998</v>
      </c>
      <c r="W76" s="118">
        <f t="shared" si="25"/>
        <v>58</v>
      </c>
      <c r="X76" s="118">
        <f t="shared" si="29"/>
        <v>11.60</v>
      </c>
      <c r="Y76" s="285">
        <v>31</v>
      </c>
      <c r="Z76" s="117">
        <f t="shared" si="11"/>
        <v>24.80</v>
      </c>
    </row>
    <row r="77" spans="1:26" ht="19.9" customHeight="1" thickBot="1">
      <c r="A77" s="208">
        <v>70</v>
      </c>
      <c r="B77" s="137">
        <v>283157</v>
      </c>
      <c r="C77" s="138" t="s">
        <v>253</v>
      </c>
      <c r="D77" s="10">
        <v>9</v>
      </c>
      <c r="E77" s="10">
        <v>7.50</v>
      </c>
      <c r="F77" s="10">
        <v>9</v>
      </c>
      <c r="G77" s="10">
        <v>8</v>
      </c>
      <c r="H77" s="10">
        <v>6.50</v>
      </c>
      <c r="I77" s="222">
        <f t="shared" si="26"/>
        <v>40</v>
      </c>
      <c r="J77" s="10">
        <f t="shared" si="19"/>
        <v>6</v>
      </c>
      <c r="K77" s="18">
        <v>4</v>
      </c>
      <c r="L77" s="18">
        <v>3</v>
      </c>
      <c r="M77" s="18">
        <v>6</v>
      </c>
      <c r="N77" s="18">
        <v>4.50</v>
      </c>
      <c r="O77" s="18">
        <v>3</v>
      </c>
      <c r="P77" s="18">
        <f t="shared" si="27"/>
        <v>20.50</v>
      </c>
      <c r="Q77" s="117">
        <f t="shared" si="28"/>
        <v>1.0250000000000001</v>
      </c>
      <c r="R77" s="107">
        <f t="shared" si="20"/>
        <v>1.5499999999999998</v>
      </c>
      <c r="S77" s="107">
        <f t="shared" si="21"/>
        <v>1.2749999999999999</v>
      </c>
      <c r="T77" s="107">
        <f t="shared" si="22"/>
        <v>1.65</v>
      </c>
      <c r="U77" s="107">
        <f t="shared" si="23"/>
        <v>1.425</v>
      </c>
      <c r="V77" s="107">
        <f t="shared" si="24"/>
        <v>1.125</v>
      </c>
      <c r="W77" s="118">
        <f t="shared" si="25"/>
        <v>60.50</v>
      </c>
      <c r="X77" s="118">
        <f t="shared" si="29"/>
        <v>12.10</v>
      </c>
      <c r="Y77" s="285">
        <v>32</v>
      </c>
      <c r="Z77" s="117">
        <f t="shared" si="11"/>
        <v>25.60</v>
      </c>
    </row>
    <row r="78" spans="1:26" ht="19.9" customHeight="1">
      <c r="A78" s="207">
        <v>71</v>
      </c>
      <c r="B78" s="137">
        <v>283158</v>
      </c>
      <c r="C78" s="138" t="s">
        <v>254</v>
      </c>
      <c r="D78" s="10">
        <v>5</v>
      </c>
      <c r="E78" s="10">
        <v>4</v>
      </c>
      <c r="F78" s="10">
        <v>3.50</v>
      </c>
      <c r="G78" s="10">
        <v>3</v>
      </c>
      <c r="H78" s="10">
        <v>2</v>
      </c>
      <c r="I78" s="222">
        <f t="shared" si="26"/>
        <v>17.50</v>
      </c>
      <c r="J78" s="10">
        <f t="shared" si="19"/>
        <v>2.625</v>
      </c>
      <c r="K78" s="286">
        <v>1.50</v>
      </c>
      <c r="L78" s="286">
        <v>1</v>
      </c>
      <c r="M78" s="286">
        <v>3</v>
      </c>
      <c r="N78" s="286">
        <v>1</v>
      </c>
      <c r="O78" s="286">
        <v>2</v>
      </c>
      <c r="P78" s="18">
        <f t="shared" si="27"/>
        <v>8.50</v>
      </c>
      <c r="Q78" s="117">
        <f t="shared" si="28"/>
        <v>0.42500000000000004</v>
      </c>
      <c r="R78" s="107">
        <f t="shared" si="20"/>
        <v>0.825</v>
      </c>
      <c r="S78" s="107">
        <f t="shared" si="21"/>
        <v>0.65</v>
      </c>
      <c r="T78" s="107">
        <f t="shared" si="22"/>
        <v>0.675</v>
      </c>
      <c r="U78" s="107">
        <f t="shared" si="23"/>
        <v>0.49999999999999994</v>
      </c>
      <c r="V78" s="107">
        <f t="shared" si="24"/>
        <v>0.40</v>
      </c>
      <c r="W78" s="118">
        <f t="shared" si="25"/>
        <v>26</v>
      </c>
      <c r="X78" s="118">
        <f t="shared" si="29"/>
        <v>5.20</v>
      </c>
      <c r="Y78" s="289">
        <v>14</v>
      </c>
      <c r="Z78" s="117">
        <f t="shared" si="11"/>
        <v>11.20</v>
      </c>
    </row>
    <row r="79" spans="1:26" ht="19.9" customHeight="1" thickBot="1">
      <c r="A79" s="208">
        <v>72</v>
      </c>
      <c r="B79" s="137">
        <v>283160</v>
      </c>
      <c r="C79" s="138" t="s">
        <v>255</v>
      </c>
      <c r="D79" s="10">
        <v>4</v>
      </c>
      <c r="E79" s="10">
        <v>6</v>
      </c>
      <c r="F79" s="10">
        <v>3</v>
      </c>
      <c r="G79" s="10">
        <v>7</v>
      </c>
      <c r="H79" s="10">
        <v>6.50</v>
      </c>
      <c r="I79" s="222">
        <f t="shared" si="26"/>
        <v>26.50</v>
      </c>
      <c r="J79" s="10">
        <f t="shared" si="19"/>
        <v>3.9749999999999996</v>
      </c>
      <c r="K79" s="18">
        <v>4</v>
      </c>
      <c r="L79" s="18">
        <v>3</v>
      </c>
      <c r="M79" s="18">
        <v>1.50</v>
      </c>
      <c r="N79" s="18">
        <v>3</v>
      </c>
      <c r="O79" s="18">
        <v>2</v>
      </c>
      <c r="P79" s="18">
        <f t="shared" si="27"/>
        <v>13.50</v>
      </c>
      <c r="Q79" s="117">
        <f t="shared" si="28"/>
        <v>0.675</v>
      </c>
      <c r="R79" s="107">
        <f t="shared" si="20"/>
        <v>0.80</v>
      </c>
      <c r="S79" s="107">
        <f t="shared" si="21"/>
        <v>1.0499999999999998</v>
      </c>
      <c r="T79" s="107">
        <f t="shared" si="22"/>
        <v>0.52499999999999991</v>
      </c>
      <c r="U79" s="107">
        <f t="shared" si="23"/>
        <v>1.2000000000000002</v>
      </c>
      <c r="V79" s="107">
        <f t="shared" si="24"/>
        <v>1.075</v>
      </c>
      <c r="W79" s="118">
        <f t="shared" si="25"/>
        <v>40</v>
      </c>
      <c r="X79" s="118">
        <f t="shared" si="29"/>
        <v>8</v>
      </c>
      <c r="Y79" s="285">
        <v>21</v>
      </c>
      <c r="Z79" s="117">
        <f t="shared" si="11"/>
        <v>16.80</v>
      </c>
    </row>
    <row r="80" spans="1:26" ht="19.9" customHeight="1">
      <c r="A80" s="207">
        <v>73</v>
      </c>
      <c r="B80" s="137">
        <v>283161</v>
      </c>
      <c r="C80" s="138" t="s">
        <v>159</v>
      </c>
      <c r="D80" s="10">
        <v>3.50</v>
      </c>
      <c r="E80" s="10">
        <v>5.50</v>
      </c>
      <c r="F80" s="10">
        <v>7</v>
      </c>
      <c r="G80" s="10">
        <v>5</v>
      </c>
      <c r="H80" s="10">
        <v>4.50</v>
      </c>
      <c r="I80" s="222">
        <f t="shared" si="26"/>
        <v>25.50</v>
      </c>
      <c r="J80" s="10">
        <f t="shared" si="19"/>
        <v>3.8249999999999997</v>
      </c>
      <c r="K80" s="18">
        <v>2.50</v>
      </c>
      <c r="L80" s="18">
        <v>4</v>
      </c>
      <c r="M80" s="18">
        <v>3</v>
      </c>
      <c r="N80" s="18">
        <v>2</v>
      </c>
      <c r="O80" s="18">
        <v>1.50</v>
      </c>
      <c r="P80" s="18">
        <f t="shared" si="27"/>
        <v>13</v>
      </c>
      <c r="Q80" s="117">
        <f t="shared" si="28"/>
        <v>0.65</v>
      </c>
      <c r="R80" s="107">
        <f t="shared" si="20"/>
        <v>0.65</v>
      </c>
      <c r="S80" s="107">
        <f t="shared" si="21"/>
        <v>1.0249999999999999</v>
      </c>
      <c r="T80" s="107">
        <f t="shared" si="22"/>
        <v>1.2000000000000002</v>
      </c>
      <c r="U80" s="107">
        <f t="shared" si="23"/>
        <v>0.85</v>
      </c>
      <c r="V80" s="107">
        <f t="shared" si="24"/>
        <v>0.75</v>
      </c>
      <c r="W80" s="118">
        <f t="shared" si="25"/>
        <v>38.50</v>
      </c>
      <c r="X80" s="118">
        <f t="shared" si="29"/>
        <v>7.70</v>
      </c>
      <c r="Y80" s="285">
        <v>21</v>
      </c>
      <c r="Z80" s="117">
        <f t="shared" si="11"/>
        <v>16.80</v>
      </c>
    </row>
    <row r="81" spans="1:26" ht="19.9" customHeight="1" thickBot="1">
      <c r="A81" s="208">
        <v>74</v>
      </c>
      <c r="B81" s="137">
        <v>283162</v>
      </c>
      <c r="C81" s="138" t="s">
        <v>256</v>
      </c>
      <c r="D81" s="10">
        <v>5</v>
      </c>
      <c r="E81" s="10">
        <v>6.50</v>
      </c>
      <c r="F81" s="10">
        <v>6</v>
      </c>
      <c r="G81" s="10">
        <v>4.50</v>
      </c>
      <c r="H81" s="10">
        <v>5.50</v>
      </c>
      <c r="I81" s="222">
        <f t="shared" si="26"/>
        <v>27.50</v>
      </c>
      <c r="J81" s="10">
        <f t="shared" si="19"/>
        <v>4.125</v>
      </c>
      <c r="K81" s="18">
        <v>2.50</v>
      </c>
      <c r="L81" s="18">
        <v>4</v>
      </c>
      <c r="M81" s="18">
        <v>2</v>
      </c>
      <c r="N81" s="18">
        <v>2.50</v>
      </c>
      <c r="O81" s="18">
        <v>3</v>
      </c>
      <c r="P81" s="18">
        <f t="shared" si="27"/>
        <v>14</v>
      </c>
      <c r="Q81" s="117">
        <f t="shared" si="28"/>
        <v>0.70</v>
      </c>
      <c r="R81" s="107">
        <f t="shared" si="20"/>
        <v>0.875</v>
      </c>
      <c r="S81" s="107">
        <f t="shared" si="21"/>
        <v>1.175</v>
      </c>
      <c r="T81" s="107">
        <f t="shared" si="22"/>
        <v>0.99999999999999989</v>
      </c>
      <c r="U81" s="107">
        <f t="shared" si="23"/>
        <v>0.80</v>
      </c>
      <c r="V81" s="107">
        <f t="shared" si="24"/>
        <v>0.975</v>
      </c>
      <c r="W81" s="118">
        <f t="shared" si="25"/>
        <v>41.50</v>
      </c>
      <c r="X81" s="118">
        <f t="shared" si="29"/>
        <v>8.3000000000000007</v>
      </c>
      <c r="Y81" s="285">
        <v>22</v>
      </c>
      <c r="Z81" s="117">
        <f t="shared" si="11"/>
        <v>17.60</v>
      </c>
    </row>
    <row r="82" spans="1:26" ht="19.9" customHeight="1">
      <c r="A82" s="207">
        <v>75</v>
      </c>
      <c r="B82" s="137">
        <v>283163</v>
      </c>
      <c r="C82" s="138" t="s">
        <v>257</v>
      </c>
      <c r="D82" s="10">
        <v>3</v>
      </c>
      <c r="E82" s="10">
        <v>5</v>
      </c>
      <c r="F82" s="10">
        <v>3.50</v>
      </c>
      <c r="G82" s="10">
        <v>7</v>
      </c>
      <c r="H82" s="10">
        <v>6</v>
      </c>
      <c r="I82" s="222">
        <f t="shared" si="26"/>
        <v>24.50</v>
      </c>
      <c r="J82" s="10">
        <f t="shared" si="19"/>
        <v>3.675</v>
      </c>
      <c r="K82" s="18">
        <v>4</v>
      </c>
      <c r="L82" s="18">
        <v>2.50</v>
      </c>
      <c r="M82" s="18">
        <v>1.50</v>
      </c>
      <c r="N82" s="18">
        <v>2</v>
      </c>
      <c r="O82" s="18">
        <v>1.50</v>
      </c>
      <c r="P82" s="18">
        <f t="shared" si="27"/>
        <v>11.50</v>
      </c>
      <c r="Q82" s="117">
        <f t="shared" si="28"/>
        <v>0.57500000000000007</v>
      </c>
      <c r="R82" s="107">
        <f t="shared" si="20"/>
        <v>0.64999999999999991</v>
      </c>
      <c r="S82" s="107">
        <f t="shared" si="21"/>
        <v>0.875</v>
      </c>
      <c r="T82" s="107">
        <f t="shared" si="22"/>
        <v>0.60000000000000009</v>
      </c>
      <c r="U82" s="107">
        <f t="shared" si="23"/>
        <v>1.1500000000000001</v>
      </c>
      <c r="V82" s="107">
        <f t="shared" si="24"/>
        <v>0.97499999999999987</v>
      </c>
      <c r="W82" s="118">
        <f t="shared" si="25"/>
        <v>36</v>
      </c>
      <c r="X82" s="118">
        <f t="shared" si="29"/>
        <v>7.20</v>
      </c>
      <c r="Y82" s="285">
        <v>19</v>
      </c>
      <c r="Z82" s="117">
        <f t="shared" si="11"/>
        <v>15.20</v>
      </c>
    </row>
    <row r="83" spans="1:26" ht="19.9" customHeight="1" thickBot="1">
      <c r="A83" s="208">
        <v>76</v>
      </c>
      <c r="B83" s="137">
        <v>283164</v>
      </c>
      <c r="C83" s="138" t="s">
        <v>131</v>
      </c>
      <c r="D83" s="10">
        <v>3.50</v>
      </c>
      <c r="E83" s="10">
        <v>5</v>
      </c>
      <c r="F83" s="10">
        <v>5.50</v>
      </c>
      <c r="G83" s="10">
        <v>2.50</v>
      </c>
      <c r="H83" s="10">
        <v>7</v>
      </c>
      <c r="I83" s="222">
        <f t="shared" si="26"/>
        <v>23.50</v>
      </c>
      <c r="J83" s="10">
        <f t="shared" si="19"/>
        <v>3.525</v>
      </c>
      <c r="K83" s="18">
        <v>2</v>
      </c>
      <c r="L83" s="18">
        <v>3</v>
      </c>
      <c r="M83" s="18">
        <v>3.50</v>
      </c>
      <c r="N83" s="18">
        <v>1</v>
      </c>
      <c r="O83" s="18">
        <v>3</v>
      </c>
      <c r="P83" s="18">
        <f t="shared" si="27"/>
        <v>12.50</v>
      </c>
      <c r="Q83" s="117">
        <f t="shared" si="28"/>
        <v>0.625</v>
      </c>
      <c r="R83" s="107">
        <f t="shared" si="20"/>
        <v>0.625</v>
      </c>
      <c r="S83" s="107">
        <f t="shared" si="21"/>
        <v>0.90</v>
      </c>
      <c r="T83" s="107">
        <f t="shared" si="22"/>
        <v>1</v>
      </c>
      <c r="U83" s="107">
        <f t="shared" si="23"/>
        <v>0.425</v>
      </c>
      <c r="V83" s="107">
        <f t="shared" si="24"/>
        <v>1.2000000000000002</v>
      </c>
      <c r="W83" s="118">
        <f t="shared" si="25"/>
        <v>36</v>
      </c>
      <c r="X83" s="118">
        <f t="shared" si="29"/>
        <v>7.20</v>
      </c>
      <c r="Y83" s="285">
        <v>19</v>
      </c>
      <c r="Z83" s="117">
        <f t="shared" si="11"/>
        <v>15.20</v>
      </c>
    </row>
    <row r="84" spans="1:26" ht="19.9" customHeight="1">
      <c r="A84" s="207">
        <v>77</v>
      </c>
      <c r="B84" s="137">
        <v>283165</v>
      </c>
      <c r="C84" s="138" t="s">
        <v>258</v>
      </c>
      <c r="D84" s="10">
        <v>2.50</v>
      </c>
      <c r="E84" s="10">
        <v>4</v>
      </c>
      <c r="F84" s="10">
        <v>2</v>
      </c>
      <c r="G84" s="10">
        <v>3.50</v>
      </c>
      <c r="H84" s="10">
        <v>5</v>
      </c>
      <c r="I84" s="222">
        <f t="shared" si="26"/>
        <v>17</v>
      </c>
      <c r="J84" s="10">
        <f t="shared" si="19"/>
        <v>2.5499999999999998</v>
      </c>
      <c r="K84" s="18">
        <v>3</v>
      </c>
      <c r="L84" s="18">
        <v>0.50</v>
      </c>
      <c r="M84" s="18">
        <v>1</v>
      </c>
      <c r="N84" s="18">
        <v>2</v>
      </c>
      <c r="O84" s="18">
        <v>1.50</v>
      </c>
      <c r="P84" s="18">
        <f t="shared" si="27"/>
        <v>8</v>
      </c>
      <c r="Q84" s="117">
        <f t="shared" si="28"/>
        <v>0.40</v>
      </c>
      <c r="R84" s="107">
        <f t="shared" si="20"/>
        <v>0.525</v>
      </c>
      <c r="S84" s="107">
        <f t="shared" si="21"/>
        <v>0.625</v>
      </c>
      <c r="T84" s="107">
        <f t="shared" si="22"/>
        <v>0.35</v>
      </c>
      <c r="U84" s="107">
        <f t="shared" si="23"/>
        <v>0.625</v>
      </c>
      <c r="V84" s="107">
        <f t="shared" si="24"/>
        <v>0.825</v>
      </c>
      <c r="W84" s="118">
        <f t="shared" si="25"/>
        <v>25</v>
      </c>
      <c r="X84" s="118">
        <f t="shared" si="29"/>
        <v>5</v>
      </c>
      <c r="Y84" s="285">
        <v>14</v>
      </c>
      <c r="Z84" s="117">
        <f t="shared" si="11"/>
        <v>11.20</v>
      </c>
    </row>
    <row r="85" spans="1:26" ht="19.9" customHeight="1" thickBot="1">
      <c r="A85" s="208">
        <v>78</v>
      </c>
      <c r="B85" s="137">
        <v>283166</v>
      </c>
      <c r="C85" s="138" t="s">
        <v>259</v>
      </c>
      <c r="D85" s="10">
        <v>5</v>
      </c>
      <c r="E85" s="10">
        <v>7.50</v>
      </c>
      <c r="F85" s="10">
        <v>4</v>
      </c>
      <c r="G85" s="10">
        <v>7</v>
      </c>
      <c r="H85" s="10">
        <v>6.50</v>
      </c>
      <c r="I85" s="222">
        <f t="shared" si="26"/>
        <v>30</v>
      </c>
      <c r="J85" s="10">
        <f t="shared" si="19"/>
        <v>4.50</v>
      </c>
      <c r="K85" s="18">
        <v>4</v>
      </c>
      <c r="L85" s="18">
        <v>2.50</v>
      </c>
      <c r="M85" s="18">
        <v>3.50</v>
      </c>
      <c r="N85" s="18">
        <v>3</v>
      </c>
      <c r="O85" s="18">
        <v>2.50</v>
      </c>
      <c r="P85" s="18">
        <f t="shared" si="27"/>
        <v>15.50</v>
      </c>
      <c r="Q85" s="117">
        <f t="shared" si="28"/>
        <v>0.775</v>
      </c>
      <c r="R85" s="107">
        <f t="shared" si="20"/>
        <v>0.95</v>
      </c>
      <c r="S85" s="107">
        <f t="shared" si="21"/>
        <v>1.25</v>
      </c>
      <c r="T85" s="107">
        <f t="shared" si="22"/>
        <v>0.775</v>
      </c>
      <c r="U85" s="107">
        <f t="shared" si="23"/>
        <v>1.2000000000000002</v>
      </c>
      <c r="V85" s="107">
        <f t="shared" si="24"/>
        <v>1.1000000000000001</v>
      </c>
      <c r="W85" s="118">
        <f t="shared" si="25"/>
        <v>45.50</v>
      </c>
      <c r="X85" s="118">
        <f t="shared" si="29"/>
        <v>9.10</v>
      </c>
      <c r="Y85" s="285">
        <v>24</v>
      </c>
      <c r="Z85" s="117">
        <f t="shared" si="11"/>
        <v>19.200000000000003</v>
      </c>
    </row>
    <row r="86" spans="1:26" ht="19.9" customHeight="1">
      <c r="A86" s="207">
        <v>79</v>
      </c>
      <c r="B86" s="137">
        <v>283167</v>
      </c>
      <c r="C86" s="138" t="s">
        <v>260</v>
      </c>
      <c r="D86" s="10">
        <v>1.50</v>
      </c>
      <c r="E86" s="10">
        <v>2.50</v>
      </c>
      <c r="F86" s="10">
        <v>2</v>
      </c>
      <c r="G86" s="10">
        <v>1.50</v>
      </c>
      <c r="H86" s="10">
        <v>1</v>
      </c>
      <c r="I86" s="222">
        <f t="shared" si="26"/>
        <v>8.50</v>
      </c>
      <c r="J86" s="10">
        <f t="shared" si="19"/>
        <v>1.2749999999999999</v>
      </c>
      <c r="K86" s="18">
        <v>0.50</v>
      </c>
      <c r="L86" s="18">
        <v>1</v>
      </c>
      <c r="M86" s="18">
        <v>1</v>
      </c>
      <c r="N86" s="18">
        <v>0</v>
      </c>
      <c r="O86" s="18">
        <v>2</v>
      </c>
      <c r="P86" s="18">
        <f t="shared" si="27"/>
        <v>4.50</v>
      </c>
      <c r="Q86" s="117">
        <f t="shared" si="28"/>
        <v>0.225</v>
      </c>
      <c r="R86" s="107">
        <f t="shared" si="20"/>
        <v>0.24999999999999997</v>
      </c>
      <c r="S86" s="107">
        <f t="shared" si="21"/>
        <v>0.425</v>
      </c>
      <c r="T86" s="107">
        <f t="shared" si="22"/>
        <v>0.35</v>
      </c>
      <c r="U86" s="107">
        <f t="shared" si="23"/>
        <v>0.22499999999999998</v>
      </c>
      <c r="V86" s="107">
        <f t="shared" si="24"/>
        <v>0.25</v>
      </c>
      <c r="W86" s="118">
        <f t="shared" si="25"/>
        <v>13</v>
      </c>
      <c r="X86" s="118">
        <f t="shared" si="29"/>
        <v>2.60</v>
      </c>
      <c r="Y86" s="285">
        <v>7</v>
      </c>
      <c r="Z86" s="117">
        <f t="shared" si="11"/>
        <v>5.60</v>
      </c>
    </row>
    <row r="87" spans="1:26" ht="19.9" customHeight="1" thickBot="1">
      <c r="A87" s="208">
        <v>80</v>
      </c>
      <c r="B87" s="137">
        <v>283170</v>
      </c>
      <c r="C87" s="138" t="s">
        <v>261</v>
      </c>
      <c r="D87" s="10">
        <v>5</v>
      </c>
      <c r="E87" s="10">
        <v>4.50</v>
      </c>
      <c r="F87" s="10">
        <v>4</v>
      </c>
      <c r="G87" s="10">
        <v>3.50</v>
      </c>
      <c r="H87" s="10">
        <v>1.50</v>
      </c>
      <c r="I87" s="222">
        <f t="shared" si="26"/>
        <v>18.50</v>
      </c>
      <c r="J87" s="10">
        <f t="shared" si="19"/>
        <v>2.775</v>
      </c>
      <c r="K87" s="18">
        <v>2.50</v>
      </c>
      <c r="L87" s="18">
        <v>1</v>
      </c>
      <c r="M87" s="18">
        <v>3</v>
      </c>
      <c r="N87" s="18">
        <v>1</v>
      </c>
      <c r="O87" s="18">
        <v>2</v>
      </c>
      <c r="P87" s="18">
        <f t="shared" si="27"/>
        <v>9.50</v>
      </c>
      <c r="Q87" s="117">
        <f t="shared" si="28"/>
        <v>0.475</v>
      </c>
      <c r="R87" s="107">
        <f t="shared" si="20"/>
        <v>0.875</v>
      </c>
      <c r="S87" s="107">
        <f t="shared" si="21"/>
        <v>0.725</v>
      </c>
      <c r="T87" s="107">
        <f t="shared" si="22"/>
        <v>0.75</v>
      </c>
      <c r="U87" s="107">
        <f t="shared" si="23"/>
        <v>0.57500000000000007</v>
      </c>
      <c r="V87" s="107">
        <f t="shared" si="24"/>
        <v>0.32499999999999996</v>
      </c>
      <c r="W87" s="118">
        <f t="shared" si="25"/>
        <v>28</v>
      </c>
      <c r="X87" s="118">
        <f t="shared" si="29"/>
        <v>5.60</v>
      </c>
      <c r="Y87" s="285">
        <v>15</v>
      </c>
      <c r="Z87" s="117">
        <f t="shared" si="11"/>
        <v>12</v>
      </c>
    </row>
    <row r="88" spans="1:26" ht="19.9" customHeight="1">
      <c r="A88" s="207">
        <v>81</v>
      </c>
      <c r="B88" s="137">
        <v>283171</v>
      </c>
      <c r="C88" s="138" t="s">
        <v>262</v>
      </c>
      <c r="D88" s="10">
        <v>7</v>
      </c>
      <c r="E88" s="10">
        <v>6</v>
      </c>
      <c r="F88" s="10">
        <v>4.50</v>
      </c>
      <c r="G88" s="10">
        <v>2</v>
      </c>
      <c r="H88" s="10">
        <v>3.50</v>
      </c>
      <c r="I88" s="222">
        <f t="shared" si="26"/>
        <v>23</v>
      </c>
      <c r="J88" s="10">
        <f t="shared" si="30" ref="J88:J115">I88*0.15</f>
        <v>3.4499999999999997</v>
      </c>
      <c r="K88" s="18">
        <v>4</v>
      </c>
      <c r="L88" s="18">
        <v>2.50</v>
      </c>
      <c r="M88" s="18">
        <v>1.50</v>
      </c>
      <c r="N88" s="18">
        <v>2</v>
      </c>
      <c r="O88" s="18">
        <v>1.50</v>
      </c>
      <c r="P88" s="18">
        <f t="shared" si="27"/>
        <v>11.50</v>
      </c>
      <c r="Q88" s="117">
        <f t="shared" si="28"/>
        <v>0.57500000000000007</v>
      </c>
      <c r="R88" s="107">
        <f t="shared" si="20"/>
        <v>1.25</v>
      </c>
      <c r="S88" s="107">
        <f t="shared" si="21"/>
        <v>1.0249999999999999</v>
      </c>
      <c r="T88" s="107">
        <f t="shared" si="22"/>
        <v>0.75</v>
      </c>
      <c r="U88" s="107">
        <f t="shared" si="23"/>
        <v>0.40</v>
      </c>
      <c r="V88" s="107">
        <f t="shared" si="24"/>
        <v>0.60000000000000009</v>
      </c>
      <c r="W88" s="118">
        <f t="shared" si="25"/>
        <v>34.50</v>
      </c>
      <c r="X88" s="118">
        <f t="shared" si="29"/>
        <v>6.90</v>
      </c>
      <c r="Y88" s="285">
        <v>19</v>
      </c>
      <c r="Z88" s="117">
        <f t="shared" si="11"/>
        <v>15.20</v>
      </c>
    </row>
    <row r="89" spans="1:26" ht="19.9" customHeight="1" thickBot="1">
      <c r="A89" s="208">
        <v>82</v>
      </c>
      <c r="B89" s="137">
        <v>283172</v>
      </c>
      <c r="C89" s="138" t="s">
        <v>263</v>
      </c>
      <c r="D89" s="10">
        <v>3</v>
      </c>
      <c r="E89" s="10">
        <v>2.50</v>
      </c>
      <c r="F89" s="10">
        <v>2</v>
      </c>
      <c r="G89" s="10">
        <v>4</v>
      </c>
      <c r="H89" s="10">
        <v>5</v>
      </c>
      <c r="I89" s="222">
        <f t="shared" si="26"/>
        <v>16.50</v>
      </c>
      <c r="J89" s="10">
        <f t="shared" si="30"/>
        <v>2.475</v>
      </c>
      <c r="K89" s="18">
        <v>2.50</v>
      </c>
      <c r="L89" s="18">
        <v>1.50</v>
      </c>
      <c r="M89" s="18">
        <v>1</v>
      </c>
      <c r="N89" s="18">
        <v>1.50</v>
      </c>
      <c r="O89" s="18">
        <v>2</v>
      </c>
      <c r="P89" s="18">
        <f t="shared" si="27"/>
        <v>8.50</v>
      </c>
      <c r="Q89" s="117">
        <f t="shared" si="28"/>
        <v>0.42500000000000004</v>
      </c>
      <c r="R89" s="107">
        <f t="shared" si="20"/>
        <v>0.57499999999999996</v>
      </c>
      <c r="S89" s="107">
        <f t="shared" si="21"/>
        <v>0.45</v>
      </c>
      <c r="T89" s="107">
        <f t="shared" si="22"/>
        <v>0.35</v>
      </c>
      <c r="U89" s="107">
        <f t="shared" si="23"/>
        <v>0.675</v>
      </c>
      <c r="V89" s="107">
        <f t="shared" si="24"/>
        <v>0.85</v>
      </c>
      <c r="W89" s="118">
        <f t="shared" si="25"/>
        <v>25</v>
      </c>
      <c r="X89" s="118">
        <f t="shared" si="29"/>
        <v>5</v>
      </c>
      <c r="Y89" s="285">
        <v>13</v>
      </c>
      <c r="Z89" s="117">
        <f t="shared" si="11"/>
        <v>10.40</v>
      </c>
    </row>
    <row r="90" spans="1:26" ht="19.9" customHeight="1">
      <c r="A90" s="207">
        <v>83</v>
      </c>
      <c r="B90" s="137">
        <v>283175</v>
      </c>
      <c r="C90" s="138" t="s">
        <v>102</v>
      </c>
      <c r="D90" s="10">
        <v>1.50</v>
      </c>
      <c r="E90" s="10">
        <v>2</v>
      </c>
      <c r="F90" s="10">
        <v>1</v>
      </c>
      <c r="G90" s="10">
        <v>2.50</v>
      </c>
      <c r="H90" s="10">
        <v>1.50</v>
      </c>
      <c r="I90" s="222">
        <f t="shared" si="26"/>
        <v>8.50</v>
      </c>
      <c r="J90" s="10">
        <f t="shared" si="30"/>
        <v>1.2749999999999999</v>
      </c>
      <c r="K90" s="18">
        <v>0.50</v>
      </c>
      <c r="L90" s="18">
        <v>2</v>
      </c>
      <c r="M90" s="18">
        <v>0.50</v>
      </c>
      <c r="N90" s="18">
        <v>0</v>
      </c>
      <c r="O90" s="18">
        <v>0.50</v>
      </c>
      <c r="P90" s="18">
        <f t="shared" si="27"/>
        <v>3.50</v>
      </c>
      <c r="Q90" s="117">
        <f t="shared" si="28"/>
        <v>0.17500000000000002</v>
      </c>
      <c r="R90" s="107">
        <f t="shared" si="20"/>
        <v>0.24999999999999997</v>
      </c>
      <c r="S90" s="107">
        <f t="shared" si="21"/>
        <v>0.40</v>
      </c>
      <c r="T90" s="107">
        <f t="shared" si="22"/>
        <v>0.175</v>
      </c>
      <c r="U90" s="107">
        <f t="shared" si="23"/>
        <v>0.375</v>
      </c>
      <c r="V90" s="107">
        <f t="shared" si="24"/>
        <v>0.24999999999999997</v>
      </c>
      <c r="W90" s="118">
        <f t="shared" si="25"/>
        <v>12</v>
      </c>
      <c r="X90" s="118">
        <f t="shared" si="29"/>
        <v>2.4000000000000004</v>
      </c>
      <c r="Y90" s="285">
        <v>6</v>
      </c>
      <c r="Z90" s="117">
        <f t="shared" si="11"/>
        <v>4.8000000000000007</v>
      </c>
    </row>
    <row r="91" spans="1:26" ht="19.9" customHeight="1" thickBot="1">
      <c r="A91" s="208">
        <v>84</v>
      </c>
      <c r="B91" s="137">
        <v>283177</v>
      </c>
      <c r="C91" s="138" t="s">
        <v>264</v>
      </c>
      <c r="D91" s="10">
        <v>4.50</v>
      </c>
      <c r="E91" s="10">
        <v>7</v>
      </c>
      <c r="F91" s="10">
        <v>3.50</v>
      </c>
      <c r="G91" s="10">
        <v>4</v>
      </c>
      <c r="H91" s="10">
        <v>3.50</v>
      </c>
      <c r="I91" s="222">
        <f t="shared" si="26"/>
        <v>22.50</v>
      </c>
      <c r="J91" s="10">
        <f t="shared" si="30"/>
        <v>3.375</v>
      </c>
      <c r="K91" s="18">
        <v>2</v>
      </c>
      <c r="L91" s="18">
        <v>1.50</v>
      </c>
      <c r="M91" s="18">
        <v>3</v>
      </c>
      <c r="N91" s="18">
        <v>2</v>
      </c>
      <c r="O91" s="18">
        <v>2.50</v>
      </c>
      <c r="P91" s="18">
        <f t="shared" si="27"/>
        <v>11</v>
      </c>
      <c r="Q91" s="117">
        <f t="shared" si="28"/>
        <v>0.55000000000000004</v>
      </c>
      <c r="R91" s="107">
        <f t="shared" si="20"/>
        <v>0.77499999999999991</v>
      </c>
      <c r="S91" s="107">
        <f t="shared" si="21"/>
        <v>1.125</v>
      </c>
      <c r="T91" s="107">
        <f t="shared" si="22"/>
        <v>0.675</v>
      </c>
      <c r="U91" s="107">
        <f t="shared" si="23"/>
        <v>0.70</v>
      </c>
      <c r="V91" s="107">
        <f t="shared" si="24"/>
        <v>0.65</v>
      </c>
      <c r="W91" s="118">
        <f t="shared" si="25"/>
        <v>33.50</v>
      </c>
      <c r="X91" s="118">
        <f t="shared" si="29"/>
        <v>6.70</v>
      </c>
      <c r="Y91" s="285">
        <v>18</v>
      </c>
      <c r="Z91" s="117">
        <f t="shared" si="11"/>
        <v>14.40</v>
      </c>
    </row>
    <row r="92" spans="1:26" ht="19.9" customHeight="1">
      <c r="A92" s="207">
        <v>85</v>
      </c>
      <c r="B92" s="137">
        <v>283178</v>
      </c>
      <c r="C92" s="138" t="s">
        <v>132</v>
      </c>
      <c r="D92" s="10">
        <v>4</v>
      </c>
      <c r="E92" s="10">
        <v>2.50</v>
      </c>
      <c r="F92" s="10">
        <v>4</v>
      </c>
      <c r="G92" s="10">
        <v>5</v>
      </c>
      <c r="H92" s="10">
        <v>2</v>
      </c>
      <c r="I92" s="222">
        <f t="shared" si="26"/>
        <v>17.50</v>
      </c>
      <c r="J92" s="10">
        <f t="shared" si="30"/>
        <v>2.625</v>
      </c>
      <c r="K92" s="18">
        <v>1</v>
      </c>
      <c r="L92" s="18">
        <v>2</v>
      </c>
      <c r="M92" s="18">
        <v>1.50</v>
      </c>
      <c r="N92" s="18">
        <v>2.50</v>
      </c>
      <c r="O92" s="18">
        <v>1.50</v>
      </c>
      <c r="P92" s="18">
        <f t="shared" si="27"/>
        <v>8.50</v>
      </c>
      <c r="Q92" s="117">
        <f t="shared" si="28"/>
        <v>0.42500000000000004</v>
      </c>
      <c r="R92" s="107">
        <f t="shared" si="20"/>
        <v>0.65</v>
      </c>
      <c r="S92" s="107">
        <f t="shared" si="21"/>
        <v>0.475</v>
      </c>
      <c r="T92" s="107">
        <f t="shared" si="22"/>
        <v>0.675</v>
      </c>
      <c r="U92" s="107">
        <f t="shared" si="23"/>
        <v>0.875</v>
      </c>
      <c r="V92" s="107">
        <f t="shared" si="24"/>
        <v>0.375</v>
      </c>
      <c r="W92" s="118">
        <f t="shared" si="25"/>
        <v>26</v>
      </c>
      <c r="X92" s="118">
        <f t="shared" si="29"/>
        <v>5.20</v>
      </c>
      <c r="Y92" s="285">
        <v>14</v>
      </c>
      <c r="Z92" s="117">
        <f t="shared" si="11"/>
        <v>11.20</v>
      </c>
    </row>
    <row r="93" spans="1:26" ht="19.9" customHeight="1" thickBot="1">
      <c r="A93" s="208">
        <v>86</v>
      </c>
      <c r="B93" s="137">
        <v>283181</v>
      </c>
      <c r="C93" s="138" t="s">
        <v>149</v>
      </c>
      <c r="D93" s="287">
        <v>3</v>
      </c>
      <c r="E93" s="287">
        <v>4</v>
      </c>
      <c r="F93" s="287">
        <v>5</v>
      </c>
      <c r="G93" s="287">
        <v>4.50</v>
      </c>
      <c r="H93" s="287">
        <v>5.50</v>
      </c>
      <c r="I93" s="222">
        <f t="shared" si="26"/>
        <v>22</v>
      </c>
      <c r="J93" s="10">
        <f t="shared" si="30"/>
        <v>3.30</v>
      </c>
      <c r="K93" s="286">
        <v>4</v>
      </c>
      <c r="L93" s="286">
        <v>3</v>
      </c>
      <c r="M93" s="286">
        <v>1</v>
      </c>
      <c r="N93" s="286">
        <v>1.50</v>
      </c>
      <c r="O93" s="286">
        <v>2</v>
      </c>
      <c r="P93" s="18">
        <f t="shared" si="27"/>
        <v>11.50</v>
      </c>
      <c r="Q93" s="117">
        <f t="shared" si="28"/>
        <v>0.57500000000000007</v>
      </c>
      <c r="R93" s="107">
        <f t="shared" si="20"/>
        <v>0.64999999999999991</v>
      </c>
      <c r="S93" s="107">
        <f t="shared" si="21"/>
        <v>0.75</v>
      </c>
      <c r="T93" s="107">
        <f t="shared" si="22"/>
        <v>0.80</v>
      </c>
      <c r="U93" s="107">
        <f t="shared" si="23"/>
        <v>0.75</v>
      </c>
      <c r="V93" s="107">
        <f t="shared" si="24"/>
        <v>0.925</v>
      </c>
      <c r="W93" s="118">
        <f t="shared" si="25"/>
        <v>33.50</v>
      </c>
      <c r="X93" s="118">
        <f t="shared" si="29"/>
        <v>6.70</v>
      </c>
      <c r="Y93" s="285">
        <v>18</v>
      </c>
      <c r="Z93" s="117">
        <f t="shared" si="11"/>
        <v>14.40</v>
      </c>
    </row>
    <row r="94" spans="1:26" ht="19.9" customHeight="1">
      <c r="A94" s="207">
        <v>87</v>
      </c>
      <c r="B94" s="137">
        <v>283182</v>
      </c>
      <c r="C94" s="138" t="s">
        <v>265</v>
      </c>
      <c r="D94" s="287">
        <v>1.50</v>
      </c>
      <c r="E94" s="287">
        <v>2</v>
      </c>
      <c r="F94" s="287">
        <v>1.50</v>
      </c>
      <c r="G94" s="287">
        <v>0.50</v>
      </c>
      <c r="H94" s="287">
        <v>1.50</v>
      </c>
      <c r="I94" s="222">
        <f t="shared" si="26"/>
        <v>7</v>
      </c>
      <c r="J94" s="10">
        <f t="shared" si="30"/>
        <v>1.05</v>
      </c>
      <c r="K94" s="18">
        <v>0.50</v>
      </c>
      <c r="L94" s="18">
        <v>1</v>
      </c>
      <c r="M94" s="18">
        <v>0.50</v>
      </c>
      <c r="N94" s="18">
        <v>0</v>
      </c>
      <c r="O94" s="18">
        <v>1</v>
      </c>
      <c r="P94" s="18">
        <f t="shared" si="27"/>
        <v>3</v>
      </c>
      <c r="Q94" s="117">
        <f t="shared" si="28"/>
        <v>0.15000000000000002</v>
      </c>
      <c r="R94" s="107">
        <f t="shared" si="20"/>
        <v>0.24999999999999997</v>
      </c>
      <c r="S94" s="107">
        <f t="shared" si="21"/>
        <v>0.35</v>
      </c>
      <c r="T94" s="107">
        <f t="shared" si="22"/>
        <v>0.24999999999999997</v>
      </c>
      <c r="U94" s="107">
        <f t="shared" si="23"/>
        <v>0.074999999999999997</v>
      </c>
      <c r="V94" s="107">
        <f t="shared" si="24"/>
        <v>0.27499999999999997</v>
      </c>
      <c r="W94" s="118">
        <f t="shared" si="25"/>
        <v>10</v>
      </c>
      <c r="X94" s="118">
        <f t="shared" si="29"/>
        <v>2</v>
      </c>
      <c r="Y94" s="285">
        <v>6</v>
      </c>
      <c r="Z94" s="117">
        <f t="shared" si="11"/>
        <v>4.8000000000000007</v>
      </c>
    </row>
    <row r="95" spans="1:26" ht="19.9" customHeight="1" thickBot="1">
      <c r="A95" s="208">
        <v>88</v>
      </c>
      <c r="B95" s="137">
        <v>283184</v>
      </c>
      <c r="C95" s="138" t="s">
        <v>150</v>
      </c>
      <c r="D95" s="287">
        <v>3</v>
      </c>
      <c r="E95" s="287">
        <v>1</v>
      </c>
      <c r="F95" s="287">
        <v>0.50</v>
      </c>
      <c r="G95" s="287">
        <v>1.50</v>
      </c>
      <c r="H95" s="287">
        <v>1</v>
      </c>
      <c r="I95" s="222">
        <f t="shared" si="26"/>
        <v>7</v>
      </c>
      <c r="J95" s="10">
        <f t="shared" si="30"/>
        <v>1.05</v>
      </c>
      <c r="K95" s="18">
        <v>1</v>
      </c>
      <c r="L95" s="18">
        <v>0.50</v>
      </c>
      <c r="M95" s="18">
        <v>1.50</v>
      </c>
      <c r="N95" s="18">
        <v>0.50</v>
      </c>
      <c r="O95" s="18">
        <v>0.50</v>
      </c>
      <c r="P95" s="18">
        <f t="shared" si="27"/>
        <v>4</v>
      </c>
      <c r="Q95" s="117">
        <f t="shared" si="28"/>
        <v>0.20</v>
      </c>
      <c r="R95" s="107">
        <f t="shared" si="20"/>
        <v>0.49999999999999994</v>
      </c>
      <c r="S95" s="107">
        <f t="shared" si="21"/>
        <v>0.175</v>
      </c>
      <c r="T95" s="107">
        <f t="shared" si="22"/>
        <v>0.15000000000000002</v>
      </c>
      <c r="U95" s="107">
        <f t="shared" si="23"/>
        <v>0.24999999999999997</v>
      </c>
      <c r="V95" s="107">
        <f t="shared" si="24"/>
        <v>0.175</v>
      </c>
      <c r="W95" s="118">
        <f t="shared" si="25"/>
        <v>11</v>
      </c>
      <c r="X95" s="118">
        <f t="shared" si="29"/>
        <v>2.2000000000000002</v>
      </c>
      <c r="Y95" s="285">
        <v>5</v>
      </c>
      <c r="Z95" s="117">
        <f t="shared" si="11"/>
        <v>4</v>
      </c>
    </row>
    <row r="96" spans="1:26" ht="19.9" customHeight="1">
      <c r="A96" s="207">
        <v>89</v>
      </c>
      <c r="B96" s="137">
        <v>283186</v>
      </c>
      <c r="C96" s="138" t="s">
        <v>266</v>
      </c>
      <c r="D96" s="287">
        <v>1.50</v>
      </c>
      <c r="E96" s="287">
        <v>5</v>
      </c>
      <c r="F96" s="287">
        <v>2.50</v>
      </c>
      <c r="G96" s="287">
        <v>2</v>
      </c>
      <c r="H96" s="287">
        <v>1.50</v>
      </c>
      <c r="I96" s="222">
        <f t="shared" si="26"/>
        <v>12.50</v>
      </c>
      <c r="J96" s="10">
        <f t="shared" si="30"/>
        <v>1.875</v>
      </c>
      <c r="K96" s="18">
        <v>1.50</v>
      </c>
      <c r="L96" s="18">
        <v>0.50</v>
      </c>
      <c r="M96" s="18">
        <v>2</v>
      </c>
      <c r="N96" s="18">
        <v>1.50</v>
      </c>
      <c r="O96" s="18">
        <v>1</v>
      </c>
      <c r="P96" s="18">
        <f t="shared" si="27"/>
        <v>6.50</v>
      </c>
      <c r="Q96" s="117">
        <f t="shared" si="28"/>
        <v>0.325</v>
      </c>
      <c r="R96" s="107">
        <f t="shared" si="20"/>
        <v>0.30</v>
      </c>
      <c r="S96" s="107">
        <f t="shared" si="21"/>
        <v>0.775</v>
      </c>
      <c r="T96" s="107">
        <f t="shared" si="22"/>
        <v>0.475</v>
      </c>
      <c r="U96" s="107">
        <f t="shared" si="23"/>
        <v>0.375</v>
      </c>
      <c r="V96" s="107">
        <f t="shared" si="24"/>
        <v>0.27499999999999997</v>
      </c>
      <c r="W96" s="118">
        <f t="shared" si="25"/>
        <v>19</v>
      </c>
      <c r="X96" s="118">
        <f t="shared" si="29"/>
        <v>3.8000000000000003</v>
      </c>
      <c r="Y96" s="285">
        <v>10</v>
      </c>
      <c r="Z96" s="117">
        <f t="shared" si="11"/>
        <v>8</v>
      </c>
    </row>
    <row r="97" spans="1:26" ht="19.9" customHeight="1" thickBot="1">
      <c r="A97" s="208">
        <v>90</v>
      </c>
      <c r="B97" s="137">
        <v>283188</v>
      </c>
      <c r="C97" s="138" t="s">
        <v>160</v>
      </c>
      <c r="D97" s="287">
        <v>6.50</v>
      </c>
      <c r="E97" s="287">
        <v>6</v>
      </c>
      <c r="F97" s="287">
        <v>7</v>
      </c>
      <c r="G97" s="287">
        <v>5</v>
      </c>
      <c r="H97" s="287">
        <v>8</v>
      </c>
      <c r="I97" s="222">
        <f t="shared" si="26"/>
        <v>32.50</v>
      </c>
      <c r="J97" s="10">
        <f t="shared" si="30"/>
        <v>4.875</v>
      </c>
      <c r="K97" s="18">
        <v>3</v>
      </c>
      <c r="L97" s="18">
        <v>4</v>
      </c>
      <c r="M97" s="18">
        <v>2.50</v>
      </c>
      <c r="N97" s="18">
        <v>3</v>
      </c>
      <c r="O97" s="18">
        <v>4</v>
      </c>
      <c r="P97" s="18">
        <f t="shared" si="27"/>
        <v>16.50</v>
      </c>
      <c r="Q97" s="117">
        <f t="shared" si="28"/>
        <v>0.825</v>
      </c>
      <c r="R97" s="107">
        <f t="shared" si="20"/>
        <v>1.125</v>
      </c>
      <c r="S97" s="107">
        <f t="shared" si="21"/>
        <v>1.0999999999999999</v>
      </c>
      <c r="T97" s="107">
        <f t="shared" si="22"/>
        <v>1.175</v>
      </c>
      <c r="U97" s="107">
        <f t="shared" si="23"/>
        <v>0.90</v>
      </c>
      <c r="V97" s="107">
        <f t="shared" si="24"/>
        <v>1.40</v>
      </c>
      <c r="W97" s="118">
        <f t="shared" si="25"/>
        <v>49</v>
      </c>
      <c r="X97" s="118">
        <f t="shared" si="29"/>
        <v>9.8000000000000007</v>
      </c>
      <c r="Y97" s="285">
        <v>26</v>
      </c>
      <c r="Z97" s="117">
        <f t="shared" si="11"/>
        <v>20.80</v>
      </c>
    </row>
    <row r="98" spans="1:26" ht="19.9" customHeight="1">
      <c r="A98" s="207">
        <v>91</v>
      </c>
      <c r="B98" s="137">
        <v>283189</v>
      </c>
      <c r="C98" s="138" t="s">
        <v>133</v>
      </c>
      <c r="D98" s="287">
        <v>4</v>
      </c>
      <c r="E98" s="287">
        <v>3.50</v>
      </c>
      <c r="F98" s="287">
        <v>4</v>
      </c>
      <c r="G98" s="287">
        <v>2.50</v>
      </c>
      <c r="H98" s="287">
        <v>3</v>
      </c>
      <c r="I98" s="222">
        <f t="shared" si="26"/>
        <v>17</v>
      </c>
      <c r="J98" s="10">
        <f t="shared" si="30"/>
        <v>2.5499999999999998</v>
      </c>
      <c r="K98" s="290">
        <v>2</v>
      </c>
      <c r="L98" s="290">
        <v>1</v>
      </c>
      <c r="M98" s="290">
        <v>1.50</v>
      </c>
      <c r="N98" s="290">
        <v>2</v>
      </c>
      <c r="O98" s="290">
        <v>2.50</v>
      </c>
      <c r="P98" s="18">
        <f t="shared" si="27"/>
        <v>9</v>
      </c>
      <c r="Q98" s="117">
        <f t="shared" si="28"/>
        <v>0.45</v>
      </c>
      <c r="R98" s="107">
        <f t="shared" si="20"/>
        <v>0.70</v>
      </c>
      <c r="S98" s="107">
        <f t="shared" si="21"/>
        <v>0.57500000000000007</v>
      </c>
      <c r="T98" s="107">
        <f t="shared" si="22"/>
        <v>0.675</v>
      </c>
      <c r="U98" s="107">
        <f t="shared" si="23"/>
        <v>0.475</v>
      </c>
      <c r="V98" s="107">
        <f t="shared" si="24"/>
        <v>0.57499999999999996</v>
      </c>
      <c r="W98" s="118">
        <f t="shared" si="25"/>
        <v>26</v>
      </c>
      <c r="X98" s="118">
        <f t="shared" si="29"/>
        <v>5.20</v>
      </c>
      <c r="Y98" s="285">
        <v>14</v>
      </c>
      <c r="Z98" s="117">
        <f t="shared" si="11"/>
        <v>11.20</v>
      </c>
    </row>
    <row r="99" spans="1:26" ht="19.9" customHeight="1" thickBot="1">
      <c r="A99" s="208">
        <v>92</v>
      </c>
      <c r="B99" s="137">
        <v>283191</v>
      </c>
      <c r="C99" s="138" t="s">
        <v>267</v>
      </c>
      <c r="D99" s="287">
        <v>2.50</v>
      </c>
      <c r="E99" s="287">
        <v>3</v>
      </c>
      <c r="F99" s="287">
        <v>5</v>
      </c>
      <c r="G99" s="287">
        <v>4</v>
      </c>
      <c r="H99" s="287">
        <v>3.50</v>
      </c>
      <c r="I99" s="222">
        <f t="shared" si="26"/>
        <v>18</v>
      </c>
      <c r="J99" s="10">
        <f t="shared" si="30"/>
        <v>2.6999999999999997</v>
      </c>
      <c r="K99" s="286">
        <v>1</v>
      </c>
      <c r="L99" s="286">
        <v>2.50</v>
      </c>
      <c r="M99" s="286">
        <v>3.50</v>
      </c>
      <c r="N99" s="286">
        <v>1.50</v>
      </c>
      <c r="O99" s="286">
        <v>0</v>
      </c>
      <c r="P99" s="18">
        <f t="shared" si="27"/>
        <v>8.50</v>
      </c>
      <c r="Q99" s="117">
        <f t="shared" si="28"/>
        <v>0.42500000000000004</v>
      </c>
      <c r="R99" s="107">
        <f t="shared" si="20"/>
        <v>0.425</v>
      </c>
      <c r="S99" s="107">
        <f t="shared" si="21"/>
        <v>0.57499999999999996</v>
      </c>
      <c r="T99" s="107">
        <f t="shared" si="22"/>
        <v>0.925</v>
      </c>
      <c r="U99" s="107">
        <f t="shared" si="23"/>
        <v>0.675</v>
      </c>
      <c r="V99" s="107">
        <f t="shared" si="24"/>
        <v>0.525</v>
      </c>
      <c r="W99" s="118">
        <f t="shared" si="25"/>
        <v>26.50</v>
      </c>
      <c r="X99" s="118">
        <f t="shared" si="29"/>
        <v>5.3000000000000007</v>
      </c>
      <c r="Y99" s="285">
        <v>14</v>
      </c>
      <c r="Z99" s="117">
        <f t="shared" si="11"/>
        <v>11.20</v>
      </c>
    </row>
    <row r="100" spans="1:26" ht="19.9" customHeight="1">
      <c r="A100" s="207">
        <v>93</v>
      </c>
      <c r="B100" s="137">
        <v>283196</v>
      </c>
      <c r="C100" s="138" t="s">
        <v>268</v>
      </c>
      <c r="D100" s="287">
        <v>4.50</v>
      </c>
      <c r="E100" s="287">
        <v>5</v>
      </c>
      <c r="F100" s="287">
        <v>3</v>
      </c>
      <c r="G100" s="287">
        <v>2</v>
      </c>
      <c r="H100" s="287">
        <v>4</v>
      </c>
      <c r="I100" s="222">
        <f t="shared" si="26"/>
        <v>18.50</v>
      </c>
      <c r="J100" s="10">
        <f t="shared" si="30"/>
        <v>2.775</v>
      </c>
      <c r="K100" s="286">
        <v>1.50</v>
      </c>
      <c r="L100" s="286">
        <v>1</v>
      </c>
      <c r="M100" s="286">
        <v>2</v>
      </c>
      <c r="N100" s="286">
        <v>2.50</v>
      </c>
      <c r="O100" s="286">
        <v>1</v>
      </c>
      <c r="P100" s="18">
        <f t="shared" si="27"/>
        <v>8</v>
      </c>
      <c r="Q100" s="117">
        <f t="shared" si="28"/>
        <v>0.40</v>
      </c>
      <c r="R100" s="107">
        <f t="shared" si="20"/>
        <v>0.75</v>
      </c>
      <c r="S100" s="107">
        <f t="shared" si="21"/>
        <v>0.80</v>
      </c>
      <c r="T100" s="107">
        <f t="shared" si="22"/>
        <v>0.54999999999999993</v>
      </c>
      <c r="U100" s="107">
        <f t="shared" si="23"/>
        <v>0.425</v>
      </c>
      <c r="V100" s="107">
        <f t="shared" si="24"/>
        <v>0.65</v>
      </c>
      <c r="W100" s="118">
        <f t="shared" si="25"/>
        <v>26.50</v>
      </c>
      <c r="X100" s="118">
        <f t="shared" si="29"/>
        <v>5.3000000000000007</v>
      </c>
      <c r="Y100" s="285">
        <v>14</v>
      </c>
      <c r="Z100" s="117">
        <f t="shared" si="11"/>
        <v>11.20</v>
      </c>
    </row>
    <row r="101" spans="1:26" ht="19.9" customHeight="1" thickBot="1">
      <c r="A101" s="208">
        <v>94</v>
      </c>
      <c r="B101" s="137">
        <v>283197</v>
      </c>
      <c r="C101" s="138" t="s">
        <v>269</v>
      </c>
      <c r="D101" s="287">
        <v>5</v>
      </c>
      <c r="E101" s="287">
        <v>4</v>
      </c>
      <c r="F101" s="287">
        <v>5</v>
      </c>
      <c r="G101" s="287">
        <v>3</v>
      </c>
      <c r="H101" s="287">
        <v>6</v>
      </c>
      <c r="I101" s="222">
        <f t="shared" si="26"/>
        <v>23</v>
      </c>
      <c r="J101" s="10">
        <f t="shared" si="30"/>
        <v>3.4499999999999997</v>
      </c>
      <c r="K101" s="286">
        <v>1</v>
      </c>
      <c r="L101" s="286">
        <v>2.50</v>
      </c>
      <c r="M101" s="286">
        <v>3.50</v>
      </c>
      <c r="N101" s="286">
        <v>3</v>
      </c>
      <c r="O101" s="286">
        <v>1.50</v>
      </c>
      <c r="P101" s="18">
        <f t="shared" si="27"/>
        <v>11.50</v>
      </c>
      <c r="Q101" s="117">
        <f t="shared" si="28"/>
        <v>0.57500000000000007</v>
      </c>
      <c r="R101" s="107">
        <f t="shared" si="20"/>
        <v>0.80</v>
      </c>
      <c r="S101" s="107">
        <f t="shared" si="21"/>
        <v>0.725</v>
      </c>
      <c r="T101" s="107">
        <f t="shared" si="22"/>
        <v>0.925</v>
      </c>
      <c r="U101" s="107">
        <f t="shared" si="23"/>
        <v>0.60</v>
      </c>
      <c r="V101" s="107">
        <f t="shared" si="24"/>
        <v>0.97499999999999987</v>
      </c>
      <c r="W101" s="118">
        <f t="shared" si="25"/>
        <v>34.50</v>
      </c>
      <c r="X101" s="118">
        <f t="shared" si="29"/>
        <v>6.90</v>
      </c>
      <c r="Y101" s="285">
        <v>19</v>
      </c>
      <c r="Z101" s="117">
        <f t="shared" si="11"/>
        <v>15.20</v>
      </c>
    </row>
    <row r="102" spans="1:26" ht="19.9" customHeight="1">
      <c r="A102" s="207">
        <v>95</v>
      </c>
      <c r="B102" s="137">
        <v>287055</v>
      </c>
      <c r="C102" s="138" t="s">
        <v>270</v>
      </c>
      <c r="D102" s="10">
        <v>0</v>
      </c>
      <c r="E102" s="10">
        <v>1</v>
      </c>
      <c r="F102" s="10">
        <v>0.50</v>
      </c>
      <c r="G102" s="10">
        <v>0</v>
      </c>
      <c r="H102" s="10">
        <v>0.50</v>
      </c>
      <c r="I102" s="222">
        <f t="shared" si="26"/>
        <v>2</v>
      </c>
      <c r="J102" s="10">
        <f t="shared" si="30"/>
        <v>0.30</v>
      </c>
      <c r="K102" s="18">
        <v>0</v>
      </c>
      <c r="L102" s="18">
        <v>1</v>
      </c>
      <c r="M102" s="18">
        <v>0</v>
      </c>
      <c r="N102" s="18">
        <v>0.50</v>
      </c>
      <c r="O102" s="18">
        <v>1</v>
      </c>
      <c r="P102" s="18">
        <f t="shared" si="27"/>
        <v>2.50</v>
      </c>
      <c r="Q102" s="117">
        <f t="shared" si="28"/>
        <v>0.125</v>
      </c>
      <c r="R102" s="107">
        <f t="shared" si="20"/>
        <v>0</v>
      </c>
      <c r="S102" s="107">
        <f t="shared" si="21"/>
        <v>0.20</v>
      </c>
      <c r="T102" s="107">
        <f t="shared" si="22"/>
        <v>0.074999999999999997</v>
      </c>
      <c r="U102" s="107">
        <f t="shared" si="23"/>
        <v>0.025000000000000001</v>
      </c>
      <c r="V102" s="107">
        <f t="shared" si="24"/>
        <v>0.125</v>
      </c>
      <c r="W102" s="118">
        <f t="shared" si="25"/>
        <v>4.50</v>
      </c>
      <c r="X102" s="118">
        <f t="shared" si="29"/>
        <v>0.90</v>
      </c>
      <c r="Y102" s="285">
        <v>2</v>
      </c>
      <c r="Z102" s="117">
        <f t="shared" si="11"/>
        <v>1.60</v>
      </c>
    </row>
    <row r="103" spans="1:26" ht="19.9" customHeight="1" thickBot="1">
      <c r="A103" s="208">
        <v>96</v>
      </c>
      <c r="B103" s="137">
        <v>283198</v>
      </c>
      <c r="C103" s="138" t="s">
        <v>271</v>
      </c>
      <c r="D103" s="287">
        <v>2.50</v>
      </c>
      <c r="E103" s="287">
        <v>5</v>
      </c>
      <c r="F103" s="287">
        <v>4</v>
      </c>
      <c r="G103" s="287">
        <v>3.50</v>
      </c>
      <c r="H103" s="287">
        <v>2</v>
      </c>
      <c r="I103" s="222">
        <f t="shared" si="26"/>
        <v>17</v>
      </c>
      <c r="J103" s="10">
        <f t="shared" si="30"/>
        <v>2.5499999999999998</v>
      </c>
      <c r="K103" s="18">
        <v>4</v>
      </c>
      <c r="L103" s="18">
        <v>0.50</v>
      </c>
      <c r="M103" s="18">
        <v>1.50</v>
      </c>
      <c r="N103" s="18">
        <v>2</v>
      </c>
      <c r="O103" s="18">
        <v>0.50</v>
      </c>
      <c r="P103" s="18">
        <f t="shared" si="27"/>
        <v>8.50</v>
      </c>
      <c r="Q103" s="117">
        <f t="shared" si="28"/>
        <v>0.42500000000000004</v>
      </c>
      <c r="R103" s="107">
        <f t="shared" si="20"/>
        <v>0.57499999999999996</v>
      </c>
      <c r="S103" s="107">
        <f t="shared" si="21"/>
        <v>0.775</v>
      </c>
      <c r="T103" s="107">
        <f t="shared" si="22"/>
        <v>0.675</v>
      </c>
      <c r="U103" s="107">
        <f t="shared" si="23"/>
        <v>0.625</v>
      </c>
      <c r="V103" s="107">
        <f t="shared" si="24"/>
        <v>0.325</v>
      </c>
      <c r="W103" s="118">
        <f t="shared" si="25"/>
        <v>25.50</v>
      </c>
      <c r="X103" s="118">
        <f t="shared" si="29"/>
        <v>5.1000000000000005</v>
      </c>
      <c r="Y103" s="285">
        <v>14</v>
      </c>
      <c r="Z103" s="117">
        <f t="shared" si="11"/>
        <v>11.20</v>
      </c>
    </row>
    <row r="104" spans="1:26" ht="19.9" customHeight="1">
      <c r="A104" s="207">
        <v>97</v>
      </c>
      <c r="B104" s="137">
        <v>283200</v>
      </c>
      <c r="C104" s="138" t="s">
        <v>272</v>
      </c>
      <c r="D104" s="287">
        <v>0.50</v>
      </c>
      <c r="E104" s="287">
        <v>1</v>
      </c>
      <c r="F104" s="287">
        <v>0</v>
      </c>
      <c r="G104" s="287">
        <v>0.50</v>
      </c>
      <c r="H104" s="287">
        <v>1.50</v>
      </c>
      <c r="I104" s="222">
        <f t="shared" si="26"/>
        <v>3.50</v>
      </c>
      <c r="J104" s="10">
        <f t="shared" si="30"/>
        <v>0.525</v>
      </c>
      <c r="K104" s="286">
        <v>0.50</v>
      </c>
      <c r="L104" s="286">
        <v>0</v>
      </c>
      <c r="M104" s="286">
        <v>0</v>
      </c>
      <c r="N104" s="286">
        <v>1</v>
      </c>
      <c r="O104" s="286">
        <v>0</v>
      </c>
      <c r="P104" s="18">
        <f t="shared" si="27"/>
        <v>1.50</v>
      </c>
      <c r="Q104" s="117">
        <f t="shared" si="28"/>
        <v>0.075000000000000011</v>
      </c>
      <c r="R104" s="107">
        <f t="shared" si="31" ref="R104:R115">(D104*0.15+K104*0.05)</f>
        <v>0.10</v>
      </c>
      <c r="S104" s="107">
        <f t="shared" si="32" ref="S104:S115">(E104*0.15+L104*0.05)</f>
        <v>0.15</v>
      </c>
      <c r="T104" s="107">
        <f t="shared" si="33" ref="T104:T115">(F104*0.15+M104*0.05)</f>
        <v>0</v>
      </c>
      <c r="U104" s="107">
        <f t="shared" si="34" ref="U104:U115">(G104*0.15+N104*0.05)</f>
        <v>0.125</v>
      </c>
      <c r="V104" s="107">
        <f t="shared" si="35" ref="V104:V115">(H104*0.15+O104*0.05)</f>
        <v>0.22499999999999998</v>
      </c>
      <c r="W104" s="118">
        <f t="shared" si="36" ref="W104:W115">I104+P104</f>
        <v>5</v>
      </c>
      <c r="X104" s="118">
        <f t="shared" si="29"/>
        <v>1</v>
      </c>
      <c r="Y104" s="285">
        <v>3</v>
      </c>
      <c r="Z104" s="117">
        <f t="shared" si="11"/>
        <v>2.4000000000000004</v>
      </c>
    </row>
    <row r="105" spans="1:26" ht="19.9" customHeight="1" thickBot="1">
      <c r="A105" s="208">
        <v>98</v>
      </c>
      <c r="B105" s="137">
        <v>283201</v>
      </c>
      <c r="C105" s="138" t="s">
        <v>273</v>
      </c>
      <c r="D105" s="10">
        <v>2</v>
      </c>
      <c r="E105" s="10">
        <v>1.50</v>
      </c>
      <c r="F105" s="10">
        <v>2.50</v>
      </c>
      <c r="G105" s="10">
        <v>1.50</v>
      </c>
      <c r="H105" s="10">
        <v>0</v>
      </c>
      <c r="I105" s="222">
        <f t="shared" si="37" ref="I105:I115">SUM(D105:H105)</f>
        <v>7.50</v>
      </c>
      <c r="J105" s="10">
        <f t="shared" si="30"/>
        <v>1.125</v>
      </c>
      <c r="K105" s="18">
        <v>1</v>
      </c>
      <c r="L105" s="18">
        <v>1</v>
      </c>
      <c r="M105" s="18">
        <v>1.50</v>
      </c>
      <c r="N105" s="18">
        <v>0</v>
      </c>
      <c r="O105" s="18">
        <v>0.50</v>
      </c>
      <c r="P105" s="18">
        <f t="shared" si="27"/>
        <v>4</v>
      </c>
      <c r="Q105" s="117">
        <f t="shared" si="28"/>
        <v>0.20</v>
      </c>
      <c r="R105" s="107">
        <f t="shared" si="31"/>
        <v>0.35</v>
      </c>
      <c r="S105" s="107">
        <f t="shared" si="32"/>
        <v>0.27499999999999997</v>
      </c>
      <c r="T105" s="107">
        <f t="shared" si="33"/>
        <v>0.45</v>
      </c>
      <c r="U105" s="107">
        <f t="shared" si="34"/>
        <v>0.22499999999999998</v>
      </c>
      <c r="V105" s="107">
        <f t="shared" si="35"/>
        <v>0.025000000000000001</v>
      </c>
      <c r="W105" s="118">
        <f t="shared" si="36"/>
        <v>11.50</v>
      </c>
      <c r="X105" s="118">
        <f t="shared" si="29"/>
        <v>2.3000000000000003</v>
      </c>
      <c r="Y105" s="285">
        <v>6</v>
      </c>
      <c r="Z105" s="117">
        <f t="shared" si="11"/>
        <v>4.8000000000000007</v>
      </c>
    </row>
    <row r="106" spans="1:26" ht="19.9" customHeight="1">
      <c r="A106" s="207">
        <v>99</v>
      </c>
      <c r="B106" s="137">
        <v>283202</v>
      </c>
      <c r="C106" s="138" t="s">
        <v>274</v>
      </c>
      <c r="D106" s="287">
        <v>3.50</v>
      </c>
      <c r="E106" s="287">
        <v>4.50</v>
      </c>
      <c r="F106" s="287">
        <v>3</v>
      </c>
      <c r="G106" s="287">
        <v>6</v>
      </c>
      <c r="H106" s="287">
        <v>5</v>
      </c>
      <c r="I106" s="222">
        <f t="shared" si="37"/>
        <v>22</v>
      </c>
      <c r="J106" s="10">
        <f t="shared" si="30"/>
        <v>3.30</v>
      </c>
      <c r="K106" s="286">
        <v>3</v>
      </c>
      <c r="L106" s="286">
        <v>2</v>
      </c>
      <c r="M106" s="286">
        <v>3.50</v>
      </c>
      <c r="N106" s="286">
        <v>2.50</v>
      </c>
      <c r="O106" s="286">
        <v>1</v>
      </c>
      <c r="P106" s="18">
        <f t="shared" si="27"/>
        <v>12</v>
      </c>
      <c r="Q106" s="117">
        <f t="shared" si="28"/>
        <v>0.60000000000000009</v>
      </c>
      <c r="R106" s="107">
        <f t="shared" si="31"/>
        <v>0.675</v>
      </c>
      <c r="S106" s="107">
        <f t="shared" si="32"/>
        <v>0.77499999999999991</v>
      </c>
      <c r="T106" s="107">
        <f t="shared" si="33"/>
        <v>0.625</v>
      </c>
      <c r="U106" s="107">
        <f t="shared" si="34"/>
        <v>1.0249999999999999</v>
      </c>
      <c r="V106" s="107">
        <f t="shared" si="35"/>
        <v>0.80</v>
      </c>
      <c r="W106" s="118">
        <f t="shared" si="36"/>
        <v>34</v>
      </c>
      <c r="X106" s="118">
        <f t="shared" si="29"/>
        <v>6.8000000000000007</v>
      </c>
      <c r="Y106" s="285">
        <v>18</v>
      </c>
      <c r="Z106" s="117">
        <f t="shared" si="11"/>
        <v>14.40</v>
      </c>
    </row>
    <row r="107" spans="1:26" ht="19.9" customHeight="1" thickBot="1">
      <c r="A107" s="208">
        <v>100</v>
      </c>
      <c r="B107" s="137">
        <v>283203</v>
      </c>
      <c r="C107" s="138" t="s">
        <v>135</v>
      </c>
      <c r="D107" s="287">
        <v>2</v>
      </c>
      <c r="E107" s="287">
        <v>3</v>
      </c>
      <c r="F107" s="287">
        <v>4</v>
      </c>
      <c r="G107" s="287">
        <v>3.50</v>
      </c>
      <c r="H107" s="287">
        <v>4.50</v>
      </c>
      <c r="I107" s="222">
        <f t="shared" si="37"/>
        <v>17</v>
      </c>
      <c r="J107" s="10">
        <f t="shared" si="30"/>
        <v>2.5499999999999998</v>
      </c>
      <c r="K107" s="18">
        <v>0.50</v>
      </c>
      <c r="L107" s="18">
        <v>1</v>
      </c>
      <c r="M107" s="18">
        <v>3</v>
      </c>
      <c r="N107" s="18">
        <v>4</v>
      </c>
      <c r="O107" s="18">
        <v>1</v>
      </c>
      <c r="P107" s="18">
        <f t="shared" si="27"/>
        <v>9.50</v>
      </c>
      <c r="Q107" s="117">
        <f t="shared" si="28"/>
        <v>0.475</v>
      </c>
      <c r="R107" s="107">
        <f t="shared" si="31"/>
        <v>0.325</v>
      </c>
      <c r="S107" s="107">
        <f t="shared" si="32"/>
        <v>0.49999999999999994</v>
      </c>
      <c r="T107" s="107">
        <f t="shared" si="33"/>
        <v>0.75</v>
      </c>
      <c r="U107" s="107">
        <f t="shared" si="34"/>
        <v>0.72500000000000009</v>
      </c>
      <c r="V107" s="107">
        <f t="shared" si="35"/>
        <v>0.725</v>
      </c>
      <c r="W107" s="118">
        <f t="shared" si="36"/>
        <v>26.50</v>
      </c>
      <c r="X107" s="118">
        <f t="shared" si="29"/>
        <v>5.3000000000000007</v>
      </c>
      <c r="Y107" s="285">
        <v>14</v>
      </c>
      <c r="Z107" s="117">
        <f t="shared" si="11"/>
        <v>11.20</v>
      </c>
    </row>
    <row r="108" spans="1:26" ht="19.9" customHeight="1">
      <c r="A108" s="207">
        <v>101</v>
      </c>
      <c r="B108" s="137">
        <v>283204</v>
      </c>
      <c r="C108" s="138" t="s">
        <v>275</v>
      </c>
      <c r="D108" s="287">
        <v>3</v>
      </c>
      <c r="E108" s="287">
        <v>4</v>
      </c>
      <c r="F108" s="287">
        <v>5</v>
      </c>
      <c r="G108" s="287">
        <v>1</v>
      </c>
      <c r="H108" s="287">
        <v>4</v>
      </c>
      <c r="I108" s="222">
        <f t="shared" si="37"/>
        <v>17</v>
      </c>
      <c r="J108" s="10">
        <f t="shared" si="30"/>
        <v>2.5499999999999998</v>
      </c>
      <c r="K108" s="18">
        <v>2</v>
      </c>
      <c r="L108" s="18">
        <v>1.50</v>
      </c>
      <c r="M108" s="18">
        <v>1</v>
      </c>
      <c r="N108" s="18">
        <v>2.50</v>
      </c>
      <c r="O108" s="18">
        <v>0.50</v>
      </c>
      <c r="P108" s="18">
        <f t="shared" si="27"/>
        <v>7.50</v>
      </c>
      <c r="Q108" s="117">
        <f t="shared" si="28"/>
        <v>0.375</v>
      </c>
      <c r="R108" s="107">
        <f t="shared" si="31"/>
        <v>0.54999999999999993</v>
      </c>
      <c r="S108" s="107">
        <f t="shared" si="32"/>
        <v>0.675</v>
      </c>
      <c r="T108" s="107">
        <f t="shared" si="33"/>
        <v>0.80</v>
      </c>
      <c r="U108" s="107">
        <f t="shared" si="34"/>
        <v>0.27500000000000002</v>
      </c>
      <c r="V108" s="107">
        <f t="shared" si="35"/>
        <v>0.625</v>
      </c>
      <c r="W108" s="118">
        <f t="shared" si="36"/>
        <v>24.50</v>
      </c>
      <c r="X108" s="118">
        <f t="shared" si="29"/>
        <v>4.9000000000000004</v>
      </c>
      <c r="Y108" s="285">
        <v>14</v>
      </c>
      <c r="Z108" s="117">
        <f t="shared" si="11"/>
        <v>11.20</v>
      </c>
    </row>
    <row r="109" spans="1:26" ht="19.9" customHeight="1" thickBot="1">
      <c r="A109" s="208">
        <v>102</v>
      </c>
      <c r="B109" s="137">
        <v>283205</v>
      </c>
      <c r="C109" s="138" t="s">
        <v>276</v>
      </c>
      <c r="D109" s="10">
        <v>1.50</v>
      </c>
      <c r="E109" s="10">
        <v>0</v>
      </c>
      <c r="F109" s="10">
        <v>2</v>
      </c>
      <c r="G109" s="10">
        <v>1.50</v>
      </c>
      <c r="H109" s="10">
        <v>0</v>
      </c>
      <c r="I109" s="222">
        <f t="shared" si="37"/>
        <v>5</v>
      </c>
      <c r="J109" s="10">
        <f t="shared" si="30"/>
        <v>0.75</v>
      </c>
      <c r="K109" s="18">
        <v>0</v>
      </c>
      <c r="L109" s="18">
        <v>0</v>
      </c>
      <c r="M109" s="18">
        <v>1.50</v>
      </c>
      <c r="N109" s="18">
        <v>1</v>
      </c>
      <c r="O109" s="18">
        <v>0</v>
      </c>
      <c r="P109" s="18">
        <f t="shared" si="27"/>
        <v>2.50</v>
      </c>
      <c r="Q109" s="117">
        <f t="shared" si="28"/>
        <v>0.125</v>
      </c>
      <c r="R109" s="107">
        <f t="shared" si="31"/>
        <v>0.22499999999999998</v>
      </c>
      <c r="S109" s="107">
        <f t="shared" si="32"/>
        <v>0</v>
      </c>
      <c r="T109" s="107">
        <f t="shared" si="33"/>
        <v>0.375</v>
      </c>
      <c r="U109" s="107">
        <f t="shared" si="34"/>
        <v>0.27499999999999997</v>
      </c>
      <c r="V109" s="107">
        <f t="shared" si="35"/>
        <v>0</v>
      </c>
      <c r="W109" s="118">
        <f t="shared" si="36"/>
        <v>7.50</v>
      </c>
      <c r="X109" s="118">
        <f t="shared" si="29"/>
        <v>1.50</v>
      </c>
      <c r="Y109" s="285">
        <v>4</v>
      </c>
      <c r="Z109" s="117">
        <f t="shared" si="11"/>
        <v>3.20</v>
      </c>
    </row>
    <row r="110" spans="1:26" ht="19.9" customHeight="1">
      <c r="A110" s="207">
        <v>103</v>
      </c>
      <c r="B110" s="137">
        <v>283206</v>
      </c>
      <c r="C110" s="138" t="s">
        <v>277</v>
      </c>
      <c r="D110" s="287">
        <v>3</v>
      </c>
      <c r="E110" s="287">
        <v>6</v>
      </c>
      <c r="F110" s="287">
        <v>3</v>
      </c>
      <c r="G110" s="287">
        <v>3.50</v>
      </c>
      <c r="H110" s="287">
        <v>2</v>
      </c>
      <c r="I110" s="222">
        <f t="shared" si="37"/>
        <v>17.50</v>
      </c>
      <c r="J110" s="10">
        <f t="shared" si="30"/>
        <v>2.625</v>
      </c>
      <c r="K110" s="18">
        <v>1</v>
      </c>
      <c r="L110" s="18">
        <v>3</v>
      </c>
      <c r="M110" s="18">
        <v>2</v>
      </c>
      <c r="N110" s="18">
        <v>1</v>
      </c>
      <c r="O110" s="18">
        <v>1.50</v>
      </c>
      <c r="P110" s="18">
        <f t="shared" si="27"/>
        <v>8.50</v>
      </c>
      <c r="Q110" s="117">
        <f t="shared" si="28"/>
        <v>0.42500000000000004</v>
      </c>
      <c r="R110" s="107">
        <f t="shared" si="31"/>
        <v>0.49999999999999994</v>
      </c>
      <c r="S110" s="107">
        <f t="shared" si="32"/>
        <v>1.0499999999999998</v>
      </c>
      <c r="T110" s="107">
        <f t="shared" si="33"/>
        <v>0.54999999999999993</v>
      </c>
      <c r="U110" s="107">
        <f t="shared" si="34"/>
        <v>0.57500000000000007</v>
      </c>
      <c r="V110" s="107">
        <f t="shared" si="35"/>
        <v>0.375</v>
      </c>
      <c r="W110" s="118">
        <f t="shared" si="36"/>
        <v>26</v>
      </c>
      <c r="X110" s="118">
        <f t="shared" si="29"/>
        <v>5.20</v>
      </c>
      <c r="Y110" s="285">
        <v>14</v>
      </c>
      <c r="Z110" s="117">
        <f t="shared" si="11"/>
        <v>11.20</v>
      </c>
    </row>
    <row r="111" spans="1:26" ht="19.9" customHeight="1" thickBot="1">
      <c r="A111" s="208">
        <v>104</v>
      </c>
      <c r="B111" s="137">
        <v>283208</v>
      </c>
      <c r="C111" s="138" t="s">
        <v>278</v>
      </c>
      <c r="D111" s="10">
        <v>0</v>
      </c>
      <c r="E111" s="10">
        <v>1</v>
      </c>
      <c r="F111" s="10">
        <v>0.50</v>
      </c>
      <c r="G111" s="10">
        <v>2</v>
      </c>
      <c r="H111" s="10">
        <v>0.50</v>
      </c>
      <c r="I111" s="222">
        <f t="shared" si="37"/>
        <v>4</v>
      </c>
      <c r="J111" s="10">
        <f t="shared" si="30"/>
        <v>0.60</v>
      </c>
      <c r="K111" s="18">
        <v>0.50</v>
      </c>
      <c r="L111" s="18">
        <v>1</v>
      </c>
      <c r="M111" s="18">
        <v>0</v>
      </c>
      <c r="N111" s="18">
        <v>0</v>
      </c>
      <c r="O111" s="18">
        <v>0.50</v>
      </c>
      <c r="P111" s="18">
        <f t="shared" si="27"/>
        <v>2</v>
      </c>
      <c r="Q111" s="117">
        <f t="shared" si="28"/>
        <v>0.10</v>
      </c>
      <c r="R111" s="107">
        <f t="shared" si="31"/>
        <v>0.025000000000000001</v>
      </c>
      <c r="S111" s="107">
        <f t="shared" si="32"/>
        <v>0.20</v>
      </c>
      <c r="T111" s="107">
        <f t="shared" si="33"/>
        <v>0.074999999999999997</v>
      </c>
      <c r="U111" s="107">
        <f t="shared" si="34"/>
        <v>0.30</v>
      </c>
      <c r="V111" s="107">
        <f t="shared" si="35"/>
        <v>0.10</v>
      </c>
      <c r="W111" s="118">
        <f t="shared" si="36"/>
        <v>6</v>
      </c>
      <c r="X111" s="118">
        <f t="shared" si="29"/>
        <v>1.2000000000000002</v>
      </c>
      <c r="Y111" s="285">
        <v>3</v>
      </c>
      <c r="Z111" s="117">
        <f t="shared" si="11"/>
        <v>2.4000000000000004</v>
      </c>
    </row>
    <row r="112" spans="1:26" ht="19.9" customHeight="1">
      <c r="A112" s="207">
        <v>105</v>
      </c>
      <c r="B112" s="137">
        <v>283209</v>
      </c>
      <c r="C112" s="138" t="s">
        <v>279</v>
      </c>
      <c r="D112" s="10">
        <v>0.50</v>
      </c>
      <c r="E112" s="10">
        <v>0</v>
      </c>
      <c r="F112" s="10">
        <v>2</v>
      </c>
      <c r="G112" s="10">
        <v>0</v>
      </c>
      <c r="H112" s="10">
        <v>0</v>
      </c>
      <c r="I112" s="222">
        <f t="shared" si="37"/>
        <v>2.50</v>
      </c>
      <c r="J112" s="10">
        <f t="shared" si="30"/>
        <v>0.375</v>
      </c>
      <c r="K112" s="18">
        <v>0</v>
      </c>
      <c r="L112" s="18">
        <v>0</v>
      </c>
      <c r="M112" s="18">
        <v>0.50</v>
      </c>
      <c r="N112" s="18">
        <v>0.50</v>
      </c>
      <c r="O112" s="18">
        <v>0</v>
      </c>
      <c r="P112" s="18">
        <f t="shared" si="27"/>
        <v>1</v>
      </c>
      <c r="Q112" s="117">
        <f t="shared" si="28"/>
        <v>0.05</v>
      </c>
      <c r="R112" s="107">
        <f t="shared" si="31"/>
        <v>0.074999999999999997</v>
      </c>
      <c r="S112" s="107">
        <f t="shared" si="32"/>
        <v>0</v>
      </c>
      <c r="T112" s="107">
        <f t="shared" si="33"/>
        <v>0.325</v>
      </c>
      <c r="U112" s="107">
        <f t="shared" si="34"/>
        <v>0.025000000000000001</v>
      </c>
      <c r="V112" s="107">
        <f t="shared" si="35"/>
        <v>0</v>
      </c>
      <c r="W112" s="118">
        <f t="shared" si="36"/>
        <v>3.50</v>
      </c>
      <c r="X112" s="118">
        <f t="shared" si="29"/>
        <v>0.70</v>
      </c>
      <c r="Y112" s="285">
        <v>2</v>
      </c>
      <c r="Z112" s="117">
        <f t="shared" si="11"/>
        <v>1.60</v>
      </c>
    </row>
    <row r="113" spans="1:26" ht="19.9" customHeight="1" thickBot="1">
      <c r="A113" s="208">
        <v>106</v>
      </c>
      <c r="B113" s="137">
        <v>283097</v>
      </c>
      <c r="C113" s="138" t="s">
        <v>280</v>
      </c>
      <c r="D113" s="10">
        <v>3</v>
      </c>
      <c r="E113" s="10">
        <v>2</v>
      </c>
      <c r="F113" s="10">
        <v>2.50</v>
      </c>
      <c r="G113" s="10">
        <v>4</v>
      </c>
      <c r="H113" s="10">
        <v>2</v>
      </c>
      <c r="I113" s="222">
        <f t="shared" si="37"/>
        <v>13.50</v>
      </c>
      <c r="J113" s="10">
        <f t="shared" si="30"/>
        <v>2.025</v>
      </c>
      <c r="K113" s="18">
        <v>3</v>
      </c>
      <c r="L113" s="18">
        <v>5</v>
      </c>
      <c r="M113" s="18">
        <v>2</v>
      </c>
      <c r="N113" s="18">
        <v>1</v>
      </c>
      <c r="O113" s="18">
        <v>1.50</v>
      </c>
      <c r="P113" s="18">
        <f t="shared" si="27"/>
        <v>12.50</v>
      </c>
      <c r="Q113" s="117">
        <f t="shared" si="28"/>
        <v>0.625</v>
      </c>
      <c r="R113" s="107">
        <f t="shared" si="31"/>
        <v>0.60</v>
      </c>
      <c r="S113" s="107">
        <f t="shared" si="32"/>
        <v>0.55000000000000004</v>
      </c>
      <c r="T113" s="107">
        <f t="shared" si="33"/>
        <v>0.475</v>
      </c>
      <c r="U113" s="107">
        <f t="shared" si="34"/>
        <v>0.65</v>
      </c>
      <c r="V113" s="107">
        <f t="shared" si="35"/>
        <v>0.375</v>
      </c>
      <c r="W113" s="118">
        <f t="shared" si="36"/>
        <v>26</v>
      </c>
      <c r="X113" s="118">
        <f t="shared" si="29"/>
        <v>5.20</v>
      </c>
      <c r="Y113" s="285" t="s">
        <v>203</v>
      </c>
      <c r="Z113" s="117" t="e">
        <f t="shared" si="11"/>
        <v>#VALUE!</v>
      </c>
    </row>
    <row r="114" spans="1:26" ht="19.9" customHeight="1">
      <c r="A114" s="207">
        <v>107</v>
      </c>
      <c r="B114" s="137">
        <v>283142</v>
      </c>
      <c r="C114" s="138" t="s">
        <v>289</v>
      </c>
      <c r="D114" s="287">
        <v>6.50</v>
      </c>
      <c r="E114" s="287">
        <v>7</v>
      </c>
      <c r="F114" s="287">
        <v>6</v>
      </c>
      <c r="G114" s="287">
        <v>5</v>
      </c>
      <c r="H114" s="287">
        <v>7</v>
      </c>
      <c r="I114" s="222">
        <f t="shared" si="37"/>
        <v>31.50</v>
      </c>
      <c r="J114" s="10">
        <f t="shared" si="30"/>
        <v>4.7249999999999996</v>
      </c>
      <c r="K114" s="18">
        <v>2</v>
      </c>
      <c r="L114" s="18">
        <v>3</v>
      </c>
      <c r="M114" s="18">
        <v>3.50</v>
      </c>
      <c r="N114" s="18">
        <v>2</v>
      </c>
      <c r="O114" s="18">
        <v>5</v>
      </c>
      <c r="P114" s="18">
        <f t="shared" si="27"/>
        <v>15.50</v>
      </c>
      <c r="Q114" s="117">
        <f t="shared" si="28"/>
        <v>0.775</v>
      </c>
      <c r="R114" s="107">
        <f t="shared" si="31"/>
        <v>1.075</v>
      </c>
      <c r="S114" s="107">
        <f t="shared" si="32"/>
        <v>1.2000000000000002</v>
      </c>
      <c r="T114" s="107">
        <f t="shared" si="33"/>
        <v>1.075</v>
      </c>
      <c r="U114" s="107">
        <f t="shared" si="34"/>
        <v>0.85</v>
      </c>
      <c r="V114" s="107">
        <f t="shared" si="35"/>
        <v>1.30</v>
      </c>
      <c r="W114" s="118">
        <f t="shared" si="36"/>
        <v>47</v>
      </c>
      <c r="X114" s="118">
        <f t="shared" si="29"/>
        <v>9.40</v>
      </c>
      <c r="Y114" s="285">
        <v>25</v>
      </c>
      <c r="Z114" s="117">
        <f t="shared" si="11"/>
        <v>20</v>
      </c>
    </row>
    <row r="115" spans="1:26" ht="19.9" customHeight="1">
      <c r="A115" s="208">
        <v>108</v>
      </c>
      <c r="B115" s="137">
        <v>283193</v>
      </c>
      <c r="C115" s="138" t="s">
        <v>281</v>
      </c>
      <c r="D115" s="287">
        <v>2.50</v>
      </c>
      <c r="E115" s="287">
        <v>2</v>
      </c>
      <c r="F115" s="287">
        <v>3</v>
      </c>
      <c r="G115" s="287">
        <v>3.50</v>
      </c>
      <c r="H115" s="287">
        <v>2.50</v>
      </c>
      <c r="I115" s="222">
        <f t="shared" si="37"/>
        <v>13.50</v>
      </c>
      <c r="J115" s="10">
        <f t="shared" si="30"/>
        <v>2.025</v>
      </c>
      <c r="K115" s="18">
        <v>1</v>
      </c>
      <c r="L115" s="18">
        <v>2</v>
      </c>
      <c r="M115" s="18">
        <v>1.50</v>
      </c>
      <c r="N115" s="18">
        <v>0</v>
      </c>
      <c r="O115" s="18">
        <v>2</v>
      </c>
      <c r="P115" s="18">
        <f t="shared" si="27"/>
        <v>6.50</v>
      </c>
      <c r="Q115" s="117">
        <f t="shared" si="28"/>
        <v>0.325</v>
      </c>
      <c r="R115" s="107">
        <f t="shared" si="31"/>
        <v>0.425</v>
      </c>
      <c r="S115" s="107">
        <f t="shared" si="32"/>
        <v>0.40</v>
      </c>
      <c r="T115" s="107">
        <f t="shared" si="33"/>
        <v>0.52499999999999991</v>
      </c>
      <c r="U115" s="107">
        <f t="shared" si="34"/>
        <v>0.525</v>
      </c>
      <c r="V115" s="107">
        <f t="shared" si="35"/>
        <v>0.475</v>
      </c>
      <c r="W115" s="118">
        <f t="shared" si="36"/>
        <v>20</v>
      </c>
      <c r="X115" s="118">
        <f t="shared" si="29"/>
        <v>4</v>
      </c>
      <c r="Y115" s="285">
        <v>11</v>
      </c>
      <c r="Z115" s="117">
        <f t="shared" si="11"/>
        <v>8.8000000000000007</v>
      </c>
    </row>
    <row r="116" spans="1:26" ht="21" thickBot="1">
      <c r="A116" s="1">
        <v>109</v>
      </c>
      <c r="B116" s="137">
        <v>183194</v>
      </c>
      <c r="C116" s="138" t="s">
        <v>282</v>
      </c>
      <c r="D116" s="287">
        <v>4</v>
      </c>
      <c r="E116" s="287">
        <v>3.50</v>
      </c>
      <c r="F116" s="287">
        <v>4</v>
      </c>
      <c r="G116" s="287">
        <v>2</v>
      </c>
      <c r="H116" s="287">
        <v>1.50</v>
      </c>
      <c r="I116" s="222">
        <f t="shared" si="38" ref="I116">SUM(D116:H116)</f>
        <v>15</v>
      </c>
      <c r="J116" s="10">
        <f t="shared" si="39" ref="J116">I116*0.15</f>
        <v>2.25</v>
      </c>
      <c r="K116" s="18">
        <v>0.50</v>
      </c>
      <c r="L116" s="18">
        <v>2</v>
      </c>
      <c r="M116" s="18">
        <v>2.50</v>
      </c>
      <c r="N116" s="18">
        <v>1.50</v>
      </c>
      <c r="O116" s="18">
        <v>1</v>
      </c>
      <c r="P116" s="18">
        <f t="shared" si="27"/>
        <v>7.50</v>
      </c>
      <c r="Q116" s="117">
        <f t="shared" si="40" ref="Q116">P116*0.05</f>
        <v>0.375</v>
      </c>
      <c r="R116" s="107">
        <f t="shared" si="41" ref="R116">(D116*0.15+K116*0.05)</f>
        <v>0.625</v>
      </c>
      <c r="S116" s="107">
        <f t="shared" si="42" ref="S116">(E116*0.15+L116*0.05)</f>
        <v>0.625</v>
      </c>
      <c r="T116" s="107">
        <f t="shared" si="43" ref="T116">(F116*0.15+M116*0.05)</f>
        <v>0.725</v>
      </c>
      <c r="U116" s="107">
        <f t="shared" si="44" ref="U116">(G116*0.15+N116*0.05)</f>
        <v>0.375</v>
      </c>
      <c r="V116" s="107">
        <f t="shared" si="45" ref="V116">(H116*0.15+O116*0.05)</f>
        <v>0.27499999999999997</v>
      </c>
      <c r="W116" s="118">
        <f t="shared" si="46" ref="W116">I116+P116</f>
        <v>22.50</v>
      </c>
      <c r="X116" s="118">
        <f t="shared" si="47" ref="X116">(W116*0.2)</f>
        <v>4.50</v>
      </c>
      <c r="Y116" s="285">
        <v>12</v>
      </c>
      <c r="Z116" s="117">
        <f t="shared" si="48" ref="Z116">Y116*0.8</f>
        <v>9.6000000000000014</v>
      </c>
    </row>
    <row r="117" spans="1:26" ht="20.25">
      <c r="A117" s="139" t="s">
        <v>13</v>
      </c>
      <c r="B117" s="140"/>
      <c r="C117" s="141"/>
      <c r="D117" s="291">
        <f>COUNT(D8:D116)</f>
        <v>108</v>
      </c>
      <c r="E117" s="291">
        <f t="shared" si="49" ref="E117:Z117">COUNT(E8:E116)</f>
        <v>108</v>
      </c>
      <c r="F117" s="291">
        <f t="shared" si="49"/>
        <v>108</v>
      </c>
      <c r="G117" s="291">
        <f t="shared" si="49"/>
        <v>108</v>
      </c>
      <c r="H117" s="291">
        <f t="shared" si="49"/>
        <v>108</v>
      </c>
      <c r="I117" s="291">
        <f t="shared" si="49"/>
        <v>109</v>
      </c>
      <c r="J117" s="291">
        <f t="shared" si="49"/>
        <v>106</v>
      </c>
      <c r="K117" s="291">
        <f t="shared" si="49"/>
        <v>108</v>
      </c>
      <c r="L117" s="291">
        <f t="shared" si="49"/>
        <v>108</v>
      </c>
      <c r="M117" s="291">
        <f t="shared" si="49"/>
        <v>108</v>
      </c>
      <c r="N117" s="291">
        <f t="shared" si="49"/>
        <v>108</v>
      </c>
      <c r="O117" s="291">
        <f t="shared" si="49"/>
        <v>108</v>
      </c>
      <c r="P117" s="291">
        <f t="shared" si="49"/>
        <v>109</v>
      </c>
      <c r="Q117" s="291">
        <f t="shared" si="49"/>
        <v>106</v>
      </c>
      <c r="R117" s="291">
        <f t="shared" si="49"/>
        <v>109</v>
      </c>
      <c r="S117" s="291">
        <f t="shared" si="49"/>
        <v>109</v>
      </c>
      <c r="T117" s="291">
        <f t="shared" si="49"/>
        <v>109</v>
      </c>
      <c r="U117" s="291">
        <f t="shared" si="49"/>
        <v>109</v>
      </c>
      <c r="V117" s="291">
        <f t="shared" si="49"/>
        <v>109</v>
      </c>
      <c r="W117" s="291">
        <f t="shared" si="49"/>
        <v>109</v>
      </c>
      <c r="X117" s="291">
        <f t="shared" si="49"/>
        <v>109</v>
      </c>
      <c r="Y117" s="291">
        <f t="shared" si="49"/>
        <v>107</v>
      </c>
      <c r="Z117" s="291">
        <f t="shared" si="49"/>
        <v>107</v>
      </c>
    </row>
    <row r="118" spans="1:26" ht="21" customHeight="1">
      <c r="A118" s="167" t="s">
        <v>14</v>
      </c>
      <c r="B118" s="168"/>
      <c r="C118" s="169"/>
      <c r="D118" s="9">
        <v>10</v>
      </c>
      <c r="E118" s="10">
        <v>10</v>
      </c>
      <c r="F118" s="10">
        <v>10</v>
      </c>
      <c r="G118" s="10">
        <v>10</v>
      </c>
      <c r="H118" s="91">
        <v>10</v>
      </c>
      <c r="I118" s="11">
        <f>SUM(D118:H118)</f>
        <v>50</v>
      </c>
      <c r="J118" s="92">
        <f>I118*0.15</f>
        <v>7.50</v>
      </c>
      <c r="K118" s="84">
        <v>5</v>
      </c>
      <c r="L118" s="18">
        <v>5</v>
      </c>
      <c r="M118" s="18">
        <v>5</v>
      </c>
      <c r="N118" s="18">
        <v>5</v>
      </c>
      <c r="O118" s="85">
        <v>5</v>
      </c>
      <c r="P118" s="79">
        <f>SUM(K118:O118)</f>
        <v>25</v>
      </c>
      <c r="Q118" s="97">
        <f>P118*0.05</f>
        <v>1.25</v>
      </c>
      <c r="R118" s="100">
        <f>(D118*0.15+K118*0.05)</f>
        <v>1.75</v>
      </c>
      <c r="S118" s="24">
        <f>((E118*0.15+L118*0.05))</f>
        <v>1.75</v>
      </c>
      <c r="T118" s="24">
        <f>((F118*0.15+M118*0.05))</f>
        <v>1.75</v>
      </c>
      <c r="U118" s="24">
        <f>((G118*0.15+N118*0.05))</f>
        <v>1.75</v>
      </c>
      <c r="V118" s="25">
        <f>((H118*0.15+O118*0.05))</f>
        <v>1.75</v>
      </c>
      <c r="W118" s="109">
        <v>75</v>
      </c>
      <c r="X118" s="103">
        <f>W118*0.2</f>
        <v>15</v>
      </c>
      <c r="Y118" s="19">
        <v>33</v>
      </c>
      <c r="Z118" s="86">
        <f>Y118*0.8</f>
        <v>26.40</v>
      </c>
    </row>
    <row r="119" spans="1:26" ht="20.25">
      <c r="A119" s="167" t="s">
        <v>75</v>
      </c>
      <c r="B119" s="168"/>
      <c r="C119" s="169"/>
      <c r="D119" s="9">
        <f>D118*0.4</f>
        <v>4</v>
      </c>
      <c r="E119" s="10">
        <f>E118*0.4</f>
        <v>4</v>
      </c>
      <c r="F119" s="10">
        <f t="shared" si="50" ref="F119:J119">F118*0.4</f>
        <v>4</v>
      </c>
      <c r="G119" s="10">
        <f t="shared" si="50"/>
        <v>4</v>
      </c>
      <c r="H119" s="91">
        <f t="shared" si="50"/>
        <v>4</v>
      </c>
      <c r="I119" s="11">
        <f t="shared" si="50"/>
        <v>20</v>
      </c>
      <c r="J119" s="92">
        <f t="shared" si="50"/>
        <v>3</v>
      </c>
      <c r="K119" s="84">
        <f>K118*0.4</f>
        <v>2</v>
      </c>
      <c r="L119" s="18">
        <f>L118*0.4</f>
        <v>2</v>
      </c>
      <c r="M119" s="18">
        <f t="shared" si="51" ref="M119:Z119">M118*0.4</f>
        <v>2</v>
      </c>
      <c r="N119" s="18">
        <f t="shared" si="51"/>
        <v>2</v>
      </c>
      <c r="O119" s="85">
        <f t="shared" si="51"/>
        <v>2</v>
      </c>
      <c r="P119" s="79">
        <f t="shared" si="51"/>
        <v>10</v>
      </c>
      <c r="Q119" s="97">
        <f t="shared" si="51"/>
        <v>0.50</v>
      </c>
      <c r="R119" s="100">
        <f t="shared" si="51"/>
        <v>0.70</v>
      </c>
      <c r="S119" s="24">
        <f t="shared" si="51"/>
        <v>0.70</v>
      </c>
      <c r="T119" s="24">
        <f t="shared" si="51"/>
        <v>0.70</v>
      </c>
      <c r="U119" s="24">
        <f t="shared" si="51"/>
        <v>0.70</v>
      </c>
      <c r="V119" s="25">
        <f t="shared" si="51"/>
        <v>0.70</v>
      </c>
      <c r="W119" s="109">
        <f t="shared" si="51"/>
        <v>30</v>
      </c>
      <c r="X119" s="103">
        <f t="shared" si="51"/>
        <v>6</v>
      </c>
      <c r="Y119" s="19">
        <f t="shared" si="51"/>
        <v>13.20</v>
      </c>
      <c r="Z119" s="86">
        <f t="shared" si="51"/>
        <v>10.560000000000002</v>
      </c>
    </row>
    <row r="120" spans="1:26" ht="21" customHeight="1">
      <c r="A120" s="167" t="s">
        <v>15</v>
      </c>
      <c r="B120" s="168"/>
      <c r="C120" s="169"/>
      <c r="D120" s="9">
        <f>COUNTIF(D8:D115,"&gt;=4")</f>
        <v>42</v>
      </c>
      <c r="E120" s="10">
        <f>COUNTIF(E8:E115,"&gt;=4")</f>
        <v>53</v>
      </c>
      <c r="F120" s="10">
        <f>COUNTIF(F8:F115,"&gt;=4")</f>
        <v>42</v>
      </c>
      <c r="G120" s="10">
        <f>COUNTIF(G8:G115,"&gt;=4")</f>
        <v>38</v>
      </c>
      <c r="H120" s="91">
        <f>COUNTIF(H8:H115,"&gt;=4")</f>
        <v>35</v>
      </c>
      <c r="I120" s="11">
        <f>COUNTIF(I8:I115,"&gt;=20")</f>
        <v>35</v>
      </c>
      <c r="J120" s="92">
        <f>COUNTIF(J8:J115,"&gt;=3")</f>
        <v>34</v>
      </c>
      <c r="K120" s="84">
        <f>COUNTIF(K8:K115,"&gt;=2")</f>
        <v>52</v>
      </c>
      <c r="L120" s="18">
        <f>COUNTIF(L8:L115,"&gt;=2")</f>
        <v>46</v>
      </c>
      <c r="M120" s="18">
        <f>COUNTIF(M8:M115,"&gt;=2")</f>
        <v>46</v>
      </c>
      <c r="N120" s="18">
        <f>COUNTIF(N8:N115,"&gt;=2")</f>
        <v>37</v>
      </c>
      <c r="O120" s="85">
        <f>COUNTIF(O8:O115,"&gt;=2")</f>
        <v>43</v>
      </c>
      <c r="P120" s="79">
        <f>COUNTIF(P8:P115,"&gt;=10")</f>
        <v>36</v>
      </c>
      <c r="Q120" s="97">
        <f>COUNTIF(Q8:Q115,"&gt;=0.5")</f>
        <v>35</v>
      </c>
      <c r="R120" s="100">
        <f>COUNTIF(R8:R115,"&gt;=0.7")</f>
        <v>40</v>
      </c>
      <c r="S120" s="24">
        <f>COUNTIF(S8:S115,"&gt;=0.7")</f>
        <v>44</v>
      </c>
      <c r="T120" s="24">
        <f>COUNTIF(T8:T115,"&gt;=0.7")</f>
        <v>38</v>
      </c>
      <c r="U120" s="24">
        <f>COUNTIF(U8:U115,"&gt;=0.7")</f>
        <v>32</v>
      </c>
      <c r="V120" s="25">
        <f>COUNTIF(V8:V115,"&gt;=0.7")</f>
        <v>31</v>
      </c>
      <c r="W120" s="109">
        <f>COUNTIF(W8:W115,"&gt;=30")</f>
        <v>35</v>
      </c>
      <c r="X120" s="103">
        <f>COUNTIF(X8:X115,"&gt;=6")</f>
        <v>35</v>
      </c>
      <c r="Y120" s="19">
        <f>COUNTIF(Y8:Y115,"&gt;=13.2")</f>
        <v>60</v>
      </c>
      <c r="Z120" s="86">
        <f>COUNTIF(Z8:Z115,"&gt;=10.56")</f>
        <v>60</v>
      </c>
    </row>
    <row r="121" spans="1:26" ht="20.25">
      <c r="A121" s="167" t="s">
        <v>16</v>
      </c>
      <c r="B121" s="168"/>
      <c r="C121" s="169"/>
      <c r="D121" s="93" t="str">
        <f t="shared" si="52" ref="D121:Z121">IF(((D120/COUNT(D8:D115))*100)&gt;=60,"3",IF(AND(((D120/COUNT(D8:D115))*100)&lt;60,((D120/COUNT(D8:D115))*100)&gt;=50),"2",IF(AND(((D120/COUNT(D8:D115))*100)&lt;50,((D120/COUNT(D8:D115))*100)&gt;=40),"1","0")))</f>
        <v>0</v>
      </c>
      <c r="E121" s="10" t="str">
        <f t="shared" si="52"/>
        <v>1</v>
      </c>
      <c r="F121" s="10" t="str">
        <f t="shared" si="52"/>
        <v>0</v>
      </c>
      <c r="G121" s="10" t="str">
        <f t="shared" si="52"/>
        <v>0</v>
      </c>
      <c r="H121" s="91" t="str">
        <f t="shared" si="52"/>
        <v>0</v>
      </c>
      <c r="I121" s="11" t="str">
        <f t="shared" si="52"/>
        <v>0</v>
      </c>
      <c r="J121" s="92" t="str">
        <f t="shared" si="52"/>
        <v>0</v>
      </c>
      <c r="K121" s="84" t="str">
        <f t="shared" si="52"/>
        <v>1</v>
      </c>
      <c r="L121" s="17" t="str">
        <f t="shared" si="52"/>
        <v>1</v>
      </c>
      <c r="M121" s="17" t="str">
        <f t="shared" si="52"/>
        <v>1</v>
      </c>
      <c r="N121" s="17" t="str">
        <f t="shared" si="52"/>
        <v>0</v>
      </c>
      <c r="O121" s="86" t="str">
        <f t="shared" si="52"/>
        <v>1</v>
      </c>
      <c r="P121" s="79" t="str">
        <f t="shared" si="52"/>
        <v>0</v>
      </c>
      <c r="Q121" s="97" t="str">
        <f t="shared" si="52"/>
        <v>0</v>
      </c>
      <c r="R121" s="100" t="str">
        <f t="shared" si="52"/>
        <v>0</v>
      </c>
      <c r="S121" s="24" t="str">
        <f t="shared" si="52"/>
        <v>1</v>
      </c>
      <c r="T121" s="24" t="str">
        <f t="shared" si="52"/>
        <v>0</v>
      </c>
      <c r="U121" s="24" t="str">
        <f t="shared" si="52"/>
        <v>0</v>
      </c>
      <c r="V121" s="25" t="str">
        <f t="shared" si="52"/>
        <v>0</v>
      </c>
      <c r="W121" s="103" t="str">
        <f t="shared" si="52"/>
        <v>0</v>
      </c>
      <c r="X121" s="104" t="str">
        <f t="shared" si="52"/>
        <v>0</v>
      </c>
      <c r="Y121" s="97" t="str">
        <f t="shared" si="52"/>
        <v>2</v>
      </c>
      <c r="Z121" s="19" t="str">
        <f t="shared" si="52"/>
        <v>2</v>
      </c>
    </row>
    <row r="122" spans="1:26" ht="21" thickBot="1">
      <c r="A122" s="170" t="s">
        <v>17</v>
      </c>
      <c r="B122" s="171"/>
      <c r="C122" s="172"/>
      <c r="D122" s="12">
        <f t="shared" si="53" ref="D122:Z122">((D120/COUNT(D8:D115))*D121)</f>
        <v>0</v>
      </c>
      <c r="E122" s="13">
        <f t="shared" si="53"/>
        <v>0.49532710280373832</v>
      </c>
      <c r="F122" s="13">
        <f t="shared" si="53"/>
        <v>0</v>
      </c>
      <c r="G122" s="13">
        <f t="shared" si="53"/>
        <v>0</v>
      </c>
      <c r="H122" s="94">
        <f t="shared" si="53"/>
        <v>0</v>
      </c>
      <c r="I122" s="14">
        <f t="shared" si="53"/>
        <v>0</v>
      </c>
      <c r="J122" s="95">
        <f t="shared" si="53"/>
        <v>0</v>
      </c>
      <c r="K122" s="87">
        <f t="shared" si="53"/>
        <v>0.48598130841121495</v>
      </c>
      <c r="L122" s="20">
        <f t="shared" si="53"/>
        <v>0.42990654205607476</v>
      </c>
      <c r="M122" s="20">
        <f t="shared" si="53"/>
        <v>0.42990654205607476</v>
      </c>
      <c r="N122" s="20">
        <f t="shared" si="53"/>
        <v>0</v>
      </c>
      <c r="O122" s="88">
        <f t="shared" si="53"/>
        <v>0.40186915887850466</v>
      </c>
      <c r="P122" s="80">
        <f t="shared" si="53"/>
        <v>0</v>
      </c>
      <c r="Q122" s="98">
        <f t="shared" si="53"/>
        <v>0</v>
      </c>
      <c r="R122" s="101">
        <f t="shared" si="53"/>
        <v>0</v>
      </c>
      <c r="S122" s="26">
        <f t="shared" si="53"/>
        <v>0.40740740740740738</v>
      </c>
      <c r="T122" s="26">
        <f t="shared" si="53"/>
        <v>0</v>
      </c>
      <c r="U122" s="26">
        <f t="shared" si="53"/>
        <v>0</v>
      </c>
      <c r="V122" s="27">
        <f t="shared" si="53"/>
        <v>0</v>
      </c>
      <c r="W122" s="110">
        <f t="shared" si="53"/>
        <v>0</v>
      </c>
      <c r="X122" s="105">
        <f t="shared" si="53"/>
        <v>0</v>
      </c>
      <c r="Y122" s="98">
        <f t="shared" si="53"/>
        <v>1.1320754716981132</v>
      </c>
      <c r="Z122" s="21">
        <f t="shared" si="53"/>
        <v>1.1320754716981132</v>
      </c>
    </row>
    <row r="123" spans="1:4" ht="21" thickBot="1">
      <c r="A123" s="2"/>
      <c r="B123" s="2"/>
      <c r="C123" s="2"/>
      <c r="D123" s="2"/>
    </row>
    <row r="124" spans="1:19" ht="20.25">
      <c r="A124" s="173" t="s">
        <v>18</v>
      </c>
      <c r="B124" s="174"/>
      <c r="C124" s="175"/>
      <c r="D124" s="2"/>
      <c r="E124" s="161" t="s">
        <v>19</v>
      </c>
      <c r="F124" s="162"/>
      <c r="G124" s="162"/>
      <c r="H124" s="162"/>
      <c r="I124" s="162"/>
      <c r="J124" s="162"/>
      <c r="K124" s="162"/>
      <c r="L124" s="162"/>
      <c r="M124" s="162"/>
      <c r="N124" s="163"/>
      <c r="O124" s="81" t="s">
        <v>9</v>
      </c>
      <c r="P124" s="28" t="s">
        <v>3</v>
      </c>
      <c r="Q124" s="28" t="s">
        <v>4</v>
      </c>
      <c r="R124" s="28" t="s">
        <v>5</v>
      </c>
      <c r="S124" s="29" t="s">
        <v>6</v>
      </c>
    </row>
    <row r="125" spans="1:19" ht="21" thickBot="1">
      <c r="A125" s="30" t="s">
        <v>76</v>
      </c>
      <c r="B125" s="3"/>
      <c r="C125" s="31"/>
      <c r="D125" s="2"/>
      <c r="E125" s="164"/>
      <c r="F125" s="165"/>
      <c r="G125" s="165"/>
      <c r="H125" s="165"/>
      <c r="I125" s="165"/>
      <c r="J125" s="165"/>
      <c r="K125" s="165"/>
      <c r="L125" s="165"/>
      <c r="M125" s="165"/>
      <c r="N125" s="166"/>
      <c r="O125" s="4">
        <f>(R122*0.2+Z122*0.8)</f>
        <v>0.90566037735849059</v>
      </c>
      <c r="P125" s="4">
        <f>(S122*0.2+Z122*0.8)</f>
        <v>0.98714185883997208</v>
      </c>
      <c r="Q125" s="4">
        <f>(T122*0.2+Z122*0.8)</f>
        <v>0.90566037735849059</v>
      </c>
      <c r="R125" s="4">
        <f>(U122*0.2+Z122*0.8)</f>
        <v>0.90566037735849059</v>
      </c>
      <c r="S125" s="5">
        <f>(V122*0.2+Z122*0.8)</f>
        <v>0.90566037735849059</v>
      </c>
    </row>
    <row r="126" spans="1:4" ht="20.25">
      <c r="A126" s="30" t="s">
        <v>77</v>
      </c>
      <c r="B126" s="3"/>
      <c r="C126" s="31"/>
      <c r="D126" s="2"/>
    </row>
    <row r="127" spans="1:4" ht="21" thickBot="1">
      <c r="A127" s="32" t="s">
        <v>78</v>
      </c>
      <c r="B127" s="33"/>
      <c r="C127" s="34"/>
      <c r="D127" s="2"/>
    </row>
  </sheetData>
  <mergeCells count="23">
    <mergeCell ref="E124:N125"/>
    <mergeCell ref="A118:C118"/>
    <mergeCell ref="A119:C119"/>
    <mergeCell ref="A120:C120"/>
    <mergeCell ref="A121:C121"/>
    <mergeCell ref="A122:C122"/>
    <mergeCell ref="A124:C124"/>
    <mergeCell ref="A117:C117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996d839-360f-4fa0-a4de-746512557234}">
  <sheetPr codeName="Sheet40">
    <pageSetUpPr fitToPage="1"/>
  </sheetPr>
  <dimension ref="A1:Z128"/>
  <sheetViews>
    <sheetView zoomScale="70" zoomScaleNormal="70" workbookViewId="0" topLeftCell="A1">
      <selection pane="topLeft" activeCell="C4" sqref="C4"/>
    </sheetView>
  </sheetViews>
  <sheetFormatPr defaultColWidth="8.854285714285714" defaultRowHeight="20.25"/>
  <cols>
    <col min="1" max="2" width="11.571428571428571" style="1" customWidth="1"/>
    <col min="3" max="3" width="63.714285714285715" style="1" bestFit="1" customWidth="1"/>
    <col min="4" max="10" width="11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27" width="8.857142857142858" style="1"/>
    <col min="28" max="30" width="8.857142857142858" style="1" customWidth="1"/>
    <col min="31" max="16384" width="8.857142857142858" style="1"/>
  </cols>
  <sheetData>
    <row r="1" spans="1:26" ht="20.25">
      <c r="A1" s="142" t="str">
        <f>'1 (8)'!A1:Z1</f>
        <v xml:space="preserve">ST. WILFRED'S PG COLLEGE 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20.25">
      <c r="A2" s="142" t="str">
        <f>'1 (8)'!A2:Z2</f>
        <v>DEPARTMENT OF SCIENCE(MATHEMATICS)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21" thickBot="1">
      <c r="A3" s="142"/>
      <c r="B3" s="142"/>
      <c r="C3" s="142"/>
      <c r="D3" s="142"/>
      <c r="E3" s="142"/>
      <c r="F3" s="142" t="str">
        <f>'1 (8)'!F3:T3</f>
        <v>BSC II YEAR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thickBot="1">
      <c r="A4" s="143" t="s">
        <v>80</v>
      </c>
      <c r="B4" s="144"/>
      <c r="C4" s="124" t="s">
        <v>297</v>
      </c>
      <c r="D4" s="115" t="s">
        <v>85</v>
      </c>
      <c r="E4" s="116"/>
      <c r="F4" s="145" t="s">
        <v>110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21" customHeight="1">
      <c r="A5" s="147" t="s">
        <v>0</v>
      </c>
      <c r="B5" s="149" t="s">
        <v>1</v>
      </c>
      <c r="C5" s="151" t="s">
        <v>2</v>
      </c>
      <c r="D5" s="153" t="s">
        <v>96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 t="s">
        <v>81</v>
      </c>
      <c r="S5" s="154"/>
      <c r="T5" s="154"/>
      <c r="U5" s="154"/>
      <c r="V5" s="154"/>
      <c r="W5" s="37" t="s">
        <v>12</v>
      </c>
      <c r="X5" s="155" t="s">
        <v>11</v>
      </c>
      <c r="Y5" s="157" t="s">
        <v>294</v>
      </c>
      <c r="Z5" s="157" t="s">
        <v>79</v>
      </c>
    </row>
    <row r="6" spans="1:26" ht="20.25">
      <c r="A6" s="148"/>
      <c r="B6" s="150"/>
      <c r="C6" s="152"/>
      <c r="D6" s="159" t="s">
        <v>92</v>
      </c>
      <c r="E6" s="159"/>
      <c r="F6" s="159"/>
      <c r="G6" s="159"/>
      <c r="H6" s="159"/>
      <c r="I6" s="159"/>
      <c r="J6" s="159"/>
      <c r="K6" s="160" t="s">
        <v>93</v>
      </c>
      <c r="L6" s="160"/>
      <c r="M6" s="160"/>
      <c r="N6" s="160"/>
      <c r="O6" s="160"/>
      <c r="P6" s="160"/>
      <c r="Q6" s="160"/>
      <c r="R6" s="154"/>
      <c r="S6" s="154"/>
      <c r="T6" s="154"/>
      <c r="U6" s="154"/>
      <c r="V6" s="154"/>
      <c r="W6" s="37" t="s">
        <v>10</v>
      </c>
      <c r="X6" s="155"/>
      <c r="Y6" s="157"/>
      <c r="Z6" s="157"/>
    </row>
    <row r="7" spans="1:26" ht="21" thickBot="1">
      <c r="A7" s="148"/>
      <c r="B7" s="204"/>
      <c r="C7" s="205"/>
      <c r="D7" s="159" t="s">
        <v>86</v>
      </c>
      <c r="E7" s="159" t="s">
        <v>87</v>
      </c>
      <c r="F7" s="159" t="s">
        <v>88</v>
      </c>
      <c r="G7" s="159" t="s">
        <v>89</v>
      </c>
      <c r="H7" s="159" t="s">
        <v>90</v>
      </c>
      <c r="I7" s="159" t="s">
        <v>94</v>
      </c>
      <c r="J7" s="159" t="s">
        <v>82</v>
      </c>
      <c r="K7" s="160" t="s">
        <v>9</v>
      </c>
      <c r="L7" s="160" t="s">
        <v>87</v>
      </c>
      <c r="M7" s="160" t="s">
        <v>4</v>
      </c>
      <c r="N7" s="160" t="s">
        <v>89</v>
      </c>
      <c r="O7" s="160" t="s">
        <v>90</v>
      </c>
      <c r="P7" s="160" t="s">
        <v>95</v>
      </c>
      <c r="Q7" s="160" t="s">
        <v>83</v>
      </c>
      <c r="R7" s="206" t="s">
        <v>9</v>
      </c>
      <c r="S7" s="154" t="s">
        <v>3</v>
      </c>
      <c r="T7" s="154" t="s">
        <v>4</v>
      </c>
      <c r="U7" s="154" t="s">
        <v>5</v>
      </c>
      <c r="V7" s="154" t="s">
        <v>6</v>
      </c>
      <c r="W7" s="37" t="s">
        <v>97</v>
      </c>
      <c r="X7" s="155"/>
      <c r="Y7" s="157"/>
      <c r="Z7" s="157"/>
    </row>
    <row r="8" spans="1:26" ht="19.9" customHeight="1">
      <c r="A8" s="207">
        <v>1</v>
      </c>
      <c r="B8" s="137">
        <v>283057</v>
      </c>
      <c r="C8" s="138" t="s">
        <v>210</v>
      </c>
      <c r="D8" s="10">
        <v>4.50</v>
      </c>
      <c r="E8" s="10">
        <v>5.50</v>
      </c>
      <c r="F8" s="10">
        <v>3.50</v>
      </c>
      <c r="G8" s="10">
        <v>4</v>
      </c>
      <c r="H8" s="10">
        <v>2.50</v>
      </c>
      <c r="I8" s="10">
        <f>SUM(D8:H8)</f>
        <v>20</v>
      </c>
      <c r="J8" s="10">
        <f t="shared" si="0" ref="J8:J39">I8*0.15</f>
        <v>3</v>
      </c>
      <c r="K8" s="18">
        <v>2</v>
      </c>
      <c r="L8" s="18">
        <v>1</v>
      </c>
      <c r="M8" s="18">
        <v>3</v>
      </c>
      <c r="N8" s="18">
        <v>2.50</v>
      </c>
      <c r="O8" s="18">
        <v>2</v>
      </c>
      <c r="P8" s="18">
        <f>SUM(K8:O8)</f>
        <v>10.50</v>
      </c>
      <c r="Q8" s="117">
        <f>P8*0.05</f>
        <v>0.525</v>
      </c>
      <c r="R8" s="107">
        <f t="shared" si="1" ref="R8:R71">(D8*0.15+K8*0.05)</f>
        <v>0.77499999999999991</v>
      </c>
      <c r="S8" s="107">
        <f t="shared" si="2" ref="S8:S71">(E8*0.15+L8*0.05)</f>
        <v>0.875</v>
      </c>
      <c r="T8" s="107">
        <f t="shared" si="3" ref="T8:T71">(F8*0.15+M8*0.05)</f>
        <v>0.675</v>
      </c>
      <c r="U8" s="107">
        <f t="shared" si="4" ref="U8:U71">(G8*0.15+N8*0.05)</f>
        <v>0.725</v>
      </c>
      <c r="V8" s="107">
        <f t="shared" si="5" ref="V8:V71">(H8*0.15+O8*0.05)</f>
        <v>0.475</v>
      </c>
      <c r="W8" s="118">
        <f t="shared" si="6" ref="W8:W71">I8+P8</f>
        <v>30.50</v>
      </c>
      <c r="X8" s="118">
        <f>(W8*0.2)</f>
        <v>6.10</v>
      </c>
      <c r="Y8" s="285">
        <v>16</v>
      </c>
      <c r="Z8" s="117">
        <f>Y8*0.8</f>
        <v>12.80</v>
      </c>
    </row>
    <row r="9" spans="1:26" ht="19.9" customHeight="1" thickBot="1">
      <c r="A9" s="208">
        <v>2</v>
      </c>
      <c r="B9" s="137">
        <v>283058</v>
      </c>
      <c r="C9" s="138" t="s">
        <v>156</v>
      </c>
      <c r="D9" s="10">
        <v>7.50</v>
      </c>
      <c r="E9" s="10">
        <v>8</v>
      </c>
      <c r="F9" s="10">
        <v>5</v>
      </c>
      <c r="G9" s="10">
        <v>6.50</v>
      </c>
      <c r="H9" s="10">
        <v>8</v>
      </c>
      <c r="I9" s="10">
        <f t="shared" si="7" ref="I9:I72">SUM(D9:H9)</f>
        <v>35</v>
      </c>
      <c r="J9" s="10">
        <f t="shared" si="0"/>
        <v>5.25</v>
      </c>
      <c r="K9" s="18">
        <v>5</v>
      </c>
      <c r="L9" s="18">
        <v>3.50</v>
      </c>
      <c r="M9" s="18">
        <v>4</v>
      </c>
      <c r="N9" s="18">
        <v>1.50</v>
      </c>
      <c r="O9" s="18">
        <v>3</v>
      </c>
      <c r="P9" s="18">
        <f t="shared" si="8" ref="P9:P72">SUM(K9:O9)</f>
        <v>17</v>
      </c>
      <c r="Q9" s="117">
        <f t="shared" si="9" ref="Q9:Q72">P9*0.05</f>
        <v>0.85000000000000009</v>
      </c>
      <c r="R9" s="107">
        <f t="shared" si="1"/>
        <v>1.375</v>
      </c>
      <c r="S9" s="107">
        <f t="shared" si="2"/>
        <v>1.375</v>
      </c>
      <c r="T9" s="107">
        <f t="shared" si="3"/>
        <v>0.95</v>
      </c>
      <c r="U9" s="107">
        <f t="shared" si="4"/>
        <v>1.05</v>
      </c>
      <c r="V9" s="107">
        <f t="shared" si="5"/>
        <v>1.35</v>
      </c>
      <c r="W9" s="118">
        <f t="shared" si="6"/>
        <v>52</v>
      </c>
      <c r="X9" s="118">
        <f t="shared" si="10" ref="X9:X72">(W9*0.2)</f>
        <v>10.40</v>
      </c>
      <c r="Y9" s="285">
        <v>28</v>
      </c>
      <c r="Z9" s="117">
        <f t="shared" si="11" ref="Z9:Z72">Y9*0.8</f>
        <v>22.40</v>
      </c>
    </row>
    <row r="10" spans="1:26" ht="19.9" customHeight="1">
      <c r="A10" s="207">
        <v>3</v>
      </c>
      <c r="B10" s="137">
        <v>283062</v>
      </c>
      <c r="C10" s="138" t="s">
        <v>112</v>
      </c>
      <c r="D10" s="10">
        <v>2</v>
      </c>
      <c r="E10" s="10">
        <v>2.50</v>
      </c>
      <c r="F10" s="10">
        <v>4</v>
      </c>
      <c r="G10" s="10">
        <v>3.50</v>
      </c>
      <c r="H10" s="10">
        <v>0.50</v>
      </c>
      <c r="I10" s="10">
        <f t="shared" si="7"/>
        <v>12.50</v>
      </c>
      <c r="J10" s="10">
        <f t="shared" si="0"/>
        <v>1.875</v>
      </c>
      <c r="K10" s="286">
        <v>2.50</v>
      </c>
      <c r="L10" s="286">
        <v>0.50</v>
      </c>
      <c r="M10" s="286">
        <v>1</v>
      </c>
      <c r="N10" s="286">
        <v>2</v>
      </c>
      <c r="O10" s="286">
        <v>0.50</v>
      </c>
      <c r="P10" s="18">
        <f t="shared" si="8"/>
        <v>6.50</v>
      </c>
      <c r="Q10" s="117">
        <f t="shared" si="9"/>
        <v>0.325</v>
      </c>
      <c r="R10" s="107">
        <f t="shared" si="1"/>
        <v>0.425</v>
      </c>
      <c r="S10" s="107">
        <f t="shared" si="2"/>
        <v>0.40</v>
      </c>
      <c r="T10" s="107">
        <f t="shared" si="3"/>
        <v>0.65</v>
      </c>
      <c r="U10" s="107">
        <f t="shared" si="4"/>
        <v>0.625</v>
      </c>
      <c r="V10" s="107">
        <f t="shared" si="5"/>
        <v>0.10</v>
      </c>
      <c r="W10" s="118">
        <f t="shared" si="6"/>
        <v>19</v>
      </c>
      <c r="X10" s="118">
        <f t="shared" si="10"/>
        <v>3.8000000000000003</v>
      </c>
      <c r="Y10" s="285">
        <v>10</v>
      </c>
      <c r="Z10" s="117">
        <f t="shared" si="11"/>
        <v>8</v>
      </c>
    </row>
    <row r="11" spans="1:26" ht="18" customHeight="1" thickBot="1">
      <c r="A11" s="208">
        <v>4</v>
      </c>
      <c r="B11" s="137">
        <v>283065</v>
      </c>
      <c r="C11" s="138" t="s">
        <v>211</v>
      </c>
      <c r="D11" s="10">
        <v>5</v>
      </c>
      <c r="E11" s="10">
        <v>4.50</v>
      </c>
      <c r="F11" s="10">
        <v>6</v>
      </c>
      <c r="G11" s="10">
        <v>4</v>
      </c>
      <c r="H11" s="10">
        <v>3.50</v>
      </c>
      <c r="I11" s="10">
        <f t="shared" si="7"/>
        <v>23</v>
      </c>
      <c r="J11" s="10">
        <f t="shared" si="0"/>
        <v>3.4499999999999997</v>
      </c>
      <c r="K11" s="18">
        <v>2</v>
      </c>
      <c r="L11" s="18">
        <v>2.50</v>
      </c>
      <c r="M11" s="18">
        <v>1.50</v>
      </c>
      <c r="N11" s="18">
        <v>3</v>
      </c>
      <c r="O11" s="18">
        <v>2</v>
      </c>
      <c r="P11" s="18">
        <f t="shared" si="8"/>
        <v>11</v>
      </c>
      <c r="Q11" s="117">
        <f t="shared" si="9"/>
        <v>0.55000000000000004</v>
      </c>
      <c r="R11" s="107">
        <f t="shared" si="1"/>
        <v>0.85</v>
      </c>
      <c r="S11" s="107">
        <f t="shared" si="2"/>
        <v>0.80</v>
      </c>
      <c r="T11" s="107">
        <f t="shared" si="3"/>
        <v>0.97499999999999987</v>
      </c>
      <c r="U11" s="107">
        <f t="shared" si="4"/>
        <v>0.75</v>
      </c>
      <c r="V11" s="107">
        <f t="shared" si="5"/>
        <v>0.625</v>
      </c>
      <c r="W11" s="118">
        <f t="shared" si="6"/>
        <v>34</v>
      </c>
      <c r="X11" s="118">
        <f t="shared" si="10"/>
        <v>6.8000000000000007</v>
      </c>
      <c r="Y11" s="285">
        <v>19</v>
      </c>
      <c r="Z11" s="117">
        <f t="shared" si="11"/>
        <v>15.20</v>
      </c>
    </row>
    <row r="12" spans="1:26" ht="19.9" customHeight="1">
      <c r="A12" s="207">
        <v>5</v>
      </c>
      <c r="B12" s="137">
        <v>287046</v>
      </c>
      <c r="C12" s="138" t="s">
        <v>212</v>
      </c>
      <c r="D12" s="10">
        <v>6</v>
      </c>
      <c r="E12" s="10">
        <v>5</v>
      </c>
      <c r="F12" s="10">
        <v>4</v>
      </c>
      <c r="G12" s="10">
        <v>3.50</v>
      </c>
      <c r="H12" s="10">
        <v>3</v>
      </c>
      <c r="I12" s="10">
        <f t="shared" si="7"/>
        <v>21.50</v>
      </c>
      <c r="J12" s="10">
        <f t="shared" si="0"/>
        <v>3.225</v>
      </c>
      <c r="K12" s="18">
        <v>3</v>
      </c>
      <c r="L12" s="18">
        <v>4</v>
      </c>
      <c r="M12" s="18">
        <v>1</v>
      </c>
      <c r="N12" s="18">
        <v>2</v>
      </c>
      <c r="O12" s="18">
        <v>1.50</v>
      </c>
      <c r="P12" s="18">
        <f t="shared" si="8"/>
        <v>11.50</v>
      </c>
      <c r="Q12" s="117">
        <f t="shared" si="9"/>
        <v>0.57500000000000007</v>
      </c>
      <c r="R12" s="107">
        <f t="shared" si="1"/>
        <v>1.0499999999999998</v>
      </c>
      <c r="S12" s="107">
        <f t="shared" si="2"/>
        <v>0.95</v>
      </c>
      <c r="T12" s="107">
        <f t="shared" si="3"/>
        <v>0.65</v>
      </c>
      <c r="U12" s="107">
        <f t="shared" si="4"/>
        <v>0.625</v>
      </c>
      <c r="V12" s="107">
        <f t="shared" si="5"/>
        <v>0.52499999999999991</v>
      </c>
      <c r="W12" s="118">
        <f t="shared" si="6"/>
        <v>33</v>
      </c>
      <c r="X12" s="118">
        <f t="shared" si="10"/>
        <v>6.60</v>
      </c>
      <c r="Y12" s="285">
        <v>18</v>
      </c>
      <c r="Z12" s="117">
        <f t="shared" si="11"/>
        <v>14.40</v>
      </c>
    </row>
    <row r="13" spans="1:26" ht="19.9" customHeight="1" thickBot="1">
      <c r="A13" s="208">
        <v>6</v>
      </c>
      <c r="B13" s="137">
        <v>283066</v>
      </c>
      <c r="C13" s="138" t="s">
        <v>113</v>
      </c>
      <c r="D13" s="10">
        <v>7</v>
      </c>
      <c r="E13" s="10">
        <v>4</v>
      </c>
      <c r="F13" s="10">
        <v>4.50</v>
      </c>
      <c r="G13" s="10">
        <v>8</v>
      </c>
      <c r="H13" s="10">
        <v>5</v>
      </c>
      <c r="I13" s="10">
        <f t="shared" si="7"/>
        <v>28.50</v>
      </c>
      <c r="J13" s="10">
        <f t="shared" si="0"/>
        <v>4.2749999999999995</v>
      </c>
      <c r="K13" s="18">
        <v>5</v>
      </c>
      <c r="L13" s="18">
        <v>2</v>
      </c>
      <c r="M13" s="18">
        <v>3</v>
      </c>
      <c r="N13" s="18">
        <v>1</v>
      </c>
      <c r="O13" s="18">
        <v>3.50</v>
      </c>
      <c r="P13" s="18">
        <f t="shared" si="8"/>
        <v>14.50</v>
      </c>
      <c r="Q13" s="117">
        <f t="shared" si="9"/>
        <v>0.72500000000000009</v>
      </c>
      <c r="R13" s="107">
        <f t="shared" si="1"/>
        <v>1.30</v>
      </c>
      <c r="S13" s="107">
        <f t="shared" si="2"/>
        <v>0.70</v>
      </c>
      <c r="T13" s="107">
        <f t="shared" si="3"/>
        <v>0.825</v>
      </c>
      <c r="U13" s="107">
        <f t="shared" si="4"/>
        <v>1.25</v>
      </c>
      <c r="V13" s="107">
        <f t="shared" si="5"/>
        <v>0.925</v>
      </c>
      <c r="W13" s="118">
        <f t="shared" si="6"/>
        <v>43</v>
      </c>
      <c r="X13" s="118">
        <f t="shared" si="10"/>
        <v>8.60</v>
      </c>
      <c r="Y13" s="285">
        <v>23</v>
      </c>
      <c r="Z13" s="117">
        <f t="shared" si="11"/>
        <v>18.400000000000002</v>
      </c>
    </row>
    <row r="14" spans="1:26" ht="19.9" customHeight="1">
      <c r="A14" s="207">
        <v>7</v>
      </c>
      <c r="B14" s="137">
        <v>283068</v>
      </c>
      <c r="C14" s="138" t="s">
        <v>114</v>
      </c>
      <c r="D14" s="10">
        <v>2</v>
      </c>
      <c r="E14" s="10">
        <v>3</v>
      </c>
      <c r="F14" s="10">
        <v>1</v>
      </c>
      <c r="G14" s="10">
        <v>2.50</v>
      </c>
      <c r="H14" s="10">
        <v>1.50</v>
      </c>
      <c r="I14" s="10">
        <f t="shared" si="7"/>
        <v>10</v>
      </c>
      <c r="J14" s="10">
        <f t="shared" si="0"/>
        <v>1.50</v>
      </c>
      <c r="K14" s="18">
        <v>1</v>
      </c>
      <c r="L14" s="18">
        <v>0</v>
      </c>
      <c r="M14" s="18">
        <v>1</v>
      </c>
      <c r="N14" s="18">
        <v>1.50</v>
      </c>
      <c r="O14" s="18">
        <v>2</v>
      </c>
      <c r="P14" s="18">
        <f t="shared" si="8"/>
        <v>5.50</v>
      </c>
      <c r="Q14" s="117">
        <f t="shared" si="9"/>
        <v>0.27500000000000002</v>
      </c>
      <c r="R14" s="107">
        <f t="shared" si="1"/>
        <v>0.35</v>
      </c>
      <c r="S14" s="107">
        <f t="shared" si="2"/>
        <v>0.44999999999999996</v>
      </c>
      <c r="T14" s="107">
        <f t="shared" si="3"/>
        <v>0.20</v>
      </c>
      <c r="U14" s="107">
        <f t="shared" si="4"/>
        <v>0.45</v>
      </c>
      <c r="V14" s="107">
        <f t="shared" si="5"/>
        <v>0.32499999999999996</v>
      </c>
      <c r="W14" s="118">
        <f t="shared" si="6"/>
        <v>15.50</v>
      </c>
      <c r="X14" s="118">
        <f t="shared" si="10"/>
        <v>3.10</v>
      </c>
      <c r="Y14" s="285">
        <v>8</v>
      </c>
      <c r="Z14" s="117">
        <f t="shared" si="11"/>
        <v>6.40</v>
      </c>
    </row>
    <row r="15" spans="1:26" ht="19.9" customHeight="1" thickBot="1">
      <c r="A15" s="208">
        <v>8</v>
      </c>
      <c r="B15" s="137">
        <v>283072</v>
      </c>
      <c r="C15" s="138" t="s">
        <v>213</v>
      </c>
      <c r="D15" s="10">
        <v>5.50</v>
      </c>
      <c r="E15" s="10">
        <v>6</v>
      </c>
      <c r="F15" s="10">
        <v>3</v>
      </c>
      <c r="G15" s="10">
        <v>4</v>
      </c>
      <c r="H15" s="10">
        <v>3.50</v>
      </c>
      <c r="I15" s="10">
        <f t="shared" si="7"/>
        <v>22</v>
      </c>
      <c r="J15" s="10">
        <f t="shared" si="0"/>
        <v>3.30</v>
      </c>
      <c r="K15" s="18">
        <v>4</v>
      </c>
      <c r="L15" s="18">
        <v>2</v>
      </c>
      <c r="M15" s="18">
        <v>1.50</v>
      </c>
      <c r="N15" s="18">
        <v>4</v>
      </c>
      <c r="O15" s="18">
        <v>0</v>
      </c>
      <c r="P15" s="18">
        <f t="shared" si="8"/>
        <v>11.50</v>
      </c>
      <c r="Q15" s="117">
        <f t="shared" si="9"/>
        <v>0.57500000000000007</v>
      </c>
      <c r="R15" s="107">
        <f t="shared" si="1"/>
        <v>1.0249999999999999</v>
      </c>
      <c r="S15" s="107">
        <f t="shared" si="2"/>
        <v>0.99999999999999989</v>
      </c>
      <c r="T15" s="107">
        <f t="shared" si="3"/>
        <v>0.52499999999999991</v>
      </c>
      <c r="U15" s="107">
        <f t="shared" si="4"/>
        <v>0.80</v>
      </c>
      <c r="V15" s="107">
        <f t="shared" si="5"/>
        <v>0.525</v>
      </c>
      <c r="W15" s="118">
        <f t="shared" si="6"/>
        <v>33.50</v>
      </c>
      <c r="X15" s="118">
        <f t="shared" si="10"/>
        <v>6.70</v>
      </c>
      <c r="Y15" s="285">
        <v>18</v>
      </c>
      <c r="Z15" s="117">
        <f t="shared" si="11"/>
        <v>14.40</v>
      </c>
    </row>
    <row r="16" spans="1:26" ht="19.9" customHeight="1">
      <c r="A16" s="207">
        <v>9</v>
      </c>
      <c r="B16" s="137">
        <v>287047</v>
      </c>
      <c r="C16" s="138" t="s">
        <v>213</v>
      </c>
      <c r="D16" s="10">
        <v>1</v>
      </c>
      <c r="E16" s="10">
        <v>1</v>
      </c>
      <c r="F16" s="10">
        <v>1.50</v>
      </c>
      <c r="G16" s="10">
        <v>0.50</v>
      </c>
      <c r="H16" s="10">
        <v>1</v>
      </c>
      <c r="I16" s="10">
        <f t="shared" si="7"/>
        <v>5</v>
      </c>
      <c r="J16" s="10">
        <f t="shared" si="0"/>
        <v>0.75</v>
      </c>
      <c r="K16" s="18">
        <v>0</v>
      </c>
      <c r="L16" s="18">
        <v>1</v>
      </c>
      <c r="M16" s="18">
        <v>0.50</v>
      </c>
      <c r="N16" s="18">
        <v>0</v>
      </c>
      <c r="O16" s="18">
        <v>0.50</v>
      </c>
      <c r="P16" s="18">
        <f t="shared" si="8"/>
        <v>2</v>
      </c>
      <c r="Q16" s="117">
        <f t="shared" si="9"/>
        <v>0.10</v>
      </c>
      <c r="R16" s="107">
        <f t="shared" si="1"/>
        <v>0.15</v>
      </c>
      <c r="S16" s="107">
        <f t="shared" si="2"/>
        <v>0.20</v>
      </c>
      <c r="T16" s="107">
        <f t="shared" si="3"/>
        <v>0.24999999999999997</v>
      </c>
      <c r="U16" s="107">
        <f t="shared" si="4"/>
        <v>0.074999999999999997</v>
      </c>
      <c r="V16" s="107">
        <f t="shared" si="5"/>
        <v>0.175</v>
      </c>
      <c r="W16" s="118">
        <f t="shared" si="6"/>
        <v>7</v>
      </c>
      <c r="X16" s="118">
        <f t="shared" si="10"/>
        <v>1.40</v>
      </c>
      <c r="Y16" s="285">
        <v>4</v>
      </c>
      <c r="Z16" s="117">
        <f t="shared" si="11"/>
        <v>3.20</v>
      </c>
    </row>
    <row r="17" spans="1:26" ht="19.9" customHeight="1" thickBot="1">
      <c r="A17" s="208">
        <v>10</v>
      </c>
      <c r="B17" s="137">
        <v>283073</v>
      </c>
      <c r="C17" s="138" t="s">
        <v>214</v>
      </c>
      <c r="D17" s="10">
        <v>4</v>
      </c>
      <c r="E17" s="10">
        <v>3</v>
      </c>
      <c r="F17" s="10">
        <v>1</v>
      </c>
      <c r="G17" s="10">
        <v>2</v>
      </c>
      <c r="H17" s="10">
        <v>3</v>
      </c>
      <c r="I17" s="10">
        <f t="shared" si="7"/>
        <v>13</v>
      </c>
      <c r="J17" s="10">
        <f t="shared" si="0"/>
        <v>1.95</v>
      </c>
      <c r="K17" s="18">
        <v>1</v>
      </c>
      <c r="L17" s="18">
        <v>0.50</v>
      </c>
      <c r="M17" s="18">
        <v>2</v>
      </c>
      <c r="N17" s="18">
        <v>0.50</v>
      </c>
      <c r="O17" s="18">
        <v>2.50</v>
      </c>
      <c r="P17" s="18">
        <f t="shared" si="8"/>
        <v>6.50</v>
      </c>
      <c r="Q17" s="117">
        <f t="shared" si="9"/>
        <v>0.325</v>
      </c>
      <c r="R17" s="107">
        <f t="shared" si="1"/>
        <v>0.65</v>
      </c>
      <c r="S17" s="107">
        <f t="shared" si="2"/>
        <v>0.475</v>
      </c>
      <c r="T17" s="107">
        <f t="shared" si="3"/>
        <v>0.25</v>
      </c>
      <c r="U17" s="107">
        <f t="shared" si="4"/>
        <v>0.325</v>
      </c>
      <c r="V17" s="107">
        <f t="shared" si="5"/>
        <v>0.57499999999999996</v>
      </c>
      <c r="W17" s="118">
        <f t="shared" si="6"/>
        <v>19.50</v>
      </c>
      <c r="X17" s="118">
        <f t="shared" si="10"/>
        <v>3.9000000000000004</v>
      </c>
      <c r="Y17" s="285">
        <v>10</v>
      </c>
      <c r="Z17" s="117">
        <f t="shared" si="11"/>
        <v>8</v>
      </c>
    </row>
    <row r="18" spans="1:26" ht="19.9" customHeight="1">
      <c r="A18" s="207">
        <v>11</v>
      </c>
      <c r="B18" s="137">
        <v>283075</v>
      </c>
      <c r="C18" s="138" t="s">
        <v>117</v>
      </c>
      <c r="D18" s="10">
        <v>9</v>
      </c>
      <c r="E18" s="10">
        <v>7.50</v>
      </c>
      <c r="F18" s="10">
        <v>8</v>
      </c>
      <c r="G18" s="10">
        <v>7</v>
      </c>
      <c r="H18" s="10">
        <v>5</v>
      </c>
      <c r="I18" s="10">
        <f t="shared" si="7"/>
        <v>36.50</v>
      </c>
      <c r="J18" s="10">
        <f t="shared" si="0"/>
        <v>5.475</v>
      </c>
      <c r="K18" s="18">
        <v>3</v>
      </c>
      <c r="L18" s="18">
        <v>3.50</v>
      </c>
      <c r="M18" s="18">
        <v>2.50</v>
      </c>
      <c r="N18" s="18">
        <v>4</v>
      </c>
      <c r="O18" s="18">
        <v>5</v>
      </c>
      <c r="P18" s="18">
        <f t="shared" si="8"/>
        <v>18</v>
      </c>
      <c r="Q18" s="117">
        <f t="shared" si="9"/>
        <v>0.90</v>
      </c>
      <c r="R18" s="107">
        <f t="shared" si="1"/>
        <v>1.50</v>
      </c>
      <c r="S18" s="107">
        <f t="shared" si="2"/>
        <v>1.30</v>
      </c>
      <c r="T18" s="107">
        <f t="shared" si="3"/>
        <v>1.325</v>
      </c>
      <c r="U18" s="107">
        <f t="shared" si="4"/>
        <v>1.25</v>
      </c>
      <c r="V18" s="107">
        <f t="shared" si="5"/>
        <v>1</v>
      </c>
      <c r="W18" s="118">
        <f t="shared" si="6"/>
        <v>54.50</v>
      </c>
      <c r="X18" s="118">
        <f t="shared" si="10"/>
        <v>10.90</v>
      </c>
      <c r="Y18" s="285">
        <v>29</v>
      </c>
      <c r="Z18" s="117">
        <f t="shared" si="11"/>
        <v>23.200000000000003</v>
      </c>
    </row>
    <row r="19" spans="1:26" ht="19.9" customHeight="1" thickBot="1">
      <c r="A19" s="208">
        <v>12</v>
      </c>
      <c r="B19" s="137">
        <v>283076</v>
      </c>
      <c r="C19" s="138" t="s">
        <v>140</v>
      </c>
      <c r="D19" s="10">
        <v>0</v>
      </c>
      <c r="E19" s="10">
        <v>1</v>
      </c>
      <c r="F19" s="10">
        <v>0.50</v>
      </c>
      <c r="G19" s="10">
        <v>0</v>
      </c>
      <c r="H19" s="10">
        <v>0</v>
      </c>
      <c r="I19" s="10">
        <f t="shared" si="7"/>
        <v>1.50</v>
      </c>
      <c r="J19" s="10">
        <f t="shared" si="0"/>
        <v>0.22499999999999998</v>
      </c>
      <c r="K19" s="18">
        <v>1</v>
      </c>
      <c r="L19" s="18">
        <v>0.50</v>
      </c>
      <c r="M19" s="18">
        <v>0</v>
      </c>
      <c r="N19" s="18">
        <v>0</v>
      </c>
      <c r="O19" s="18">
        <v>0.50</v>
      </c>
      <c r="P19" s="18">
        <f t="shared" si="8"/>
        <v>2</v>
      </c>
      <c r="Q19" s="117">
        <f t="shared" si="9"/>
        <v>0.10</v>
      </c>
      <c r="R19" s="107">
        <f t="shared" si="1"/>
        <v>0.05</v>
      </c>
      <c r="S19" s="107">
        <f t="shared" si="2"/>
        <v>0.175</v>
      </c>
      <c r="T19" s="107">
        <f t="shared" si="3"/>
        <v>0.074999999999999997</v>
      </c>
      <c r="U19" s="107">
        <f t="shared" si="4"/>
        <v>0</v>
      </c>
      <c r="V19" s="107">
        <f t="shared" si="5"/>
        <v>0.025000000000000001</v>
      </c>
      <c r="W19" s="118">
        <f t="shared" si="6"/>
        <v>3.50</v>
      </c>
      <c r="X19" s="118">
        <f t="shared" si="10"/>
        <v>0.70</v>
      </c>
      <c r="Y19" s="285">
        <v>2</v>
      </c>
      <c r="Z19" s="117">
        <f t="shared" si="11"/>
        <v>1.60</v>
      </c>
    </row>
    <row r="20" spans="1:26" ht="19.9" customHeight="1">
      <c r="A20" s="207">
        <v>13</v>
      </c>
      <c r="B20" s="268">
        <v>287048</v>
      </c>
      <c r="C20" s="269" t="s">
        <v>215</v>
      </c>
      <c r="D20" s="10">
        <v>1</v>
      </c>
      <c r="E20" s="10">
        <v>0</v>
      </c>
      <c r="F20" s="10">
        <v>0</v>
      </c>
      <c r="G20" s="10">
        <v>0.50</v>
      </c>
      <c r="H20" s="10">
        <v>0.50</v>
      </c>
      <c r="I20" s="10">
        <f t="shared" si="7"/>
        <v>2</v>
      </c>
      <c r="J20" s="10">
        <f t="shared" si="0"/>
        <v>0.30</v>
      </c>
      <c r="K20" s="18">
        <v>0</v>
      </c>
      <c r="L20" s="18">
        <v>0</v>
      </c>
      <c r="M20" s="18">
        <v>0.50</v>
      </c>
      <c r="N20" s="18">
        <v>0.50</v>
      </c>
      <c r="O20" s="18">
        <v>0</v>
      </c>
      <c r="P20" s="18">
        <f t="shared" si="8"/>
        <v>1</v>
      </c>
      <c r="Q20" s="117">
        <f t="shared" si="9"/>
        <v>0.05</v>
      </c>
      <c r="R20" s="107">
        <f t="shared" si="1"/>
        <v>0.15</v>
      </c>
      <c r="S20" s="107">
        <f t="shared" si="2"/>
        <v>0</v>
      </c>
      <c r="T20" s="107">
        <f t="shared" si="3"/>
        <v>0.025000000000000001</v>
      </c>
      <c r="U20" s="107">
        <f t="shared" si="4"/>
        <v>0.10</v>
      </c>
      <c r="V20" s="107">
        <f t="shared" si="5"/>
        <v>0.074999999999999997</v>
      </c>
      <c r="W20" s="118">
        <f t="shared" si="6"/>
        <v>3</v>
      </c>
      <c r="X20" s="118">
        <f t="shared" si="10"/>
        <v>0.60000000000000009</v>
      </c>
      <c r="Y20" s="288">
        <v>2</v>
      </c>
      <c r="Z20" s="117">
        <f t="shared" si="11"/>
        <v>1.60</v>
      </c>
    </row>
    <row r="21" spans="1:26" ht="19.9" customHeight="1" thickBot="1">
      <c r="A21" s="208">
        <v>14</v>
      </c>
      <c r="B21" s="137">
        <v>283079</v>
      </c>
      <c r="C21" s="138" t="s">
        <v>216</v>
      </c>
      <c r="D21" s="10">
        <v>0.50</v>
      </c>
      <c r="E21" s="10">
        <v>1</v>
      </c>
      <c r="F21" s="10">
        <v>0.50</v>
      </c>
      <c r="G21" s="10">
        <v>0</v>
      </c>
      <c r="H21" s="10">
        <v>1</v>
      </c>
      <c r="I21" s="10">
        <f t="shared" si="7"/>
        <v>3</v>
      </c>
      <c r="J21" s="10">
        <f t="shared" si="0"/>
        <v>0.44999999999999996</v>
      </c>
      <c r="K21" s="18">
        <v>0.50</v>
      </c>
      <c r="L21" s="18">
        <v>1.50</v>
      </c>
      <c r="M21" s="18">
        <v>0</v>
      </c>
      <c r="N21" s="18">
        <v>0</v>
      </c>
      <c r="O21" s="18">
        <v>0.50</v>
      </c>
      <c r="P21" s="18">
        <f t="shared" si="8"/>
        <v>2.50</v>
      </c>
      <c r="Q21" s="117">
        <f t="shared" si="9"/>
        <v>0.125</v>
      </c>
      <c r="R21" s="107">
        <f t="shared" si="1"/>
        <v>0.10</v>
      </c>
      <c r="S21" s="107">
        <f t="shared" si="2"/>
        <v>0.225</v>
      </c>
      <c r="T21" s="107">
        <f t="shared" si="3"/>
        <v>0.074999999999999997</v>
      </c>
      <c r="U21" s="107">
        <f t="shared" si="4"/>
        <v>0</v>
      </c>
      <c r="V21" s="107">
        <f t="shared" si="5"/>
        <v>0.175</v>
      </c>
      <c r="W21" s="118">
        <f t="shared" si="6"/>
        <v>5.50</v>
      </c>
      <c r="X21" s="118">
        <f t="shared" si="10"/>
        <v>1.1000000000000001</v>
      </c>
      <c r="Y21" s="285">
        <v>4</v>
      </c>
      <c r="Z21" s="117">
        <f t="shared" si="11"/>
        <v>3.20</v>
      </c>
    </row>
    <row r="22" spans="1:26" ht="19.9" customHeight="1">
      <c r="A22" s="207">
        <v>15</v>
      </c>
      <c r="B22" s="137">
        <v>283081</v>
      </c>
      <c r="C22" s="138" t="s">
        <v>217</v>
      </c>
      <c r="D22" s="10">
        <v>5</v>
      </c>
      <c r="E22" s="10">
        <v>2.50</v>
      </c>
      <c r="F22" s="10">
        <v>6</v>
      </c>
      <c r="G22" s="10">
        <v>3.50</v>
      </c>
      <c r="H22" s="10">
        <v>5</v>
      </c>
      <c r="I22" s="10">
        <f t="shared" si="7"/>
        <v>22</v>
      </c>
      <c r="J22" s="10">
        <f t="shared" si="0"/>
        <v>3.30</v>
      </c>
      <c r="K22" s="18">
        <v>3</v>
      </c>
      <c r="L22" s="18">
        <v>2</v>
      </c>
      <c r="M22" s="18">
        <v>2.50</v>
      </c>
      <c r="N22" s="18">
        <v>1</v>
      </c>
      <c r="O22" s="18">
        <v>3</v>
      </c>
      <c r="P22" s="18">
        <f t="shared" si="8"/>
        <v>11.50</v>
      </c>
      <c r="Q22" s="117">
        <f t="shared" si="9"/>
        <v>0.57500000000000007</v>
      </c>
      <c r="R22" s="107">
        <f t="shared" si="1"/>
        <v>0.90</v>
      </c>
      <c r="S22" s="107">
        <f t="shared" si="2"/>
        <v>0.475</v>
      </c>
      <c r="T22" s="107">
        <f t="shared" si="3"/>
        <v>1.0249999999999999</v>
      </c>
      <c r="U22" s="107">
        <f t="shared" si="4"/>
        <v>0.57500000000000007</v>
      </c>
      <c r="V22" s="107">
        <f t="shared" si="5"/>
        <v>0.90</v>
      </c>
      <c r="W22" s="118">
        <f t="shared" si="6"/>
        <v>33.50</v>
      </c>
      <c r="X22" s="118">
        <f t="shared" si="10"/>
        <v>6.70</v>
      </c>
      <c r="Y22" s="285">
        <v>18</v>
      </c>
      <c r="Z22" s="117">
        <f t="shared" si="11"/>
        <v>14.40</v>
      </c>
    </row>
    <row r="23" spans="1:26" ht="19.9" customHeight="1" thickBot="1">
      <c r="A23" s="208">
        <v>16</v>
      </c>
      <c r="B23" s="137">
        <v>283082</v>
      </c>
      <c r="C23" s="138" t="s">
        <v>218</v>
      </c>
      <c r="D23" s="10">
        <v>4</v>
      </c>
      <c r="E23" s="10">
        <v>3</v>
      </c>
      <c r="F23" s="10">
        <v>1.50</v>
      </c>
      <c r="G23" s="10">
        <v>5</v>
      </c>
      <c r="H23" s="10">
        <v>6</v>
      </c>
      <c r="I23" s="10">
        <f t="shared" si="7"/>
        <v>19.50</v>
      </c>
      <c r="J23" s="10">
        <f t="shared" si="0"/>
        <v>2.925</v>
      </c>
      <c r="K23" s="18">
        <v>4</v>
      </c>
      <c r="L23" s="18">
        <v>1</v>
      </c>
      <c r="M23" s="18">
        <v>1.50</v>
      </c>
      <c r="N23" s="18">
        <v>3</v>
      </c>
      <c r="O23" s="18">
        <v>0.50</v>
      </c>
      <c r="P23" s="18">
        <f t="shared" si="8"/>
        <v>10</v>
      </c>
      <c r="Q23" s="117">
        <f t="shared" si="9"/>
        <v>0.50</v>
      </c>
      <c r="R23" s="107">
        <f t="shared" si="1"/>
        <v>0.80</v>
      </c>
      <c r="S23" s="107">
        <f t="shared" si="2"/>
        <v>0.49999999999999994</v>
      </c>
      <c r="T23" s="107">
        <f t="shared" si="3"/>
        <v>0.30</v>
      </c>
      <c r="U23" s="107">
        <f t="shared" si="4"/>
        <v>0.90</v>
      </c>
      <c r="V23" s="107">
        <f t="shared" si="5"/>
        <v>0.925</v>
      </c>
      <c r="W23" s="118">
        <f t="shared" si="6"/>
        <v>29.50</v>
      </c>
      <c r="X23" s="118">
        <f t="shared" si="10"/>
        <v>5.90</v>
      </c>
      <c r="Y23" s="285">
        <v>16</v>
      </c>
      <c r="Z23" s="117">
        <f t="shared" si="11"/>
        <v>12.80</v>
      </c>
    </row>
    <row r="24" spans="1:26" ht="19.9" customHeight="1">
      <c r="A24" s="207">
        <v>17</v>
      </c>
      <c r="B24" s="137">
        <v>283084</v>
      </c>
      <c r="C24" s="138" t="s">
        <v>219</v>
      </c>
      <c r="D24" s="10">
        <v>0.50</v>
      </c>
      <c r="E24" s="10">
        <v>0.50</v>
      </c>
      <c r="F24" s="10">
        <v>1</v>
      </c>
      <c r="G24" s="10">
        <v>2</v>
      </c>
      <c r="H24" s="10">
        <v>1.50</v>
      </c>
      <c r="I24" s="10">
        <f t="shared" si="7"/>
        <v>5.50</v>
      </c>
      <c r="J24" s="10">
        <f t="shared" si="0"/>
        <v>0.825</v>
      </c>
      <c r="K24" s="286">
        <v>0</v>
      </c>
      <c r="L24" s="286">
        <v>0.50</v>
      </c>
      <c r="M24" s="286">
        <v>1.50</v>
      </c>
      <c r="N24" s="286">
        <v>1</v>
      </c>
      <c r="O24" s="286">
        <v>0</v>
      </c>
      <c r="P24" s="18">
        <f t="shared" si="8"/>
        <v>3</v>
      </c>
      <c r="Q24" s="117">
        <f t="shared" si="9"/>
        <v>0.15000000000000002</v>
      </c>
      <c r="R24" s="107">
        <f t="shared" si="1"/>
        <v>0.074999999999999997</v>
      </c>
      <c r="S24" s="107">
        <f t="shared" si="2"/>
        <v>0.10</v>
      </c>
      <c r="T24" s="107">
        <f t="shared" si="3"/>
        <v>0.225</v>
      </c>
      <c r="U24" s="107">
        <f t="shared" si="4"/>
        <v>0.35</v>
      </c>
      <c r="V24" s="107">
        <f t="shared" si="5"/>
        <v>0.22499999999999998</v>
      </c>
      <c r="W24" s="118">
        <f t="shared" si="6"/>
        <v>8.50</v>
      </c>
      <c r="X24" s="118">
        <f t="shared" si="10"/>
        <v>1.7000000000000002</v>
      </c>
      <c r="Y24" s="285">
        <v>4</v>
      </c>
      <c r="Z24" s="117">
        <f t="shared" si="11"/>
        <v>3.20</v>
      </c>
    </row>
    <row r="25" spans="1:26" ht="19.9" customHeight="1" thickBot="1">
      <c r="A25" s="208">
        <v>18</v>
      </c>
      <c r="B25" s="137">
        <v>283085</v>
      </c>
      <c r="C25" s="138" t="s">
        <v>142</v>
      </c>
      <c r="D25" s="10">
        <v>2.50</v>
      </c>
      <c r="E25" s="10">
        <v>2</v>
      </c>
      <c r="F25" s="10">
        <v>1.50</v>
      </c>
      <c r="G25" s="10">
        <v>3</v>
      </c>
      <c r="H25" s="10">
        <v>1</v>
      </c>
      <c r="I25" s="10">
        <f t="shared" si="7"/>
        <v>10</v>
      </c>
      <c r="J25" s="10">
        <f t="shared" si="0"/>
        <v>1.50</v>
      </c>
      <c r="K25" s="286">
        <v>0.50</v>
      </c>
      <c r="L25" s="286">
        <v>0</v>
      </c>
      <c r="M25" s="286">
        <v>2</v>
      </c>
      <c r="N25" s="286">
        <v>1.50</v>
      </c>
      <c r="O25" s="286">
        <v>1</v>
      </c>
      <c r="P25" s="18">
        <f t="shared" si="8"/>
        <v>5</v>
      </c>
      <c r="Q25" s="117">
        <f t="shared" si="9"/>
        <v>0.25</v>
      </c>
      <c r="R25" s="107">
        <f t="shared" si="1"/>
        <v>0.40</v>
      </c>
      <c r="S25" s="107">
        <f t="shared" si="2"/>
        <v>0.30</v>
      </c>
      <c r="T25" s="107">
        <f t="shared" si="3"/>
        <v>0.32499999999999996</v>
      </c>
      <c r="U25" s="107">
        <f t="shared" si="4"/>
        <v>0.52499999999999991</v>
      </c>
      <c r="V25" s="107">
        <f t="shared" si="5"/>
        <v>0.20</v>
      </c>
      <c r="W25" s="118">
        <f t="shared" si="6"/>
        <v>15</v>
      </c>
      <c r="X25" s="118">
        <f t="shared" si="10"/>
        <v>3</v>
      </c>
      <c r="Y25" s="285">
        <v>8</v>
      </c>
      <c r="Z25" s="117">
        <f t="shared" si="11"/>
        <v>6.40</v>
      </c>
    </row>
    <row r="26" spans="1:26" ht="19.9" customHeight="1">
      <c r="A26" s="207">
        <v>19</v>
      </c>
      <c r="B26" s="137">
        <v>283086</v>
      </c>
      <c r="C26" s="138" t="s">
        <v>100</v>
      </c>
      <c r="D26" s="10">
        <v>4</v>
      </c>
      <c r="E26" s="10">
        <v>3</v>
      </c>
      <c r="F26" s="10">
        <v>6</v>
      </c>
      <c r="G26" s="10">
        <v>4.50</v>
      </c>
      <c r="H26" s="10">
        <v>4</v>
      </c>
      <c r="I26" s="10">
        <f t="shared" si="7"/>
        <v>21.50</v>
      </c>
      <c r="J26" s="10">
        <f t="shared" si="0"/>
        <v>3.225</v>
      </c>
      <c r="K26" s="286">
        <v>1.50</v>
      </c>
      <c r="L26" s="286">
        <v>2.50</v>
      </c>
      <c r="M26" s="286">
        <v>1.50</v>
      </c>
      <c r="N26" s="286">
        <v>3</v>
      </c>
      <c r="O26" s="286">
        <v>2</v>
      </c>
      <c r="P26" s="18">
        <f t="shared" si="8"/>
        <v>10.50</v>
      </c>
      <c r="Q26" s="117">
        <f t="shared" si="9"/>
        <v>0.525</v>
      </c>
      <c r="R26" s="107">
        <f t="shared" si="1"/>
        <v>0.675</v>
      </c>
      <c r="S26" s="107">
        <f t="shared" si="2"/>
        <v>0.57499999999999996</v>
      </c>
      <c r="T26" s="107">
        <f t="shared" si="3"/>
        <v>0.97499999999999987</v>
      </c>
      <c r="U26" s="107">
        <f t="shared" si="4"/>
        <v>0.825</v>
      </c>
      <c r="V26" s="107">
        <f t="shared" si="5"/>
        <v>0.70</v>
      </c>
      <c r="W26" s="118">
        <f t="shared" si="6"/>
        <v>32</v>
      </c>
      <c r="X26" s="118">
        <f t="shared" si="10"/>
        <v>6.40</v>
      </c>
      <c r="Y26" s="285">
        <v>17</v>
      </c>
      <c r="Z26" s="117">
        <f t="shared" si="11"/>
        <v>13.60</v>
      </c>
    </row>
    <row r="27" spans="1:26" ht="19.9" customHeight="1" thickBot="1">
      <c r="A27" s="208">
        <v>20</v>
      </c>
      <c r="B27" s="137">
        <v>283087</v>
      </c>
      <c r="C27" s="138" t="s">
        <v>220</v>
      </c>
      <c r="D27" s="10">
        <v>1.50</v>
      </c>
      <c r="E27" s="10">
        <v>0.50</v>
      </c>
      <c r="F27" s="10">
        <v>1</v>
      </c>
      <c r="G27" s="10">
        <v>2</v>
      </c>
      <c r="H27" s="10">
        <v>1.50</v>
      </c>
      <c r="I27" s="10">
        <f t="shared" si="7"/>
        <v>6.50</v>
      </c>
      <c r="J27" s="10">
        <f t="shared" si="0"/>
        <v>0.975</v>
      </c>
      <c r="K27" s="286">
        <v>0.50</v>
      </c>
      <c r="L27" s="286">
        <v>0</v>
      </c>
      <c r="M27" s="286">
        <v>1</v>
      </c>
      <c r="N27" s="286">
        <v>0.50</v>
      </c>
      <c r="O27" s="286">
        <v>1.50</v>
      </c>
      <c r="P27" s="18">
        <f t="shared" si="8"/>
        <v>3.50</v>
      </c>
      <c r="Q27" s="117">
        <f t="shared" si="9"/>
        <v>0.17500000000000002</v>
      </c>
      <c r="R27" s="107">
        <f t="shared" si="1"/>
        <v>0.24999999999999997</v>
      </c>
      <c r="S27" s="107">
        <f t="shared" si="2"/>
        <v>0.074999999999999997</v>
      </c>
      <c r="T27" s="107">
        <f t="shared" si="3"/>
        <v>0.20</v>
      </c>
      <c r="U27" s="107">
        <f t="shared" si="4"/>
        <v>0.325</v>
      </c>
      <c r="V27" s="107">
        <f t="shared" si="5"/>
        <v>0.30</v>
      </c>
      <c r="W27" s="118">
        <f t="shared" si="6"/>
        <v>10</v>
      </c>
      <c r="X27" s="118">
        <f t="shared" si="10"/>
        <v>2</v>
      </c>
      <c r="Y27" s="285">
        <v>5</v>
      </c>
      <c r="Z27" s="117">
        <f t="shared" si="11"/>
        <v>4</v>
      </c>
    </row>
    <row r="28" spans="1:26" ht="19.9" customHeight="1">
      <c r="A28" s="207">
        <v>21</v>
      </c>
      <c r="B28" s="137">
        <v>283088</v>
      </c>
      <c r="C28" s="138" t="s">
        <v>118</v>
      </c>
      <c r="D28" s="10">
        <v>2.50</v>
      </c>
      <c r="E28" s="10">
        <v>1.50</v>
      </c>
      <c r="F28" s="10">
        <v>2</v>
      </c>
      <c r="G28" s="10">
        <v>1.50</v>
      </c>
      <c r="H28" s="10">
        <v>1</v>
      </c>
      <c r="I28" s="10">
        <f t="shared" si="7"/>
        <v>8.50</v>
      </c>
      <c r="J28" s="10">
        <f t="shared" si="0"/>
        <v>1.2749999999999999</v>
      </c>
      <c r="K28" s="286">
        <v>2</v>
      </c>
      <c r="L28" s="286">
        <v>1</v>
      </c>
      <c r="M28" s="286">
        <v>0</v>
      </c>
      <c r="N28" s="286">
        <v>1</v>
      </c>
      <c r="O28" s="286">
        <v>0</v>
      </c>
      <c r="P28" s="18">
        <f t="shared" si="8"/>
        <v>4</v>
      </c>
      <c r="Q28" s="117">
        <f t="shared" si="9"/>
        <v>0.20</v>
      </c>
      <c r="R28" s="107">
        <f t="shared" si="1"/>
        <v>0.475</v>
      </c>
      <c r="S28" s="107">
        <f t="shared" si="2"/>
        <v>0.27499999999999997</v>
      </c>
      <c r="T28" s="107">
        <f t="shared" si="3"/>
        <v>0.30</v>
      </c>
      <c r="U28" s="107">
        <f t="shared" si="4"/>
        <v>0.27499999999999997</v>
      </c>
      <c r="V28" s="107">
        <f t="shared" si="5"/>
        <v>0.15</v>
      </c>
      <c r="W28" s="118">
        <f t="shared" si="6"/>
        <v>12.50</v>
      </c>
      <c r="X28" s="118">
        <f t="shared" si="10"/>
        <v>2.50</v>
      </c>
      <c r="Y28" s="285">
        <v>7</v>
      </c>
      <c r="Z28" s="117">
        <f t="shared" si="11"/>
        <v>5.60</v>
      </c>
    </row>
    <row r="29" spans="1:26" ht="19.9" customHeight="1" thickBot="1">
      <c r="A29" s="208">
        <v>22</v>
      </c>
      <c r="B29" s="137">
        <v>283092</v>
      </c>
      <c r="C29" s="138" t="s">
        <v>120</v>
      </c>
      <c r="D29" s="10">
        <v>1.50</v>
      </c>
      <c r="E29" s="10">
        <v>4</v>
      </c>
      <c r="F29" s="10">
        <v>1</v>
      </c>
      <c r="G29" s="10">
        <v>3</v>
      </c>
      <c r="H29" s="10">
        <v>0.50</v>
      </c>
      <c r="I29" s="10">
        <f t="shared" si="7"/>
        <v>10</v>
      </c>
      <c r="J29" s="10">
        <f t="shared" si="0"/>
        <v>1.50</v>
      </c>
      <c r="K29" s="18">
        <v>1</v>
      </c>
      <c r="L29" s="18">
        <v>0.50</v>
      </c>
      <c r="M29" s="18">
        <v>1.50</v>
      </c>
      <c r="N29" s="18">
        <v>2</v>
      </c>
      <c r="O29" s="18">
        <v>0</v>
      </c>
      <c r="P29" s="18">
        <f t="shared" si="8"/>
        <v>5</v>
      </c>
      <c r="Q29" s="117">
        <f t="shared" si="9"/>
        <v>0.25</v>
      </c>
      <c r="R29" s="107">
        <f t="shared" si="1"/>
        <v>0.27499999999999997</v>
      </c>
      <c r="S29" s="107">
        <f t="shared" si="2"/>
        <v>0.625</v>
      </c>
      <c r="T29" s="107">
        <f t="shared" si="3"/>
        <v>0.225</v>
      </c>
      <c r="U29" s="107">
        <f t="shared" si="4"/>
        <v>0.54999999999999993</v>
      </c>
      <c r="V29" s="107">
        <f t="shared" si="5"/>
        <v>0.074999999999999997</v>
      </c>
      <c r="W29" s="118">
        <f t="shared" si="6"/>
        <v>15</v>
      </c>
      <c r="X29" s="118">
        <f t="shared" si="10"/>
        <v>3</v>
      </c>
      <c r="Y29" s="285">
        <v>8</v>
      </c>
      <c r="Z29" s="117">
        <f t="shared" si="11"/>
        <v>6.40</v>
      </c>
    </row>
    <row r="30" spans="1:26" ht="19.9" customHeight="1">
      <c r="A30" s="207">
        <v>23</v>
      </c>
      <c r="B30" s="137">
        <v>283094</v>
      </c>
      <c r="C30" s="138" t="s">
        <v>221</v>
      </c>
      <c r="D30" s="10">
        <v>6</v>
      </c>
      <c r="E30" s="10">
        <v>4.50</v>
      </c>
      <c r="F30" s="10">
        <v>7</v>
      </c>
      <c r="G30" s="10">
        <v>4</v>
      </c>
      <c r="H30" s="10">
        <v>3.50</v>
      </c>
      <c r="I30" s="10">
        <f t="shared" si="7"/>
        <v>25</v>
      </c>
      <c r="J30" s="10">
        <f t="shared" si="0"/>
        <v>3.75</v>
      </c>
      <c r="K30" s="18">
        <v>2</v>
      </c>
      <c r="L30" s="18">
        <v>2.50</v>
      </c>
      <c r="M30" s="18">
        <v>4</v>
      </c>
      <c r="N30" s="18">
        <v>1.50</v>
      </c>
      <c r="O30" s="18">
        <v>2</v>
      </c>
      <c r="P30" s="18">
        <f t="shared" si="8"/>
        <v>12</v>
      </c>
      <c r="Q30" s="117">
        <f t="shared" si="9"/>
        <v>0.60000000000000009</v>
      </c>
      <c r="R30" s="107">
        <f t="shared" si="1"/>
        <v>0.99999999999999989</v>
      </c>
      <c r="S30" s="107">
        <f t="shared" si="2"/>
        <v>0.80</v>
      </c>
      <c r="T30" s="107">
        <f t="shared" si="3"/>
        <v>1.25</v>
      </c>
      <c r="U30" s="107">
        <f t="shared" si="4"/>
        <v>0.675</v>
      </c>
      <c r="V30" s="107">
        <f t="shared" si="5"/>
        <v>0.625</v>
      </c>
      <c r="W30" s="118">
        <f t="shared" si="6"/>
        <v>37</v>
      </c>
      <c r="X30" s="118">
        <f t="shared" si="10"/>
        <v>7.40</v>
      </c>
      <c r="Y30" s="285">
        <v>20</v>
      </c>
      <c r="Z30" s="117">
        <f t="shared" si="11"/>
        <v>16</v>
      </c>
    </row>
    <row r="31" spans="1:26" ht="19.9" customHeight="1" thickBot="1">
      <c r="A31" s="208">
        <v>24</v>
      </c>
      <c r="B31" s="137">
        <v>283095</v>
      </c>
      <c r="C31" s="138" t="s">
        <v>144</v>
      </c>
      <c r="D31" s="10">
        <v>0</v>
      </c>
      <c r="E31" s="10">
        <v>0</v>
      </c>
      <c r="F31" s="10">
        <v>0</v>
      </c>
      <c r="G31" s="10">
        <v>0.50</v>
      </c>
      <c r="H31" s="10">
        <v>0</v>
      </c>
      <c r="I31" s="10">
        <f t="shared" si="7"/>
        <v>0.50</v>
      </c>
      <c r="J31" s="10">
        <f t="shared" si="0"/>
        <v>0.074999999999999997</v>
      </c>
      <c r="K31" s="18">
        <v>0</v>
      </c>
      <c r="L31" s="18">
        <v>0</v>
      </c>
      <c r="M31" s="18">
        <v>0.50</v>
      </c>
      <c r="N31" s="18">
        <v>0</v>
      </c>
      <c r="O31" s="18">
        <v>0</v>
      </c>
      <c r="P31" s="18">
        <f t="shared" si="8"/>
        <v>0.50</v>
      </c>
      <c r="Q31" s="117">
        <f t="shared" si="9"/>
        <v>0.025000000000000001</v>
      </c>
      <c r="R31" s="107">
        <f t="shared" si="1"/>
        <v>0</v>
      </c>
      <c r="S31" s="107">
        <f t="shared" si="2"/>
        <v>0</v>
      </c>
      <c r="T31" s="107">
        <f t="shared" si="3"/>
        <v>0.025000000000000001</v>
      </c>
      <c r="U31" s="107">
        <f t="shared" si="4"/>
        <v>0.074999999999999997</v>
      </c>
      <c r="V31" s="107">
        <f t="shared" si="5"/>
        <v>0</v>
      </c>
      <c r="W31" s="118">
        <f t="shared" si="6"/>
        <v>1</v>
      </c>
      <c r="X31" s="118">
        <f t="shared" si="10"/>
        <v>0.20</v>
      </c>
      <c r="Y31" s="285">
        <v>0</v>
      </c>
      <c r="Z31" s="117">
        <f t="shared" si="11"/>
        <v>0</v>
      </c>
    </row>
    <row r="32" spans="1:26" ht="19.9" customHeight="1">
      <c r="A32" s="207">
        <v>25</v>
      </c>
      <c r="B32" s="137">
        <v>283096</v>
      </c>
      <c r="C32" s="138" t="s">
        <v>101</v>
      </c>
      <c r="D32" s="10">
        <v>1.50</v>
      </c>
      <c r="E32" s="10">
        <v>0.50</v>
      </c>
      <c r="F32" s="10">
        <v>2</v>
      </c>
      <c r="G32" s="10">
        <v>2.50</v>
      </c>
      <c r="H32" s="10">
        <v>2</v>
      </c>
      <c r="I32" s="10">
        <f t="shared" si="7"/>
        <v>8.50</v>
      </c>
      <c r="J32" s="10">
        <f t="shared" si="0"/>
        <v>1.2749999999999999</v>
      </c>
      <c r="K32" s="18">
        <v>0.50</v>
      </c>
      <c r="L32" s="18">
        <v>1</v>
      </c>
      <c r="M32" s="18">
        <v>0</v>
      </c>
      <c r="N32" s="18">
        <v>2</v>
      </c>
      <c r="O32" s="18">
        <v>1</v>
      </c>
      <c r="P32" s="18">
        <f t="shared" si="8"/>
        <v>4.50</v>
      </c>
      <c r="Q32" s="117">
        <f t="shared" si="9"/>
        <v>0.225</v>
      </c>
      <c r="R32" s="107">
        <f t="shared" si="1"/>
        <v>0.24999999999999997</v>
      </c>
      <c r="S32" s="107">
        <f t="shared" si="2"/>
        <v>0.125</v>
      </c>
      <c r="T32" s="107">
        <f t="shared" si="3"/>
        <v>0.30</v>
      </c>
      <c r="U32" s="107">
        <f t="shared" si="4"/>
        <v>0.475</v>
      </c>
      <c r="V32" s="107">
        <f t="shared" si="5"/>
        <v>0.35</v>
      </c>
      <c r="W32" s="118">
        <f t="shared" si="6"/>
        <v>13</v>
      </c>
      <c r="X32" s="118">
        <f t="shared" si="10"/>
        <v>2.60</v>
      </c>
      <c r="Y32" s="285">
        <v>7</v>
      </c>
      <c r="Z32" s="117">
        <f t="shared" si="11"/>
        <v>5.60</v>
      </c>
    </row>
    <row r="33" spans="1:26" ht="19.9" customHeight="1" thickBot="1">
      <c r="A33" s="208">
        <v>26</v>
      </c>
      <c r="B33" s="137">
        <v>283099</v>
      </c>
      <c r="C33" s="138" t="s">
        <v>222</v>
      </c>
      <c r="D33" s="10">
        <v>2</v>
      </c>
      <c r="E33" s="10">
        <v>2.50</v>
      </c>
      <c r="F33" s="10">
        <v>1.50</v>
      </c>
      <c r="G33" s="10">
        <v>3</v>
      </c>
      <c r="H33" s="10">
        <v>1</v>
      </c>
      <c r="I33" s="10">
        <f t="shared" si="7"/>
        <v>10</v>
      </c>
      <c r="J33" s="10">
        <f t="shared" si="0"/>
        <v>1.50</v>
      </c>
      <c r="K33" s="18">
        <v>1</v>
      </c>
      <c r="L33" s="18">
        <v>0.50</v>
      </c>
      <c r="M33" s="18">
        <v>1.50</v>
      </c>
      <c r="N33" s="18">
        <v>0.50</v>
      </c>
      <c r="O33" s="18">
        <v>1.50</v>
      </c>
      <c r="P33" s="18">
        <f t="shared" si="8"/>
        <v>5</v>
      </c>
      <c r="Q33" s="117">
        <f t="shared" si="9"/>
        <v>0.25</v>
      </c>
      <c r="R33" s="107">
        <f t="shared" si="1"/>
        <v>0.35</v>
      </c>
      <c r="S33" s="107">
        <f t="shared" si="2"/>
        <v>0.40</v>
      </c>
      <c r="T33" s="107">
        <f t="shared" si="3"/>
        <v>0.30</v>
      </c>
      <c r="U33" s="107">
        <f t="shared" si="4"/>
        <v>0.475</v>
      </c>
      <c r="V33" s="107">
        <f t="shared" si="5"/>
        <v>0.225</v>
      </c>
      <c r="W33" s="118">
        <f t="shared" si="6"/>
        <v>15</v>
      </c>
      <c r="X33" s="118">
        <f t="shared" si="10"/>
        <v>3</v>
      </c>
      <c r="Y33" s="285">
        <v>8</v>
      </c>
      <c r="Z33" s="117">
        <f t="shared" si="11"/>
        <v>6.40</v>
      </c>
    </row>
    <row r="34" spans="1:26" ht="19.9" customHeight="1">
      <c r="A34" s="207">
        <v>27</v>
      </c>
      <c r="B34" s="137">
        <v>283100</v>
      </c>
      <c r="C34" s="138" t="s">
        <v>121</v>
      </c>
      <c r="D34" s="10">
        <v>0.50</v>
      </c>
      <c r="E34" s="10">
        <v>0</v>
      </c>
      <c r="F34" s="10">
        <v>1</v>
      </c>
      <c r="G34" s="10">
        <v>0.50</v>
      </c>
      <c r="H34" s="10">
        <v>0</v>
      </c>
      <c r="I34" s="10">
        <f t="shared" si="7"/>
        <v>2</v>
      </c>
      <c r="J34" s="10">
        <f t="shared" si="0"/>
        <v>0.30</v>
      </c>
      <c r="K34" s="18">
        <v>0</v>
      </c>
      <c r="L34" s="18">
        <v>0</v>
      </c>
      <c r="M34" s="18">
        <v>0</v>
      </c>
      <c r="N34" s="18">
        <v>1</v>
      </c>
      <c r="O34" s="18">
        <v>0</v>
      </c>
      <c r="P34" s="18">
        <f t="shared" si="8"/>
        <v>1</v>
      </c>
      <c r="Q34" s="117">
        <f t="shared" si="9"/>
        <v>0.05</v>
      </c>
      <c r="R34" s="107">
        <f t="shared" si="1"/>
        <v>0.074999999999999997</v>
      </c>
      <c r="S34" s="107">
        <f t="shared" si="2"/>
        <v>0</v>
      </c>
      <c r="T34" s="107">
        <f t="shared" si="3"/>
        <v>0.15</v>
      </c>
      <c r="U34" s="107">
        <f t="shared" si="4"/>
        <v>0.125</v>
      </c>
      <c r="V34" s="107">
        <f t="shared" si="5"/>
        <v>0</v>
      </c>
      <c r="W34" s="118">
        <f t="shared" si="6"/>
        <v>3</v>
      </c>
      <c r="X34" s="118">
        <f t="shared" si="10"/>
        <v>0.60000000000000009</v>
      </c>
      <c r="Y34" s="285">
        <v>1</v>
      </c>
      <c r="Z34" s="117">
        <f t="shared" si="11"/>
        <v>0.80</v>
      </c>
    </row>
    <row r="35" spans="1:26" ht="19.9" customHeight="1" thickBot="1">
      <c r="A35" s="208">
        <v>28</v>
      </c>
      <c r="B35" s="137">
        <v>283101</v>
      </c>
      <c r="C35" s="138" t="s">
        <v>121</v>
      </c>
      <c r="D35" s="10">
        <v>2</v>
      </c>
      <c r="E35" s="10">
        <v>2.50</v>
      </c>
      <c r="F35" s="10">
        <v>3</v>
      </c>
      <c r="G35" s="10">
        <v>3.50</v>
      </c>
      <c r="H35" s="10">
        <v>0.50</v>
      </c>
      <c r="I35" s="10">
        <f t="shared" si="7"/>
        <v>11.50</v>
      </c>
      <c r="J35" s="10">
        <f t="shared" si="0"/>
        <v>1.725</v>
      </c>
      <c r="K35" s="18">
        <v>0.50</v>
      </c>
      <c r="L35" s="18">
        <v>2</v>
      </c>
      <c r="M35" s="18">
        <v>1.50</v>
      </c>
      <c r="N35" s="18">
        <v>0.50</v>
      </c>
      <c r="O35" s="18">
        <v>1</v>
      </c>
      <c r="P35" s="18">
        <f t="shared" si="8"/>
        <v>5.50</v>
      </c>
      <c r="Q35" s="117">
        <f t="shared" si="9"/>
        <v>0.27500000000000002</v>
      </c>
      <c r="R35" s="107">
        <f t="shared" si="1"/>
        <v>0.325</v>
      </c>
      <c r="S35" s="107">
        <f t="shared" si="2"/>
        <v>0.475</v>
      </c>
      <c r="T35" s="107">
        <f t="shared" si="3"/>
        <v>0.52499999999999991</v>
      </c>
      <c r="U35" s="107">
        <f t="shared" si="4"/>
        <v>0.55000000000000004</v>
      </c>
      <c r="V35" s="107">
        <f t="shared" si="5"/>
        <v>0.125</v>
      </c>
      <c r="W35" s="118">
        <f t="shared" si="6"/>
        <v>17</v>
      </c>
      <c r="X35" s="118">
        <f t="shared" si="10"/>
        <v>3.4000000000000004</v>
      </c>
      <c r="Y35" s="285">
        <v>9</v>
      </c>
      <c r="Z35" s="117">
        <f t="shared" si="11"/>
        <v>7.20</v>
      </c>
    </row>
    <row r="36" spans="1:26" ht="19.9" customHeight="1">
      <c r="A36" s="207">
        <v>29</v>
      </c>
      <c r="B36" s="137">
        <v>287049</v>
      </c>
      <c r="C36" s="138" t="s">
        <v>223</v>
      </c>
      <c r="D36" s="10">
        <v>1.50</v>
      </c>
      <c r="E36" s="10">
        <v>2</v>
      </c>
      <c r="F36" s="10">
        <v>1.50</v>
      </c>
      <c r="G36" s="10">
        <v>0</v>
      </c>
      <c r="H36" s="10">
        <v>1</v>
      </c>
      <c r="I36" s="10">
        <f t="shared" si="7"/>
        <v>6</v>
      </c>
      <c r="J36" s="10">
        <f t="shared" si="0"/>
        <v>0.89999999999999991</v>
      </c>
      <c r="K36" s="18">
        <v>1.50</v>
      </c>
      <c r="L36" s="18">
        <v>0</v>
      </c>
      <c r="M36" s="18">
        <v>1</v>
      </c>
      <c r="N36" s="18">
        <v>0</v>
      </c>
      <c r="O36" s="18">
        <v>0.50</v>
      </c>
      <c r="P36" s="18">
        <f t="shared" si="8"/>
        <v>3</v>
      </c>
      <c r="Q36" s="117">
        <f t="shared" si="9"/>
        <v>0.15000000000000002</v>
      </c>
      <c r="R36" s="107">
        <f t="shared" si="1"/>
        <v>0.30</v>
      </c>
      <c r="S36" s="107">
        <f t="shared" si="2"/>
        <v>0.30</v>
      </c>
      <c r="T36" s="107">
        <f t="shared" si="3"/>
        <v>0.27499999999999997</v>
      </c>
      <c r="U36" s="107">
        <f t="shared" si="4"/>
        <v>0</v>
      </c>
      <c r="V36" s="107">
        <f t="shared" si="5"/>
        <v>0.175</v>
      </c>
      <c r="W36" s="118">
        <f t="shared" si="6"/>
        <v>9</v>
      </c>
      <c r="X36" s="118">
        <f t="shared" si="10"/>
        <v>1.80</v>
      </c>
      <c r="Y36" s="285">
        <v>5</v>
      </c>
      <c r="Z36" s="117">
        <f t="shared" si="11"/>
        <v>4</v>
      </c>
    </row>
    <row r="37" spans="1:26" ht="19.9" customHeight="1" thickBot="1">
      <c r="A37" s="208">
        <v>30</v>
      </c>
      <c r="B37" s="137">
        <v>283102</v>
      </c>
      <c r="C37" s="138" t="s">
        <v>224</v>
      </c>
      <c r="D37" s="10">
        <v>1</v>
      </c>
      <c r="E37" s="10">
        <v>0</v>
      </c>
      <c r="F37" s="10">
        <v>0.50</v>
      </c>
      <c r="G37" s="10">
        <v>0.50</v>
      </c>
      <c r="H37" s="10">
        <v>0</v>
      </c>
      <c r="I37" s="10">
        <f t="shared" si="7"/>
        <v>2</v>
      </c>
      <c r="J37" s="10">
        <f t="shared" si="0"/>
        <v>0.30</v>
      </c>
      <c r="K37" s="18">
        <v>0</v>
      </c>
      <c r="L37" s="18">
        <v>1</v>
      </c>
      <c r="M37" s="18">
        <v>0</v>
      </c>
      <c r="N37" s="18">
        <v>0.50</v>
      </c>
      <c r="O37" s="18">
        <v>0</v>
      </c>
      <c r="P37" s="18">
        <f t="shared" si="8"/>
        <v>1.50</v>
      </c>
      <c r="Q37" s="117">
        <f t="shared" si="9"/>
        <v>0.075000000000000011</v>
      </c>
      <c r="R37" s="107">
        <f t="shared" si="1"/>
        <v>0.15</v>
      </c>
      <c r="S37" s="107">
        <f t="shared" si="2"/>
        <v>0.05</v>
      </c>
      <c r="T37" s="107">
        <f t="shared" si="3"/>
        <v>0.074999999999999997</v>
      </c>
      <c r="U37" s="107">
        <f t="shared" si="4"/>
        <v>0.10</v>
      </c>
      <c r="V37" s="107">
        <f t="shared" si="5"/>
        <v>0</v>
      </c>
      <c r="W37" s="118">
        <f t="shared" si="6"/>
        <v>3.50</v>
      </c>
      <c r="X37" s="118">
        <f t="shared" si="10"/>
        <v>0.70</v>
      </c>
      <c r="Y37" s="285">
        <v>1</v>
      </c>
      <c r="Z37" s="117">
        <f t="shared" si="11"/>
        <v>0.80</v>
      </c>
    </row>
    <row r="38" spans="1:26" ht="19.9" customHeight="1">
      <c r="A38" s="207">
        <v>31</v>
      </c>
      <c r="B38" s="137">
        <v>283103</v>
      </c>
      <c r="C38" s="138" t="s">
        <v>225</v>
      </c>
      <c r="D38" s="10">
        <v>0</v>
      </c>
      <c r="E38" s="10">
        <v>1.50</v>
      </c>
      <c r="F38" s="10">
        <v>0</v>
      </c>
      <c r="G38" s="10">
        <v>1</v>
      </c>
      <c r="H38" s="10">
        <v>0.50</v>
      </c>
      <c r="I38" s="10">
        <f t="shared" si="7"/>
        <v>3</v>
      </c>
      <c r="J38" s="10">
        <f t="shared" si="0"/>
        <v>0.44999999999999996</v>
      </c>
      <c r="K38" s="18">
        <v>0.50</v>
      </c>
      <c r="L38" s="18">
        <v>0</v>
      </c>
      <c r="M38" s="18">
        <v>0</v>
      </c>
      <c r="N38" s="18">
        <v>0</v>
      </c>
      <c r="O38" s="18">
        <v>0</v>
      </c>
      <c r="P38" s="18">
        <f t="shared" si="8"/>
        <v>0.50</v>
      </c>
      <c r="Q38" s="117">
        <f t="shared" si="9"/>
        <v>0.025000000000000001</v>
      </c>
      <c r="R38" s="107">
        <f t="shared" si="1"/>
        <v>0.025000000000000001</v>
      </c>
      <c r="S38" s="107">
        <f t="shared" si="2"/>
        <v>0.22499999999999998</v>
      </c>
      <c r="T38" s="107">
        <f t="shared" si="3"/>
        <v>0</v>
      </c>
      <c r="U38" s="107">
        <f t="shared" si="4"/>
        <v>0.15</v>
      </c>
      <c r="V38" s="107">
        <f t="shared" si="5"/>
        <v>0.074999999999999997</v>
      </c>
      <c r="W38" s="118">
        <f t="shared" si="6"/>
        <v>3.50</v>
      </c>
      <c r="X38" s="118">
        <f t="shared" si="10"/>
        <v>0.70</v>
      </c>
      <c r="Y38" s="285">
        <v>1</v>
      </c>
      <c r="Z38" s="117">
        <f t="shared" si="11"/>
        <v>0.80</v>
      </c>
    </row>
    <row r="39" spans="1:26" ht="19.9" customHeight="1" thickBot="1">
      <c r="A39" s="208">
        <v>32</v>
      </c>
      <c r="B39" s="137">
        <v>183105</v>
      </c>
      <c r="C39" s="138" t="s">
        <v>226</v>
      </c>
      <c r="D39" s="10">
        <v>1</v>
      </c>
      <c r="E39" s="10">
        <v>2</v>
      </c>
      <c r="F39" s="10">
        <v>2.50</v>
      </c>
      <c r="G39" s="10">
        <v>0.50</v>
      </c>
      <c r="H39" s="10">
        <v>2.50</v>
      </c>
      <c r="I39" s="10">
        <f t="shared" si="7"/>
        <v>8.50</v>
      </c>
      <c r="J39" s="10">
        <f t="shared" si="0"/>
        <v>1.2749999999999999</v>
      </c>
      <c r="K39" s="18">
        <v>1</v>
      </c>
      <c r="L39" s="18">
        <v>0</v>
      </c>
      <c r="M39" s="18">
        <v>1.50</v>
      </c>
      <c r="N39" s="18">
        <v>0.50</v>
      </c>
      <c r="O39" s="18">
        <v>1</v>
      </c>
      <c r="P39" s="18">
        <f t="shared" si="8"/>
        <v>4</v>
      </c>
      <c r="Q39" s="117">
        <f t="shared" si="9"/>
        <v>0.20</v>
      </c>
      <c r="R39" s="107">
        <f t="shared" si="1"/>
        <v>0.20</v>
      </c>
      <c r="S39" s="107">
        <f t="shared" si="2"/>
        <v>0.30</v>
      </c>
      <c r="T39" s="107">
        <f t="shared" si="3"/>
        <v>0.45</v>
      </c>
      <c r="U39" s="107">
        <f t="shared" si="4"/>
        <v>0.10</v>
      </c>
      <c r="V39" s="107">
        <f t="shared" si="5"/>
        <v>0.425</v>
      </c>
      <c r="W39" s="118">
        <f t="shared" si="6"/>
        <v>12.50</v>
      </c>
      <c r="X39" s="118">
        <f t="shared" si="10"/>
        <v>2.50</v>
      </c>
      <c r="Y39" s="285">
        <v>7</v>
      </c>
      <c r="Z39" s="117">
        <f t="shared" si="11"/>
        <v>5.60</v>
      </c>
    </row>
    <row r="40" spans="1:26" ht="19.9" customHeight="1">
      <c r="A40" s="207">
        <v>33</v>
      </c>
      <c r="B40" s="137">
        <v>283106</v>
      </c>
      <c r="C40" s="138" t="s">
        <v>145</v>
      </c>
      <c r="D40" s="10">
        <v>2.50</v>
      </c>
      <c r="E40" s="10">
        <v>4</v>
      </c>
      <c r="F40" s="10">
        <v>2</v>
      </c>
      <c r="G40" s="10">
        <v>3.50</v>
      </c>
      <c r="H40" s="10">
        <v>3</v>
      </c>
      <c r="I40" s="10">
        <f t="shared" si="7"/>
        <v>15</v>
      </c>
      <c r="J40" s="10">
        <f t="shared" si="12" ref="J40:J71">I40*0.15</f>
        <v>2.25</v>
      </c>
      <c r="K40" s="286">
        <v>0</v>
      </c>
      <c r="L40" s="286">
        <v>2</v>
      </c>
      <c r="M40" s="286">
        <v>3</v>
      </c>
      <c r="N40" s="286">
        <v>1.50</v>
      </c>
      <c r="O40" s="286">
        <v>0.50</v>
      </c>
      <c r="P40" s="18">
        <f t="shared" si="8"/>
        <v>7</v>
      </c>
      <c r="Q40" s="117">
        <f t="shared" si="9"/>
        <v>0.35</v>
      </c>
      <c r="R40" s="107">
        <f t="shared" si="1"/>
        <v>0.375</v>
      </c>
      <c r="S40" s="107">
        <f t="shared" si="2"/>
        <v>0.70</v>
      </c>
      <c r="T40" s="107">
        <f t="shared" si="3"/>
        <v>0.45</v>
      </c>
      <c r="U40" s="107">
        <f t="shared" si="4"/>
        <v>0.60000000000000009</v>
      </c>
      <c r="V40" s="107">
        <f t="shared" si="5"/>
        <v>0.475</v>
      </c>
      <c r="W40" s="118">
        <f t="shared" si="6"/>
        <v>22</v>
      </c>
      <c r="X40" s="118">
        <f t="shared" si="10"/>
        <v>4.4000000000000004</v>
      </c>
      <c r="Y40" s="285">
        <v>12</v>
      </c>
      <c r="Z40" s="117">
        <f t="shared" si="11"/>
        <v>9.6000000000000014</v>
      </c>
    </row>
    <row r="41" spans="1:26" ht="19.9" customHeight="1" thickBot="1">
      <c r="A41" s="208">
        <v>34</v>
      </c>
      <c r="B41" s="137">
        <v>283107</v>
      </c>
      <c r="C41" s="138" t="s">
        <v>227</v>
      </c>
      <c r="D41" s="10">
        <v>0</v>
      </c>
      <c r="E41" s="10">
        <v>0</v>
      </c>
      <c r="F41" s="10">
        <v>0.50</v>
      </c>
      <c r="G41" s="10">
        <v>0</v>
      </c>
      <c r="H41" s="10">
        <v>0</v>
      </c>
      <c r="I41" s="10">
        <f t="shared" si="7"/>
        <v>0.50</v>
      </c>
      <c r="J41" s="10">
        <f t="shared" si="12"/>
        <v>0.074999999999999997</v>
      </c>
      <c r="K41" s="18">
        <v>0.50</v>
      </c>
      <c r="L41" s="18">
        <v>0.50</v>
      </c>
      <c r="M41" s="18">
        <v>0</v>
      </c>
      <c r="N41" s="18">
        <v>0</v>
      </c>
      <c r="O41" s="18">
        <v>0</v>
      </c>
      <c r="P41" s="18">
        <f t="shared" si="8"/>
        <v>1</v>
      </c>
      <c r="Q41" s="117">
        <f t="shared" si="9"/>
        <v>0.05</v>
      </c>
      <c r="R41" s="107">
        <f t="shared" si="1"/>
        <v>0.025000000000000001</v>
      </c>
      <c r="S41" s="107">
        <f t="shared" si="2"/>
        <v>0.025000000000000001</v>
      </c>
      <c r="T41" s="107">
        <f t="shared" si="3"/>
        <v>0.074999999999999997</v>
      </c>
      <c r="U41" s="107">
        <f t="shared" si="4"/>
        <v>0</v>
      </c>
      <c r="V41" s="107">
        <f t="shared" si="5"/>
        <v>0</v>
      </c>
      <c r="W41" s="118">
        <f t="shared" si="6"/>
        <v>1.50</v>
      </c>
      <c r="X41" s="118">
        <f t="shared" si="10"/>
        <v>0.30000000000000004</v>
      </c>
      <c r="Y41" s="285">
        <v>0</v>
      </c>
      <c r="Z41" s="117">
        <f t="shared" si="11"/>
        <v>0</v>
      </c>
    </row>
    <row r="42" spans="1:26" ht="19.9" customHeight="1">
      <c r="A42" s="207">
        <v>35</v>
      </c>
      <c r="B42" s="137">
        <v>283108</v>
      </c>
      <c r="C42" s="138" t="s">
        <v>157</v>
      </c>
      <c r="D42" s="10">
        <v>0</v>
      </c>
      <c r="E42" s="10">
        <v>1</v>
      </c>
      <c r="F42" s="10">
        <v>0</v>
      </c>
      <c r="G42" s="10">
        <v>0.50</v>
      </c>
      <c r="H42" s="10">
        <v>0</v>
      </c>
      <c r="I42" s="10">
        <f t="shared" si="7"/>
        <v>1.50</v>
      </c>
      <c r="J42" s="10">
        <f t="shared" si="12"/>
        <v>0.22499999999999998</v>
      </c>
      <c r="K42" s="18">
        <v>0</v>
      </c>
      <c r="L42" s="18">
        <v>0</v>
      </c>
      <c r="M42" s="18">
        <v>1</v>
      </c>
      <c r="N42" s="18">
        <v>0</v>
      </c>
      <c r="O42" s="18">
        <v>0.50</v>
      </c>
      <c r="P42" s="18">
        <f t="shared" si="8"/>
        <v>1.50</v>
      </c>
      <c r="Q42" s="117">
        <f t="shared" si="9"/>
        <v>0.075000000000000011</v>
      </c>
      <c r="R42" s="107">
        <f t="shared" si="1"/>
        <v>0</v>
      </c>
      <c r="S42" s="107">
        <f t="shared" si="2"/>
        <v>0.15</v>
      </c>
      <c r="T42" s="107">
        <f t="shared" si="3"/>
        <v>0.05</v>
      </c>
      <c r="U42" s="107">
        <f t="shared" si="4"/>
        <v>0.074999999999999997</v>
      </c>
      <c r="V42" s="107">
        <f t="shared" si="5"/>
        <v>0.025000000000000001</v>
      </c>
      <c r="W42" s="118">
        <f t="shared" si="6"/>
        <v>3</v>
      </c>
      <c r="X42" s="118">
        <f t="shared" si="10"/>
        <v>0.60000000000000009</v>
      </c>
      <c r="Y42" s="285">
        <v>0</v>
      </c>
      <c r="Z42" s="117">
        <f t="shared" si="11"/>
        <v>0</v>
      </c>
    </row>
    <row r="43" spans="1:26" ht="19.9" customHeight="1" thickBot="1">
      <c r="A43" s="208">
        <v>36</v>
      </c>
      <c r="B43" s="137">
        <v>283110</v>
      </c>
      <c r="C43" s="138" t="s">
        <v>228</v>
      </c>
      <c r="D43" s="10">
        <v>1</v>
      </c>
      <c r="E43" s="10">
        <v>1.50</v>
      </c>
      <c r="F43" s="10">
        <v>2</v>
      </c>
      <c r="G43" s="10">
        <v>1</v>
      </c>
      <c r="H43" s="10">
        <v>1</v>
      </c>
      <c r="I43" s="10">
        <f t="shared" si="7"/>
        <v>6.50</v>
      </c>
      <c r="J43" s="10">
        <f t="shared" si="12"/>
        <v>0.975</v>
      </c>
      <c r="K43" s="286">
        <v>1</v>
      </c>
      <c r="L43" s="286">
        <v>0.50</v>
      </c>
      <c r="M43" s="286">
        <v>1.50</v>
      </c>
      <c r="N43" s="286">
        <v>0.50</v>
      </c>
      <c r="O43" s="286">
        <v>0</v>
      </c>
      <c r="P43" s="18">
        <f t="shared" si="8"/>
        <v>3.50</v>
      </c>
      <c r="Q43" s="117">
        <f t="shared" si="9"/>
        <v>0.17500000000000002</v>
      </c>
      <c r="R43" s="107">
        <f t="shared" si="1"/>
        <v>0.20</v>
      </c>
      <c r="S43" s="107">
        <f t="shared" si="2"/>
        <v>0.24999999999999997</v>
      </c>
      <c r="T43" s="107">
        <f t="shared" si="3"/>
        <v>0.375</v>
      </c>
      <c r="U43" s="107">
        <f t="shared" si="4"/>
        <v>0.175</v>
      </c>
      <c r="V43" s="107">
        <f t="shared" si="5"/>
        <v>0.15</v>
      </c>
      <c r="W43" s="118">
        <f t="shared" si="6"/>
        <v>10</v>
      </c>
      <c r="X43" s="118">
        <f t="shared" si="10"/>
        <v>2</v>
      </c>
      <c r="Y43" s="285">
        <v>5</v>
      </c>
      <c r="Z43" s="117">
        <f t="shared" si="11"/>
        <v>4</v>
      </c>
    </row>
    <row r="44" spans="1:26" ht="19.9" customHeight="1">
      <c r="A44" s="207">
        <v>37</v>
      </c>
      <c r="B44" s="137">
        <v>283111</v>
      </c>
      <c r="C44" s="138" t="s">
        <v>229</v>
      </c>
      <c r="D44" s="287">
        <v>2.50</v>
      </c>
      <c r="E44" s="287">
        <v>3</v>
      </c>
      <c r="F44" s="287">
        <v>4</v>
      </c>
      <c r="G44" s="287">
        <v>3.50</v>
      </c>
      <c r="H44" s="287">
        <v>5</v>
      </c>
      <c r="I44" s="10">
        <f t="shared" si="7"/>
        <v>18</v>
      </c>
      <c r="J44" s="10">
        <f t="shared" si="12"/>
        <v>2.6999999999999997</v>
      </c>
      <c r="K44" s="286">
        <v>2.50</v>
      </c>
      <c r="L44" s="286">
        <v>2</v>
      </c>
      <c r="M44" s="286">
        <v>1</v>
      </c>
      <c r="N44" s="286">
        <v>1.50</v>
      </c>
      <c r="O44" s="286">
        <v>2</v>
      </c>
      <c r="P44" s="18">
        <f t="shared" si="8"/>
        <v>9</v>
      </c>
      <c r="Q44" s="117">
        <f t="shared" si="9"/>
        <v>0.45</v>
      </c>
      <c r="R44" s="107">
        <f t="shared" si="1"/>
        <v>0.50</v>
      </c>
      <c r="S44" s="107">
        <f t="shared" si="2"/>
        <v>0.54999999999999993</v>
      </c>
      <c r="T44" s="107">
        <f t="shared" si="3"/>
        <v>0.65</v>
      </c>
      <c r="U44" s="107">
        <f t="shared" si="4"/>
        <v>0.60000000000000009</v>
      </c>
      <c r="V44" s="107">
        <f t="shared" si="5"/>
        <v>0.85</v>
      </c>
      <c r="W44" s="118">
        <f t="shared" si="6"/>
        <v>27</v>
      </c>
      <c r="X44" s="118">
        <f t="shared" si="10"/>
        <v>5.40</v>
      </c>
      <c r="Y44" s="285">
        <v>15</v>
      </c>
      <c r="Z44" s="117">
        <f t="shared" si="11"/>
        <v>12</v>
      </c>
    </row>
    <row r="45" spans="1:26" ht="19.9" customHeight="1" thickBot="1">
      <c r="A45" s="208">
        <v>38</v>
      </c>
      <c r="B45" s="137">
        <v>283112</v>
      </c>
      <c r="C45" s="138" t="s">
        <v>230</v>
      </c>
      <c r="D45" s="287">
        <v>1.50</v>
      </c>
      <c r="E45" s="287">
        <v>2</v>
      </c>
      <c r="F45" s="287">
        <v>2.50</v>
      </c>
      <c r="G45" s="287">
        <v>1</v>
      </c>
      <c r="H45" s="287">
        <v>1.50</v>
      </c>
      <c r="I45" s="10">
        <f t="shared" si="7"/>
        <v>8.50</v>
      </c>
      <c r="J45" s="10">
        <f t="shared" si="12"/>
        <v>1.2749999999999999</v>
      </c>
      <c r="K45" s="286">
        <v>0</v>
      </c>
      <c r="L45" s="286">
        <v>0.50</v>
      </c>
      <c r="M45" s="286">
        <v>0.50</v>
      </c>
      <c r="N45" s="286">
        <v>2</v>
      </c>
      <c r="O45" s="286">
        <v>1</v>
      </c>
      <c r="P45" s="18">
        <f t="shared" si="8"/>
        <v>4</v>
      </c>
      <c r="Q45" s="117">
        <f t="shared" si="9"/>
        <v>0.20</v>
      </c>
      <c r="R45" s="107">
        <f t="shared" si="1"/>
        <v>0.22499999999999998</v>
      </c>
      <c r="S45" s="107">
        <f t="shared" si="2"/>
        <v>0.325</v>
      </c>
      <c r="T45" s="107">
        <f t="shared" si="3"/>
        <v>0.40</v>
      </c>
      <c r="U45" s="107">
        <f t="shared" si="4"/>
        <v>0.25</v>
      </c>
      <c r="V45" s="107">
        <f t="shared" si="5"/>
        <v>0.27499999999999997</v>
      </c>
      <c r="W45" s="118">
        <f t="shared" si="6"/>
        <v>12.50</v>
      </c>
      <c r="X45" s="118">
        <f t="shared" si="10"/>
        <v>2.50</v>
      </c>
      <c r="Y45" s="285">
        <v>7</v>
      </c>
      <c r="Z45" s="117">
        <f t="shared" si="11"/>
        <v>5.60</v>
      </c>
    </row>
    <row r="46" spans="1:26" ht="19.9" customHeight="1">
      <c r="A46" s="207">
        <v>39</v>
      </c>
      <c r="B46" s="137">
        <v>283113</v>
      </c>
      <c r="C46" s="138" t="s">
        <v>231</v>
      </c>
      <c r="D46" s="10">
        <v>2.50</v>
      </c>
      <c r="E46" s="10">
        <v>1</v>
      </c>
      <c r="F46" s="10">
        <v>3</v>
      </c>
      <c r="G46" s="10">
        <v>4</v>
      </c>
      <c r="H46" s="10">
        <v>2.50</v>
      </c>
      <c r="I46" s="10">
        <f t="shared" si="7"/>
        <v>13</v>
      </c>
      <c r="J46" s="10">
        <f t="shared" si="12"/>
        <v>1.95</v>
      </c>
      <c r="K46" s="286">
        <v>2</v>
      </c>
      <c r="L46" s="286">
        <v>1.50</v>
      </c>
      <c r="M46" s="286">
        <v>1</v>
      </c>
      <c r="N46" s="286">
        <v>1.50</v>
      </c>
      <c r="O46" s="286">
        <v>0</v>
      </c>
      <c r="P46" s="18">
        <f t="shared" si="8"/>
        <v>6</v>
      </c>
      <c r="Q46" s="117">
        <f t="shared" si="9"/>
        <v>0.30000000000000004</v>
      </c>
      <c r="R46" s="107">
        <f t="shared" si="1"/>
        <v>0.475</v>
      </c>
      <c r="S46" s="107">
        <f t="shared" si="2"/>
        <v>0.225</v>
      </c>
      <c r="T46" s="107">
        <f t="shared" si="3"/>
        <v>0.49999999999999994</v>
      </c>
      <c r="U46" s="107">
        <f t="shared" si="4"/>
        <v>0.675</v>
      </c>
      <c r="V46" s="107">
        <f t="shared" si="5"/>
        <v>0.375</v>
      </c>
      <c r="W46" s="118">
        <f t="shared" si="6"/>
        <v>19</v>
      </c>
      <c r="X46" s="118">
        <f t="shared" si="10"/>
        <v>3.8000000000000003</v>
      </c>
      <c r="Y46" s="285">
        <v>10</v>
      </c>
      <c r="Z46" s="117">
        <f t="shared" si="11"/>
        <v>8</v>
      </c>
    </row>
    <row r="47" spans="1:26" ht="19.9" customHeight="1" thickBot="1">
      <c r="A47" s="208">
        <v>40</v>
      </c>
      <c r="B47" s="137">
        <v>283114</v>
      </c>
      <c r="C47" s="138" t="s">
        <v>232</v>
      </c>
      <c r="D47" s="10">
        <v>0</v>
      </c>
      <c r="E47" s="10">
        <v>0.50</v>
      </c>
      <c r="F47" s="10">
        <v>0</v>
      </c>
      <c r="G47" s="10">
        <v>0</v>
      </c>
      <c r="H47" s="10">
        <v>2</v>
      </c>
      <c r="I47" s="10">
        <f t="shared" si="7"/>
        <v>2.50</v>
      </c>
      <c r="J47" s="10">
        <f t="shared" si="12"/>
        <v>0.375</v>
      </c>
      <c r="K47" s="18">
        <v>1</v>
      </c>
      <c r="L47" s="18">
        <v>0</v>
      </c>
      <c r="M47" s="18">
        <v>0</v>
      </c>
      <c r="N47" s="18">
        <v>0.50</v>
      </c>
      <c r="O47" s="18">
        <v>0.50</v>
      </c>
      <c r="P47" s="18">
        <f t="shared" si="8"/>
        <v>2</v>
      </c>
      <c r="Q47" s="117">
        <f t="shared" si="9"/>
        <v>0.10</v>
      </c>
      <c r="R47" s="107">
        <f t="shared" si="1"/>
        <v>0.05</v>
      </c>
      <c r="S47" s="107">
        <f t="shared" si="2"/>
        <v>0.074999999999999997</v>
      </c>
      <c r="T47" s="107">
        <f t="shared" si="3"/>
        <v>0</v>
      </c>
      <c r="U47" s="107">
        <f t="shared" si="4"/>
        <v>0.025000000000000001</v>
      </c>
      <c r="V47" s="107">
        <f t="shared" si="5"/>
        <v>0.325</v>
      </c>
      <c r="W47" s="118">
        <f t="shared" si="6"/>
        <v>4.50</v>
      </c>
      <c r="X47" s="118">
        <f t="shared" si="10"/>
        <v>0.90</v>
      </c>
      <c r="Y47" s="285">
        <v>1</v>
      </c>
      <c r="Z47" s="117">
        <f t="shared" si="11"/>
        <v>0.80</v>
      </c>
    </row>
    <row r="48" spans="1:26" ht="19.9" customHeight="1">
      <c r="A48" s="207">
        <v>41</v>
      </c>
      <c r="B48" s="137">
        <v>283116</v>
      </c>
      <c r="C48" s="138" t="s">
        <v>233</v>
      </c>
      <c r="D48" s="10">
        <v>5</v>
      </c>
      <c r="E48" s="10">
        <v>3</v>
      </c>
      <c r="F48" s="10">
        <v>4.50</v>
      </c>
      <c r="G48" s="10">
        <v>2</v>
      </c>
      <c r="H48" s="10">
        <v>3.50</v>
      </c>
      <c r="I48" s="10">
        <f t="shared" si="7"/>
        <v>18</v>
      </c>
      <c r="J48" s="10">
        <f t="shared" si="12"/>
        <v>2.6999999999999997</v>
      </c>
      <c r="K48" s="286">
        <v>3</v>
      </c>
      <c r="L48" s="286">
        <v>1.50</v>
      </c>
      <c r="M48" s="286">
        <v>2</v>
      </c>
      <c r="N48" s="286">
        <v>1</v>
      </c>
      <c r="O48" s="286">
        <v>2</v>
      </c>
      <c r="P48" s="18">
        <f t="shared" si="8"/>
        <v>9.50</v>
      </c>
      <c r="Q48" s="117">
        <f t="shared" si="9"/>
        <v>0.475</v>
      </c>
      <c r="R48" s="107">
        <f t="shared" si="1"/>
        <v>0.90</v>
      </c>
      <c r="S48" s="107">
        <f t="shared" si="2"/>
        <v>0.52499999999999991</v>
      </c>
      <c r="T48" s="107">
        <f t="shared" si="3"/>
        <v>0.77499999999999991</v>
      </c>
      <c r="U48" s="107">
        <f t="shared" si="4"/>
        <v>0.35</v>
      </c>
      <c r="V48" s="107">
        <f t="shared" si="5"/>
        <v>0.625</v>
      </c>
      <c r="W48" s="118">
        <f t="shared" si="6"/>
        <v>27.50</v>
      </c>
      <c r="X48" s="118">
        <f t="shared" si="10"/>
        <v>5.50</v>
      </c>
      <c r="Y48" s="285">
        <v>15</v>
      </c>
      <c r="Z48" s="117">
        <f t="shared" si="11"/>
        <v>12</v>
      </c>
    </row>
    <row r="49" spans="1:26" ht="19.9" customHeight="1" thickBot="1">
      <c r="A49" s="208">
        <v>42</v>
      </c>
      <c r="B49" s="137">
        <v>283117</v>
      </c>
      <c r="C49" s="138" t="s">
        <v>234</v>
      </c>
      <c r="D49" s="10">
        <v>2.50</v>
      </c>
      <c r="E49" s="10">
        <v>3.50</v>
      </c>
      <c r="F49" s="10">
        <v>3</v>
      </c>
      <c r="G49" s="10">
        <v>2.50</v>
      </c>
      <c r="H49" s="10">
        <v>2</v>
      </c>
      <c r="I49" s="10">
        <f t="shared" si="7"/>
        <v>13.50</v>
      </c>
      <c r="J49" s="10">
        <f t="shared" si="12"/>
        <v>2.025</v>
      </c>
      <c r="K49" s="286">
        <v>1.50</v>
      </c>
      <c r="L49" s="286">
        <v>2</v>
      </c>
      <c r="M49" s="286">
        <v>1.50</v>
      </c>
      <c r="N49" s="286">
        <v>1</v>
      </c>
      <c r="O49" s="286">
        <v>0.50</v>
      </c>
      <c r="P49" s="18">
        <f t="shared" si="8"/>
        <v>6.50</v>
      </c>
      <c r="Q49" s="117">
        <f t="shared" si="9"/>
        <v>0.325</v>
      </c>
      <c r="R49" s="107">
        <f t="shared" si="1"/>
        <v>0.45</v>
      </c>
      <c r="S49" s="107">
        <f t="shared" si="2"/>
        <v>0.625</v>
      </c>
      <c r="T49" s="107">
        <f t="shared" si="3"/>
        <v>0.52499999999999991</v>
      </c>
      <c r="U49" s="107">
        <f t="shared" si="4"/>
        <v>0.425</v>
      </c>
      <c r="V49" s="107">
        <f t="shared" si="5"/>
        <v>0.325</v>
      </c>
      <c r="W49" s="118">
        <f t="shared" si="6"/>
        <v>20</v>
      </c>
      <c r="X49" s="118">
        <f t="shared" si="10"/>
        <v>4</v>
      </c>
      <c r="Y49" s="285">
        <v>11</v>
      </c>
      <c r="Z49" s="117">
        <f t="shared" si="11"/>
        <v>8.8000000000000007</v>
      </c>
    </row>
    <row r="50" spans="1:26" ht="19.9" customHeight="1">
      <c r="A50" s="207">
        <v>43</v>
      </c>
      <c r="B50" s="137">
        <v>287050</v>
      </c>
      <c r="C50" s="138" t="s">
        <v>235</v>
      </c>
      <c r="D50" s="287">
        <v>1.50</v>
      </c>
      <c r="E50" s="287">
        <v>2</v>
      </c>
      <c r="F50" s="287">
        <v>1.50</v>
      </c>
      <c r="G50" s="287">
        <v>0.50</v>
      </c>
      <c r="H50" s="287">
        <v>1.50</v>
      </c>
      <c r="I50" s="10">
        <f t="shared" si="7"/>
        <v>7</v>
      </c>
      <c r="J50" s="10">
        <f t="shared" si="12"/>
        <v>1.05</v>
      </c>
      <c r="K50" s="286">
        <v>0.50</v>
      </c>
      <c r="L50" s="286">
        <v>0</v>
      </c>
      <c r="M50" s="286">
        <v>1</v>
      </c>
      <c r="N50" s="286">
        <v>1.50</v>
      </c>
      <c r="O50" s="286">
        <v>1</v>
      </c>
      <c r="P50" s="18">
        <f t="shared" si="8"/>
        <v>4</v>
      </c>
      <c r="Q50" s="117">
        <f t="shared" si="9"/>
        <v>0.20</v>
      </c>
      <c r="R50" s="107">
        <f t="shared" si="1"/>
        <v>0.24999999999999997</v>
      </c>
      <c r="S50" s="107">
        <f t="shared" si="2"/>
        <v>0.30</v>
      </c>
      <c r="T50" s="107">
        <f t="shared" si="3"/>
        <v>0.27499999999999997</v>
      </c>
      <c r="U50" s="107">
        <f t="shared" si="4"/>
        <v>0.15000000000000002</v>
      </c>
      <c r="V50" s="107">
        <f t="shared" si="5"/>
        <v>0.27499999999999997</v>
      </c>
      <c r="W50" s="118">
        <f t="shared" si="6"/>
        <v>11</v>
      </c>
      <c r="X50" s="118">
        <f t="shared" si="10"/>
        <v>2.2000000000000002</v>
      </c>
      <c r="Y50" s="285">
        <v>5</v>
      </c>
      <c r="Z50" s="117">
        <f t="shared" si="11"/>
        <v>4</v>
      </c>
    </row>
    <row r="51" spans="1:26" ht="19.9" customHeight="1" thickBot="1">
      <c r="A51" s="208">
        <v>44</v>
      </c>
      <c r="B51" s="137">
        <v>283118</v>
      </c>
      <c r="C51" s="138" t="s">
        <v>122</v>
      </c>
      <c r="D51" s="287">
        <v>3</v>
      </c>
      <c r="E51" s="287">
        <v>4</v>
      </c>
      <c r="F51" s="287">
        <v>5</v>
      </c>
      <c r="G51" s="287">
        <v>2</v>
      </c>
      <c r="H51" s="287">
        <v>5.50</v>
      </c>
      <c r="I51" s="10">
        <f t="shared" si="7"/>
        <v>19.50</v>
      </c>
      <c r="J51" s="10">
        <f t="shared" si="12"/>
        <v>2.925</v>
      </c>
      <c r="K51" s="286">
        <v>1.50</v>
      </c>
      <c r="L51" s="286">
        <v>1.50</v>
      </c>
      <c r="M51" s="286">
        <v>2</v>
      </c>
      <c r="N51" s="286">
        <v>3</v>
      </c>
      <c r="O51" s="286">
        <v>2</v>
      </c>
      <c r="P51" s="18">
        <f t="shared" si="8"/>
        <v>10</v>
      </c>
      <c r="Q51" s="117">
        <f t="shared" si="9"/>
        <v>0.50</v>
      </c>
      <c r="R51" s="107">
        <f t="shared" si="1"/>
        <v>0.52499999999999991</v>
      </c>
      <c r="S51" s="107">
        <f t="shared" si="2"/>
        <v>0.675</v>
      </c>
      <c r="T51" s="107">
        <f t="shared" si="3"/>
        <v>0.85</v>
      </c>
      <c r="U51" s="107">
        <f t="shared" si="4"/>
        <v>0.45</v>
      </c>
      <c r="V51" s="107">
        <f t="shared" si="5"/>
        <v>0.925</v>
      </c>
      <c r="W51" s="118">
        <f t="shared" si="6"/>
        <v>29.50</v>
      </c>
      <c r="X51" s="118">
        <f t="shared" si="10"/>
        <v>5.90</v>
      </c>
      <c r="Y51" s="285">
        <v>16</v>
      </c>
      <c r="Z51" s="117">
        <f t="shared" si="11"/>
        <v>12.80</v>
      </c>
    </row>
    <row r="52" spans="1:26" ht="19.9" customHeight="1">
      <c r="A52" s="207">
        <v>45</v>
      </c>
      <c r="B52" s="137">
        <v>283120</v>
      </c>
      <c r="C52" s="138" t="s">
        <v>158</v>
      </c>
      <c r="D52" s="10">
        <v>0.50</v>
      </c>
      <c r="E52" s="10">
        <v>0.50</v>
      </c>
      <c r="F52" s="10">
        <v>0</v>
      </c>
      <c r="G52" s="10">
        <v>1</v>
      </c>
      <c r="H52" s="10">
        <v>0</v>
      </c>
      <c r="I52" s="10">
        <f t="shared" si="7"/>
        <v>2</v>
      </c>
      <c r="J52" s="10">
        <f t="shared" si="12"/>
        <v>0.30</v>
      </c>
      <c r="K52" s="18">
        <v>0</v>
      </c>
      <c r="L52" s="18">
        <v>0</v>
      </c>
      <c r="M52" s="18">
        <v>0.50</v>
      </c>
      <c r="N52" s="18">
        <v>2</v>
      </c>
      <c r="O52" s="18">
        <v>0</v>
      </c>
      <c r="P52" s="18">
        <f t="shared" si="8"/>
        <v>2.50</v>
      </c>
      <c r="Q52" s="117">
        <f t="shared" si="9"/>
        <v>0.125</v>
      </c>
      <c r="R52" s="107">
        <f t="shared" si="1"/>
        <v>0.074999999999999997</v>
      </c>
      <c r="S52" s="107">
        <f t="shared" si="2"/>
        <v>0.074999999999999997</v>
      </c>
      <c r="T52" s="107">
        <f t="shared" si="3"/>
        <v>0.025000000000000001</v>
      </c>
      <c r="U52" s="107">
        <f t="shared" si="4"/>
        <v>0.25</v>
      </c>
      <c r="V52" s="107">
        <f t="shared" si="5"/>
        <v>0</v>
      </c>
      <c r="W52" s="118">
        <f t="shared" si="6"/>
        <v>4.50</v>
      </c>
      <c r="X52" s="118">
        <f t="shared" si="10"/>
        <v>0.90</v>
      </c>
      <c r="Y52" s="285">
        <v>1</v>
      </c>
      <c r="Z52" s="117">
        <f t="shared" si="11"/>
        <v>0.80</v>
      </c>
    </row>
    <row r="53" spans="1:26" ht="19.9" customHeight="1" thickBot="1">
      <c r="A53" s="208">
        <v>46</v>
      </c>
      <c r="B53" s="137">
        <v>283121</v>
      </c>
      <c r="C53" s="138" t="s">
        <v>236</v>
      </c>
      <c r="D53" s="10">
        <v>0</v>
      </c>
      <c r="E53" s="10">
        <v>0</v>
      </c>
      <c r="F53" s="10">
        <v>2</v>
      </c>
      <c r="G53" s="10">
        <v>0</v>
      </c>
      <c r="H53" s="10">
        <v>0.50</v>
      </c>
      <c r="I53" s="10">
        <f t="shared" si="7"/>
        <v>2.50</v>
      </c>
      <c r="J53" s="10">
        <f t="shared" si="12"/>
        <v>0.375</v>
      </c>
      <c r="K53" s="18">
        <v>1</v>
      </c>
      <c r="L53" s="18">
        <v>0.50</v>
      </c>
      <c r="M53" s="18">
        <v>0</v>
      </c>
      <c r="N53" s="18">
        <v>0</v>
      </c>
      <c r="O53" s="18">
        <v>0.50</v>
      </c>
      <c r="P53" s="18">
        <f t="shared" si="8"/>
        <v>2</v>
      </c>
      <c r="Q53" s="117">
        <f t="shared" si="9"/>
        <v>0.10</v>
      </c>
      <c r="R53" s="107">
        <f t="shared" si="1"/>
        <v>0.05</v>
      </c>
      <c r="S53" s="107">
        <f t="shared" si="2"/>
        <v>0.025000000000000001</v>
      </c>
      <c r="T53" s="107">
        <f t="shared" si="3"/>
        <v>0.30</v>
      </c>
      <c r="U53" s="107">
        <f t="shared" si="4"/>
        <v>0</v>
      </c>
      <c r="V53" s="107">
        <f t="shared" si="5"/>
        <v>0.10</v>
      </c>
      <c r="W53" s="118">
        <f t="shared" si="6"/>
        <v>4.50</v>
      </c>
      <c r="X53" s="118">
        <f t="shared" si="10"/>
        <v>0.90</v>
      </c>
      <c r="Y53" s="285">
        <v>1</v>
      </c>
      <c r="Z53" s="117">
        <f t="shared" si="11"/>
        <v>0.80</v>
      </c>
    </row>
    <row r="54" spans="1:26" ht="19.9" customHeight="1">
      <c r="A54" s="207">
        <v>47</v>
      </c>
      <c r="B54" s="137">
        <v>283123</v>
      </c>
      <c r="C54" s="138" t="s">
        <v>237</v>
      </c>
      <c r="D54" s="10">
        <v>1</v>
      </c>
      <c r="E54" s="10">
        <v>1.50</v>
      </c>
      <c r="F54" s="10">
        <v>0</v>
      </c>
      <c r="G54" s="10">
        <v>1</v>
      </c>
      <c r="H54" s="10">
        <v>2</v>
      </c>
      <c r="I54" s="10">
        <f t="shared" si="7"/>
        <v>5.50</v>
      </c>
      <c r="J54" s="10">
        <f t="shared" si="12"/>
        <v>0.825</v>
      </c>
      <c r="K54" s="18">
        <v>0</v>
      </c>
      <c r="L54" s="18">
        <v>1</v>
      </c>
      <c r="M54" s="18">
        <v>1</v>
      </c>
      <c r="N54" s="18">
        <v>0.50</v>
      </c>
      <c r="O54" s="18">
        <v>0</v>
      </c>
      <c r="P54" s="18">
        <f t="shared" si="8"/>
        <v>2.50</v>
      </c>
      <c r="Q54" s="117">
        <f t="shared" si="9"/>
        <v>0.125</v>
      </c>
      <c r="R54" s="107">
        <f t="shared" si="1"/>
        <v>0.15</v>
      </c>
      <c r="S54" s="107">
        <f t="shared" si="2"/>
        <v>0.27499999999999997</v>
      </c>
      <c r="T54" s="107">
        <f t="shared" si="3"/>
        <v>0.05</v>
      </c>
      <c r="U54" s="107">
        <f t="shared" si="4"/>
        <v>0.175</v>
      </c>
      <c r="V54" s="107">
        <f t="shared" si="5"/>
        <v>0.30</v>
      </c>
      <c r="W54" s="118">
        <f t="shared" si="6"/>
        <v>8</v>
      </c>
      <c r="X54" s="118">
        <f t="shared" si="10"/>
        <v>1.60</v>
      </c>
      <c r="Y54" s="285">
        <v>4</v>
      </c>
      <c r="Z54" s="117">
        <f t="shared" si="11"/>
        <v>3.20</v>
      </c>
    </row>
    <row r="55" spans="1:26" ht="19.9" customHeight="1" thickBot="1">
      <c r="A55" s="208">
        <v>48</v>
      </c>
      <c r="B55" s="137">
        <v>283124</v>
      </c>
      <c r="C55" s="138" t="s">
        <v>123</v>
      </c>
      <c r="D55" s="10">
        <v>0.50</v>
      </c>
      <c r="E55" s="10">
        <v>1</v>
      </c>
      <c r="F55" s="10">
        <v>2.50</v>
      </c>
      <c r="G55" s="10">
        <v>2</v>
      </c>
      <c r="H55" s="10">
        <v>1</v>
      </c>
      <c r="I55" s="10">
        <f t="shared" si="7"/>
        <v>7</v>
      </c>
      <c r="J55" s="10">
        <f t="shared" si="12"/>
        <v>1.05</v>
      </c>
      <c r="K55" s="18">
        <v>1</v>
      </c>
      <c r="L55" s="18">
        <v>0</v>
      </c>
      <c r="M55" s="18">
        <v>0.50</v>
      </c>
      <c r="N55" s="18">
        <v>1.50</v>
      </c>
      <c r="O55" s="18">
        <v>0.50</v>
      </c>
      <c r="P55" s="18">
        <f t="shared" si="8"/>
        <v>3.50</v>
      </c>
      <c r="Q55" s="117">
        <f t="shared" si="9"/>
        <v>0.17500000000000002</v>
      </c>
      <c r="R55" s="107">
        <f t="shared" si="1"/>
        <v>0.125</v>
      </c>
      <c r="S55" s="107">
        <f t="shared" si="2"/>
        <v>0.15</v>
      </c>
      <c r="T55" s="107">
        <f t="shared" si="3"/>
        <v>0.40</v>
      </c>
      <c r="U55" s="107">
        <f t="shared" si="4"/>
        <v>0.375</v>
      </c>
      <c r="V55" s="107">
        <f t="shared" si="5"/>
        <v>0.175</v>
      </c>
      <c r="W55" s="118">
        <f t="shared" si="6"/>
        <v>10.50</v>
      </c>
      <c r="X55" s="118">
        <f t="shared" si="10"/>
        <v>2.10</v>
      </c>
      <c r="Y55" s="285">
        <v>6</v>
      </c>
      <c r="Z55" s="117">
        <f t="shared" si="11"/>
        <v>4.8000000000000007</v>
      </c>
    </row>
    <row r="56" spans="1:26" ht="19.9" customHeight="1">
      <c r="A56" s="207">
        <v>49</v>
      </c>
      <c r="B56" s="137">
        <v>283125</v>
      </c>
      <c r="C56" s="138" t="s">
        <v>123</v>
      </c>
      <c r="D56" s="287">
        <v>4</v>
      </c>
      <c r="E56" s="287">
        <v>2</v>
      </c>
      <c r="F56" s="287">
        <v>3</v>
      </c>
      <c r="G56" s="287">
        <v>4.50</v>
      </c>
      <c r="H56" s="287">
        <v>2.50</v>
      </c>
      <c r="I56" s="10">
        <f t="shared" si="7"/>
        <v>16</v>
      </c>
      <c r="J56" s="10">
        <f t="shared" si="12"/>
        <v>2.40</v>
      </c>
      <c r="K56" s="286">
        <v>0.50</v>
      </c>
      <c r="L56" s="286">
        <v>1</v>
      </c>
      <c r="M56" s="286">
        <v>2.50</v>
      </c>
      <c r="N56" s="286">
        <v>2</v>
      </c>
      <c r="O56" s="286">
        <v>3</v>
      </c>
      <c r="P56" s="18">
        <f t="shared" si="8"/>
        <v>9</v>
      </c>
      <c r="Q56" s="117">
        <f t="shared" si="9"/>
        <v>0.45</v>
      </c>
      <c r="R56" s="107">
        <f t="shared" si="1"/>
        <v>0.625</v>
      </c>
      <c r="S56" s="107">
        <f t="shared" si="2"/>
        <v>0.35</v>
      </c>
      <c r="T56" s="107">
        <f t="shared" si="3"/>
        <v>0.57499999999999996</v>
      </c>
      <c r="U56" s="107">
        <f t="shared" si="4"/>
        <v>0.77499999999999991</v>
      </c>
      <c r="V56" s="107">
        <f t="shared" si="5"/>
        <v>0.525</v>
      </c>
      <c r="W56" s="118">
        <f t="shared" si="6"/>
        <v>25</v>
      </c>
      <c r="X56" s="118">
        <f t="shared" si="10"/>
        <v>5</v>
      </c>
      <c r="Y56" s="285">
        <v>13</v>
      </c>
      <c r="Z56" s="117">
        <f t="shared" si="11"/>
        <v>10.40</v>
      </c>
    </row>
    <row r="57" spans="1:26" ht="19.9" customHeight="1" thickBot="1">
      <c r="A57" s="208">
        <v>50</v>
      </c>
      <c r="B57" s="137">
        <v>283126</v>
      </c>
      <c r="C57" s="138" t="s">
        <v>238</v>
      </c>
      <c r="D57" s="287">
        <v>1</v>
      </c>
      <c r="E57" s="287">
        <v>4</v>
      </c>
      <c r="F57" s="287">
        <v>2</v>
      </c>
      <c r="G57" s="287">
        <v>5</v>
      </c>
      <c r="H57" s="287">
        <v>5.50</v>
      </c>
      <c r="I57" s="10">
        <f t="shared" si="7"/>
        <v>17.50</v>
      </c>
      <c r="J57" s="10">
        <f t="shared" si="12"/>
        <v>2.625</v>
      </c>
      <c r="K57" s="286">
        <v>1.50</v>
      </c>
      <c r="L57" s="286">
        <v>0.50</v>
      </c>
      <c r="M57" s="286">
        <v>1.50</v>
      </c>
      <c r="N57" s="286">
        <v>3</v>
      </c>
      <c r="O57" s="286">
        <v>2</v>
      </c>
      <c r="P57" s="18">
        <f t="shared" si="8"/>
        <v>8.50</v>
      </c>
      <c r="Q57" s="117">
        <f t="shared" si="9"/>
        <v>0.42500000000000004</v>
      </c>
      <c r="R57" s="107">
        <f t="shared" si="1"/>
        <v>0.225</v>
      </c>
      <c r="S57" s="107">
        <f t="shared" si="2"/>
        <v>0.625</v>
      </c>
      <c r="T57" s="107">
        <f t="shared" si="3"/>
        <v>0.375</v>
      </c>
      <c r="U57" s="107">
        <f t="shared" si="4"/>
        <v>0.90</v>
      </c>
      <c r="V57" s="107">
        <f t="shared" si="5"/>
        <v>0.925</v>
      </c>
      <c r="W57" s="118">
        <f t="shared" si="6"/>
        <v>26</v>
      </c>
      <c r="X57" s="118">
        <f t="shared" si="10"/>
        <v>5.20</v>
      </c>
      <c r="Y57" s="285">
        <v>14</v>
      </c>
      <c r="Z57" s="117">
        <f t="shared" si="11"/>
        <v>11.20</v>
      </c>
    </row>
    <row r="58" spans="1:26" ht="19.9" customHeight="1">
      <c r="A58" s="207">
        <v>51</v>
      </c>
      <c r="B58" s="137">
        <v>283128</v>
      </c>
      <c r="C58" s="138" t="s">
        <v>239</v>
      </c>
      <c r="D58" s="10">
        <v>0</v>
      </c>
      <c r="E58" s="10">
        <v>2</v>
      </c>
      <c r="F58" s="10">
        <v>0</v>
      </c>
      <c r="G58" s="10">
        <v>0.50</v>
      </c>
      <c r="H58" s="10">
        <v>0</v>
      </c>
      <c r="I58" s="10">
        <f t="shared" si="7"/>
        <v>2.50</v>
      </c>
      <c r="J58" s="10">
        <f t="shared" si="12"/>
        <v>0.375</v>
      </c>
      <c r="K58" s="18">
        <v>0</v>
      </c>
      <c r="L58" s="18">
        <v>0</v>
      </c>
      <c r="M58" s="18">
        <v>0</v>
      </c>
      <c r="N58" s="18">
        <v>1</v>
      </c>
      <c r="O58" s="18">
        <v>0</v>
      </c>
      <c r="P58" s="18">
        <f t="shared" si="8"/>
        <v>1</v>
      </c>
      <c r="Q58" s="117">
        <f t="shared" si="9"/>
        <v>0.05</v>
      </c>
      <c r="R58" s="107">
        <f t="shared" si="1"/>
        <v>0</v>
      </c>
      <c r="S58" s="107">
        <f t="shared" si="2"/>
        <v>0.30</v>
      </c>
      <c r="T58" s="107">
        <f t="shared" si="3"/>
        <v>0</v>
      </c>
      <c r="U58" s="107">
        <f t="shared" si="4"/>
        <v>0.125</v>
      </c>
      <c r="V58" s="107">
        <f t="shared" si="5"/>
        <v>0</v>
      </c>
      <c r="W58" s="118">
        <f t="shared" si="6"/>
        <v>3.50</v>
      </c>
      <c r="X58" s="118">
        <f t="shared" si="10"/>
        <v>0.70</v>
      </c>
      <c r="Y58" s="285">
        <v>1</v>
      </c>
      <c r="Z58" s="117">
        <f t="shared" si="11"/>
        <v>0.80</v>
      </c>
    </row>
    <row r="59" spans="1:26" ht="19.9" customHeight="1" thickBot="1">
      <c r="A59" s="208">
        <v>52</v>
      </c>
      <c r="B59" s="137">
        <v>283129</v>
      </c>
      <c r="C59" s="138" t="s">
        <v>125</v>
      </c>
      <c r="D59" s="287">
        <v>5</v>
      </c>
      <c r="E59" s="287">
        <v>8</v>
      </c>
      <c r="F59" s="287">
        <v>3.50</v>
      </c>
      <c r="G59" s="287">
        <v>7</v>
      </c>
      <c r="H59" s="287">
        <v>4</v>
      </c>
      <c r="I59" s="10">
        <f t="shared" si="7"/>
        <v>27.50</v>
      </c>
      <c r="J59" s="10">
        <f t="shared" si="12"/>
        <v>4.125</v>
      </c>
      <c r="K59" s="160">
        <v>1.50</v>
      </c>
      <c r="L59" s="160">
        <v>2</v>
      </c>
      <c r="M59" s="160">
        <v>3</v>
      </c>
      <c r="N59" s="160">
        <v>1.50</v>
      </c>
      <c r="O59" s="160">
        <v>5</v>
      </c>
      <c r="P59" s="18">
        <f t="shared" si="8"/>
        <v>13</v>
      </c>
      <c r="Q59" s="117">
        <f t="shared" si="9"/>
        <v>0.65</v>
      </c>
      <c r="R59" s="107">
        <f t="shared" si="1"/>
        <v>0.825</v>
      </c>
      <c r="S59" s="107">
        <f t="shared" si="2"/>
        <v>1.30</v>
      </c>
      <c r="T59" s="107">
        <f t="shared" si="3"/>
        <v>0.675</v>
      </c>
      <c r="U59" s="107">
        <f t="shared" si="4"/>
        <v>1.125</v>
      </c>
      <c r="V59" s="107">
        <f t="shared" si="5"/>
        <v>0.85</v>
      </c>
      <c r="W59" s="118">
        <f t="shared" si="6"/>
        <v>40.50</v>
      </c>
      <c r="X59" s="118">
        <f t="shared" si="10"/>
        <v>8.10</v>
      </c>
      <c r="Y59" s="285">
        <v>22</v>
      </c>
      <c r="Z59" s="117">
        <f t="shared" si="11"/>
        <v>17.60</v>
      </c>
    </row>
    <row r="60" spans="1:26" ht="19.9" customHeight="1">
      <c r="A60" s="207">
        <v>53</v>
      </c>
      <c r="B60" s="137">
        <v>283131</v>
      </c>
      <c r="C60" s="138" t="s">
        <v>240</v>
      </c>
      <c r="D60" s="287">
        <v>7</v>
      </c>
      <c r="E60" s="287">
        <v>4</v>
      </c>
      <c r="F60" s="287">
        <v>3</v>
      </c>
      <c r="G60" s="287">
        <v>4.50</v>
      </c>
      <c r="H60" s="287">
        <v>5</v>
      </c>
      <c r="I60" s="10">
        <f t="shared" si="7"/>
        <v>23.50</v>
      </c>
      <c r="J60" s="10">
        <f t="shared" si="12"/>
        <v>3.525</v>
      </c>
      <c r="K60" s="286">
        <v>3</v>
      </c>
      <c r="L60" s="286">
        <v>2.50</v>
      </c>
      <c r="M60" s="286">
        <v>2</v>
      </c>
      <c r="N60" s="286">
        <v>3</v>
      </c>
      <c r="O60" s="286">
        <v>1.50</v>
      </c>
      <c r="P60" s="18">
        <f t="shared" si="8"/>
        <v>12</v>
      </c>
      <c r="Q60" s="117">
        <f t="shared" si="9"/>
        <v>0.60000000000000009</v>
      </c>
      <c r="R60" s="107">
        <f t="shared" si="1"/>
        <v>1.2000000000000002</v>
      </c>
      <c r="S60" s="107">
        <f t="shared" si="2"/>
        <v>0.725</v>
      </c>
      <c r="T60" s="107">
        <f t="shared" si="3"/>
        <v>0.54999999999999993</v>
      </c>
      <c r="U60" s="107">
        <f t="shared" si="4"/>
        <v>0.825</v>
      </c>
      <c r="V60" s="107">
        <f t="shared" si="5"/>
        <v>0.825</v>
      </c>
      <c r="W60" s="118">
        <f t="shared" si="6"/>
        <v>35.50</v>
      </c>
      <c r="X60" s="118">
        <f t="shared" si="10"/>
        <v>7.10</v>
      </c>
      <c r="Y60" s="285">
        <v>19</v>
      </c>
      <c r="Z60" s="117">
        <f t="shared" si="11"/>
        <v>15.20</v>
      </c>
    </row>
    <row r="61" spans="1:26" ht="19.9" customHeight="1" thickBot="1">
      <c r="A61" s="208">
        <v>54</v>
      </c>
      <c r="B61" s="137">
        <v>283132</v>
      </c>
      <c r="C61" s="138" t="s">
        <v>127</v>
      </c>
      <c r="D61" s="287">
        <v>4</v>
      </c>
      <c r="E61" s="287">
        <v>2</v>
      </c>
      <c r="F61" s="287">
        <v>6</v>
      </c>
      <c r="G61" s="287">
        <v>4</v>
      </c>
      <c r="H61" s="287">
        <v>2.50</v>
      </c>
      <c r="I61" s="10">
        <f t="shared" si="7"/>
        <v>18.50</v>
      </c>
      <c r="J61" s="10">
        <f t="shared" si="12"/>
        <v>2.775</v>
      </c>
      <c r="K61" s="286">
        <v>2.50</v>
      </c>
      <c r="L61" s="286">
        <v>2</v>
      </c>
      <c r="M61" s="286">
        <v>1.50</v>
      </c>
      <c r="N61" s="286">
        <v>2</v>
      </c>
      <c r="O61" s="286">
        <v>1.50</v>
      </c>
      <c r="P61" s="18">
        <f t="shared" si="8"/>
        <v>9.50</v>
      </c>
      <c r="Q61" s="117">
        <f t="shared" si="9"/>
        <v>0.475</v>
      </c>
      <c r="R61" s="107">
        <f t="shared" si="1"/>
        <v>0.725</v>
      </c>
      <c r="S61" s="107">
        <f t="shared" si="2"/>
        <v>0.40</v>
      </c>
      <c r="T61" s="107">
        <f t="shared" si="3"/>
        <v>0.97499999999999987</v>
      </c>
      <c r="U61" s="107">
        <f t="shared" si="4"/>
        <v>0.70</v>
      </c>
      <c r="V61" s="107">
        <f t="shared" si="5"/>
        <v>0.45</v>
      </c>
      <c r="W61" s="118">
        <f t="shared" si="6"/>
        <v>28</v>
      </c>
      <c r="X61" s="118">
        <f t="shared" si="10"/>
        <v>5.60</v>
      </c>
      <c r="Y61" s="285">
        <v>15</v>
      </c>
      <c r="Z61" s="117">
        <f t="shared" si="11"/>
        <v>12</v>
      </c>
    </row>
    <row r="62" spans="1:26" ht="19.9" customHeight="1">
      <c r="A62" s="207">
        <v>55</v>
      </c>
      <c r="B62" s="137">
        <v>283136</v>
      </c>
      <c r="C62" s="138" t="s">
        <v>241</v>
      </c>
      <c r="D62" s="287">
        <v>5</v>
      </c>
      <c r="E62" s="287">
        <v>2</v>
      </c>
      <c r="F62" s="287">
        <v>4.50</v>
      </c>
      <c r="G62" s="287">
        <v>2.50</v>
      </c>
      <c r="H62" s="287">
        <v>4</v>
      </c>
      <c r="I62" s="10">
        <f t="shared" si="7"/>
        <v>18</v>
      </c>
      <c r="J62" s="10">
        <f t="shared" si="12"/>
        <v>2.6999999999999997</v>
      </c>
      <c r="K62" s="286">
        <v>1</v>
      </c>
      <c r="L62" s="286">
        <v>1</v>
      </c>
      <c r="M62" s="286">
        <v>2.50</v>
      </c>
      <c r="N62" s="286">
        <v>1.50</v>
      </c>
      <c r="O62" s="286">
        <v>3</v>
      </c>
      <c r="P62" s="18">
        <f t="shared" si="8"/>
        <v>9</v>
      </c>
      <c r="Q62" s="117">
        <f t="shared" si="9"/>
        <v>0.45</v>
      </c>
      <c r="R62" s="107">
        <f t="shared" si="1"/>
        <v>0.80</v>
      </c>
      <c r="S62" s="107">
        <f t="shared" si="2"/>
        <v>0.35</v>
      </c>
      <c r="T62" s="107">
        <f t="shared" si="3"/>
        <v>0.80</v>
      </c>
      <c r="U62" s="107">
        <f t="shared" si="4"/>
        <v>0.45</v>
      </c>
      <c r="V62" s="107">
        <f t="shared" si="5"/>
        <v>0.75</v>
      </c>
      <c r="W62" s="118">
        <f t="shared" si="6"/>
        <v>27</v>
      </c>
      <c r="X62" s="118">
        <f t="shared" si="10"/>
        <v>5.40</v>
      </c>
      <c r="Y62" s="285">
        <v>15</v>
      </c>
      <c r="Z62" s="117">
        <f t="shared" si="11"/>
        <v>12</v>
      </c>
    </row>
    <row r="63" spans="1:26" ht="19.9" customHeight="1" thickBot="1">
      <c r="A63" s="208">
        <v>56</v>
      </c>
      <c r="B63" s="137">
        <v>283137</v>
      </c>
      <c r="C63" s="138" t="s">
        <v>242</v>
      </c>
      <c r="D63" s="287">
        <v>0.50</v>
      </c>
      <c r="E63" s="287">
        <v>3.50</v>
      </c>
      <c r="F63" s="287">
        <v>5</v>
      </c>
      <c r="G63" s="287">
        <v>2</v>
      </c>
      <c r="H63" s="287">
        <v>1.50</v>
      </c>
      <c r="I63" s="10">
        <f t="shared" si="7"/>
        <v>12.50</v>
      </c>
      <c r="J63" s="10">
        <f t="shared" si="12"/>
        <v>1.875</v>
      </c>
      <c r="K63" s="286">
        <v>1.50</v>
      </c>
      <c r="L63" s="286">
        <v>2</v>
      </c>
      <c r="M63" s="286">
        <v>0.50</v>
      </c>
      <c r="N63" s="286">
        <v>1</v>
      </c>
      <c r="O63" s="286">
        <v>1.50</v>
      </c>
      <c r="P63" s="18">
        <f t="shared" si="8"/>
        <v>6.50</v>
      </c>
      <c r="Q63" s="117">
        <f t="shared" si="9"/>
        <v>0.325</v>
      </c>
      <c r="R63" s="107">
        <f t="shared" si="1"/>
        <v>0.15000000000000002</v>
      </c>
      <c r="S63" s="107">
        <f t="shared" si="2"/>
        <v>0.625</v>
      </c>
      <c r="T63" s="107">
        <f t="shared" si="3"/>
        <v>0.775</v>
      </c>
      <c r="U63" s="107">
        <f t="shared" si="4"/>
        <v>0.35</v>
      </c>
      <c r="V63" s="107">
        <f t="shared" si="5"/>
        <v>0.30</v>
      </c>
      <c r="W63" s="118">
        <f t="shared" si="6"/>
        <v>19</v>
      </c>
      <c r="X63" s="118">
        <f t="shared" si="10"/>
        <v>3.8000000000000003</v>
      </c>
      <c r="Y63" s="285">
        <v>10</v>
      </c>
      <c r="Z63" s="117">
        <f t="shared" si="11"/>
        <v>8</v>
      </c>
    </row>
    <row r="64" spans="1:26" ht="19.9" customHeight="1">
      <c r="A64" s="207">
        <v>57</v>
      </c>
      <c r="B64" s="137">
        <v>283139</v>
      </c>
      <c r="C64" s="138" t="s">
        <v>129</v>
      </c>
      <c r="D64" s="10">
        <v>0</v>
      </c>
      <c r="E64" s="10">
        <v>0.50</v>
      </c>
      <c r="F64" s="10">
        <v>1</v>
      </c>
      <c r="G64" s="10">
        <v>0</v>
      </c>
      <c r="H64" s="10">
        <v>0.50</v>
      </c>
      <c r="I64" s="10">
        <f t="shared" si="7"/>
        <v>2</v>
      </c>
      <c r="J64" s="10">
        <f t="shared" si="12"/>
        <v>0.30</v>
      </c>
      <c r="K64" s="286">
        <v>0</v>
      </c>
      <c r="L64" s="286">
        <v>0.50</v>
      </c>
      <c r="M64" s="286">
        <v>1.50</v>
      </c>
      <c r="N64" s="286">
        <v>0</v>
      </c>
      <c r="O64" s="286">
        <v>1</v>
      </c>
      <c r="P64" s="18">
        <f t="shared" si="8"/>
        <v>3</v>
      </c>
      <c r="Q64" s="117">
        <f t="shared" si="9"/>
        <v>0.15000000000000002</v>
      </c>
      <c r="R64" s="107">
        <f t="shared" si="1"/>
        <v>0</v>
      </c>
      <c r="S64" s="107">
        <f t="shared" si="2"/>
        <v>0.10</v>
      </c>
      <c r="T64" s="107">
        <f t="shared" si="3"/>
        <v>0.225</v>
      </c>
      <c r="U64" s="107">
        <f t="shared" si="4"/>
        <v>0</v>
      </c>
      <c r="V64" s="107">
        <f t="shared" si="5"/>
        <v>0.125</v>
      </c>
      <c r="W64" s="118">
        <f t="shared" si="6"/>
        <v>5</v>
      </c>
      <c r="X64" s="118">
        <f t="shared" si="10"/>
        <v>1</v>
      </c>
      <c r="Y64" s="285">
        <v>1</v>
      </c>
      <c r="Z64" s="117">
        <f t="shared" si="11"/>
        <v>0.80</v>
      </c>
    </row>
    <row r="65" spans="1:26" ht="19.9" customHeight="1" thickBot="1">
      <c r="A65" s="208">
        <v>58</v>
      </c>
      <c r="B65" s="137">
        <v>283140</v>
      </c>
      <c r="C65" s="138" t="s">
        <v>130</v>
      </c>
      <c r="D65" s="10">
        <v>0.50</v>
      </c>
      <c r="E65" s="10">
        <v>0</v>
      </c>
      <c r="F65" s="10">
        <v>0</v>
      </c>
      <c r="G65" s="10">
        <v>0</v>
      </c>
      <c r="H65" s="10">
        <v>0</v>
      </c>
      <c r="I65" s="10">
        <f t="shared" si="7"/>
        <v>0.50</v>
      </c>
      <c r="J65" s="10">
        <f t="shared" si="12"/>
        <v>0.074999999999999997</v>
      </c>
      <c r="K65" s="18">
        <v>0.50</v>
      </c>
      <c r="L65" s="18">
        <v>0</v>
      </c>
      <c r="M65" s="18">
        <v>0</v>
      </c>
      <c r="N65" s="18">
        <v>0</v>
      </c>
      <c r="O65" s="18">
        <v>0.50</v>
      </c>
      <c r="P65" s="18">
        <f t="shared" si="8"/>
        <v>1</v>
      </c>
      <c r="Q65" s="117">
        <f t="shared" si="9"/>
        <v>0.05</v>
      </c>
      <c r="R65" s="107">
        <f t="shared" si="1"/>
        <v>0.10</v>
      </c>
      <c r="S65" s="107">
        <f t="shared" si="2"/>
        <v>0</v>
      </c>
      <c r="T65" s="107">
        <f t="shared" si="3"/>
        <v>0</v>
      </c>
      <c r="U65" s="107">
        <f t="shared" si="4"/>
        <v>0</v>
      </c>
      <c r="V65" s="107">
        <f t="shared" si="5"/>
        <v>0.025000000000000001</v>
      </c>
      <c r="W65" s="118">
        <f t="shared" si="6"/>
        <v>1.50</v>
      </c>
      <c r="X65" s="118">
        <f t="shared" si="10"/>
        <v>0.30000000000000004</v>
      </c>
      <c r="Y65" s="285">
        <v>0</v>
      </c>
      <c r="Z65" s="117">
        <f t="shared" si="11"/>
        <v>0</v>
      </c>
    </row>
    <row r="66" spans="1:26" ht="19.9" customHeight="1">
      <c r="A66" s="207">
        <v>59</v>
      </c>
      <c r="B66" s="137">
        <v>283143</v>
      </c>
      <c r="C66" s="138" t="s">
        <v>243</v>
      </c>
      <c r="D66" s="10">
        <v>0</v>
      </c>
      <c r="E66" s="10">
        <v>1</v>
      </c>
      <c r="F66" s="10">
        <v>2.50</v>
      </c>
      <c r="G66" s="10">
        <v>1.50</v>
      </c>
      <c r="H66" s="10">
        <v>0.50</v>
      </c>
      <c r="I66" s="10">
        <f t="shared" si="7"/>
        <v>5.50</v>
      </c>
      <c r="J66" s="10">
        <f t="shared" si="12"/>
        <v>0.825</v>
      </c>
      <c r="K66" s="18">
        <v>0</v>
      </c>
      <c r="L66" s="18">
        <v>0.50</v>
      </c>
      <c r="M66" s="18">
        <v>1</v>
      </c>
      <c r="N66" s="18">
        <v>0.50</v>
      </c>
      <c r="O66" s="18">
        <v>1</v>
      </c>
      <c r="P66" s="18">
        <f t="shared" si="8"/>
        <v>3</v>
      </c>
      <c r="Q66" s="117">
        <f t="shared" si="9"/>
        <v>0.15000000000000002</v>
      </c>
      <c r="R66" s="107">
        <f t="shared" si="1"/>
        <v>0</v>
      </c>
      <c r="S66" s="107">
        <f t="shared" si="2"/>
        <v>0.175</v>
      </c>
      <c r="T66" s="107">
        <f t="shared" si="3"/>
        <v>0.425</v>
      </c>
      <c r="U66" s="107">
        <f t="shared" si="4"/>
        <v>0.24999999999999997</v>
      </c>
      <c r="V66" s="107">
        <f t="shared" si="5"/>
        <v>0.125</v>
      </c>
      <c r="W66" s="118">
        <f t="shared" si="6"/>
        <v>8.50</v>
      </c>
      <c r="X66" s="118">
        <f t="shared" si="10"/>
        <v>1.7000000000000002</v>
      </c>
      <c r="Y66" s="285">
        <v>4</v>
      </c>
      <c r="Z66" s="117">
        <f t="shared" si="11"/>
        <v>3.20</v>
      </c>
    </row>
    <row r="67" spans="1:26" ht="19.9" customHeight="1" thickBot="1">
      <c r="A67" s="208">
        <v>60</v>
      </c>
      <c r="B67" s="137">
        <v>283144</v>
      </c>
      <c r="C67" s="138" t="s">
        <v>244</v>
      </c>
      <c r="D67" s="287">
        <v>1</v>
      </c>
      <c r="E67" s="287">
        <v>3</v>
      </c>
      <c r="F67" s="287">
        <v>5</v>
      </c>
      <c r="G67" s="287">
        <v>3.50</v>
      </c>
      <c r="H67" s="287">
        <v>5</v>
      </c>
      <c r="I67" s="10">
        <f t="shared" si="7"/>
        <v>17.50</v>
      </c>
      <c r="J67" s="10">
        <f t="shared" si="12"/>
        <v>2.625</v>
      </c>
      <c r="K67" s="18">
        <v>2</v>
      </c>
      <c r="L67" s="18">
        <v>3</v>
      </c>
      <c r="M67" s="18">
        <v>2.50</v>
      </c>
      <c r="N67" s="18">
        <v>1</v>
      </c>
      <c r="O67" s="18">
        <v>0.50</v>
      </c>
      <c r="P67" s="18">
        <f t="shared" si="8"/>
        <v>9</v>
      </c>
      <c r="Q67" s="117">
        <f t="shared" si="9"/>
        <v>0.45</v>
      </c>
      <c r="R67" s="107">
        <f t="shared" si="1"/>
        <v>0.25</v>
      </c>
      <c r="S67" s="107">
        <f t="shared" si="2"/>
        <v>0.60</v>
      </c>
      <c r="T67" s="107">
        <f t="shared" si="3"/>
        <v>0.875</v>
      </c>
      <c r="U67" s="107">
        <f t="shared" si="4"/>
        <v>0.57500000000000007</v>
      </c>
      <c r="V67" s="107">
        <f t="shared" si="5"/>
        <v>0.775</v>
      </c>
      <c r="W67" s="118">
        <f t="shared" si="6"/>
        <v>26.50</v>
      </c>
      <c r="X67" s="118">
        <f t="shared" si="10"/>
        <v>5.3000000000000007</v>
      </c>
      <c r="Y67" s="285">
        <v>14</v>
      </c>
      <c r="Z67" s="117">
        <f t="shared" si="11"/>
        <v>11.20</v>
      </c>
    </row>
    <row r="68" spans="1:26" ht="19.9" customHeight="1">
      <c r="A68" s="207">
        <v>61</v>
      </c>
      <c r="B68" s="137">
        <v>283145</v>
      </c>
      <c r="C68" s="138" t="s">
        <v>245</v>
      </c>
      <c r="D68" s="287">
        <v>4</v>
      </c>
      <c r="E68" s="287">
        <v>2</v>
      </c>
      <c r="F68" s="287">
        <v>3</v>
      </c>
      <c r="G68" s="287">
        <v>2</v>
      </c>
      <c r="H68" s="287">
        <v>2.50</v>
      </c>
      <c r="I68" s="10">
        <f t="shared" si="7"/>
        <v>13.50</v>
      </c>
      <c r="J68" s="10">
        <f t="shared" si="12"/>
        <v>2.025</v>
      </c>
      <c r="K68" s="18">
        <v>1</v>
      </c>
      <c r="L68" s="18">
        <v>1</v>
      </c>
      <c r="M68" s="18">
        <v>0.50</v>
      </c>
      <c r="N68" s="18">
        <v>2</v>
      </c>
      <c r="O68" s="18">
        <v>1.50</v>
      </c>
      <c r="P68" s="18">
        <f t="shared" si="8"/>
        <v>6</v>
      </c>
      <c r="Q68" s="117">
        <f t="shared" si="9"/>
        <v>0.30000000000000004</v>
      </c>
      <c r="R68" s="107">
        <f t="shared" si="1"/>
        <v>0.65</v>
      </c>
      <c r="S68" s="107">
        <f t="shared" si="2"/>
        <v>0.35</v>
      </c>
      <c r="T68" s="107">
        <f t="shared" si="3"/>
        <v>0.475</v>
      </c>
      <c r="U68" s="107">
        <f t="shared" si="4"/>
        <v>0.40</v>
      </c>
      <c r="V68" s="107">
        <f t="shared" si="5"/>
        <v>0.45</v>
      </c>
      <c r="W68" s="118">
        <f t="shared" si="6"/>
        <v>19.50</v>
      </c>
      <c r="X68" s="118">
        <f t="shared" si="10"/>
        <v>3.9000000000000004</v>
      </c>
      <c r="Y68" s="285">
        <v>11</v>
      </c>
      <c r="Z68" s="117">
        <f t="shared" si="11"/>
        <v>8.8000000000000007</v>
      </c>
    </row>
    <row r="69" spans="1:26" ht="19.9" customHeight="1" thickBot="1">
      <c r="A69" s="208">
        <v>62</v>
      </c>
      <c r="B69" s="137">
        <v>283146</v>
      </c>
      <c r="C69" s="138" t="s">
        <v>246</v>
      </c>
      <c r="D69" s="10">
        <v>2</v>
      </c>
      <c r="E69" s="10">
        <v>1.50</v>
      </c>
      <c r="F69" s="10">
        <v>1</v>
      </c>
      <c r="G69" s="10">
        <v>0</v>
      </c>
      <c r="H69" s="10">
        <v>1</v>
      </c>
      <c r="I69" s="10">
        <f t="shared" si="7"/>
        <v>5.50</v>
      </c>
      <c r="J69" s="10">
        <f t="shared" si="12"/>
        <v>0.825</v>
      </c>
      <c r="K69" s="18">
        <v>0.50</v>
      </c>
      <c r="L69" s="18">
        <v>1</v>
      </c>
      <c r="M69" s="18">
        <v>0</v>
      </c>
      <c r="N69" s="18">
        <v>0.50</v>
      </c>
      <c r="O69" s="18">
        <v>0</v>
      </c>
      <c r="P69" s="18">
        <f t="shared" si="8"/>
        <v>2</v>
      </c>
      <c r="Q69" s="117">
        <f t="shared" si="9"/>
        <v>0.10</v>
      </c>
      <c r="R69" s="107">
        <f t="shared" si="1"/>
        <v>0.325</v>
      </c>
      <c r="S69" s="107">
        <f t="shared" si="2"/>
        <v>0.27499999999999997</v>
      </c>
      <c r="T69" s="107">
        <f t="shared" si="3"/>
        <v>0.15</v>
      </c>
      <c r="U69" s="107">
        <f t="shared" si="4"/>
        <v>0.025000000000000001</v>
      </c>
      <c r="V69" s="107">
        <f t="shared" si="5"/>
        <v>0.15</v>
      </c>
      <c r="W69" s="118">
        <f t="shared" si="6"/>
        <v>7.50</v>
      </c>
      <c r="X69" s="118">
        <f t="shared" si="10"/>
        <v>1.50</v>
      </c>
      <c r="Y69" s="285">
        <v>4</v>
      </c>
      <c r="Z69" s="117">
        <f t="shared" si="11"/>
        <v>3.20</v>
      </c>
    </row>
    <row r="70" spans="1:26" ht="19.9" customHeight="1">
      <c r="A70" s="207">
        <v>63</v>
      </c>
      <c r="B70" s="137">
        <v>283148</v>
      </c>
      <c r="C70" s="138" t="s">
        <v>247</v>
      </c>
      <c r="D70" s="10">
        <v>0.50</v>
      </c>
      <c r="E70" s="10">
        <v>1</v>
      </c>
      <c r="F70" s="10">
        <v>1.50</v>
      </c>
      <c r="G70" s="10">
        <v>2</v>
      </c>
      <c r="H70" s="10">
        <v>0.50</v>
      </c>
      <c r="I70" s="10">
        <f t="shared" si="7"/>
        <v>5.50</v>
      </c>
      <c r="J70" s="10">
        <f t="shared" si="12"/>
        <v>0.825</v>
      </c>
      <c r="K70" s="18">
        <v>1</v>
      </c>
      <c r="L70" s="18">
        <v>0</v>
      </c>
      <c r="M70" s="18">
        <v>0.50</v>
      </c>
      <c r="N70" s="18">
        <v>0</v>
      </c>
      <c r="O70" s="18">
        <v>1</v>
      </c>
      <c r="P70" s="18">
        <f t="shared" si="8"/>
        <v>2.50</v>
      </c>
      <c r="Q70" s="117">
        <f t="shared" si="9"/>
        <v>0.125</v>
      </c>
      <c r="R70" s="107">
        <f t="shared" si="1"/>
        <v>0.125</v>
      </c>
      <c r="S70" s="107">
        <f t="shared" si="2"/>
        <v>0.15</v>
      </c>
      <c r="T70" s="107">
        <f t="shared" si="3"/>
        <v>0.24999999999999997</v>
      </c>
      <c r="U70" s="107">
        <f t="shared" si="4"/>
        <v>0.30</v>
      </c>
      <c r="V70" s="107">
        <f t="shared" si="5"/>
        <v>0.125</v>
      </c>
      <c r="W70" s="118">
        <f t="shared" si="6"/>
        <v>8</v>
      </c>
      <c r="X70" s="118">
        <f t="shared" si="10"/>
        <v>1.60</v>
      </c>
      <c r="Y70" s="285">
        <v>4</v>
      </c>
      <c r="Z70" s="117">
        <f t="shared" si="11"/>
        <v>3.20</v>
      </c>
    </row>
    <row r="71" spans="1:26" ht="19.9" customHeight="1" thickBot="1">
      <c r="A71" s="208">
        <v>64</v>
      </c>
      <c r="B71" s="137">
        <v>283149</v>
      </c>
      <c r="C71" s="138" t="s">
        <v>248</v>
      </c>
      <c r="D71" s="287">
        <v>1.50</v>
      </c>
      <c r="E71" s="287">
        <v>4.50</v>
      </c>
      <c r="F71" s="287">
        <v>3</v>
      </c>
      <c r="G71" s="287">
        <v>5</v>
      </c>
      <c r="H71" s="287">
        <v>3.50</v>
      </c>
      <c r="I71" s="10">
        <f t="shared" si="7"/>
        <v>17.50</v>
      </c>
      <c r="J71" s="10">
        <f t="shared" si="12"/>
        <v>2.625</v>
      </c>
      <c r="K71" s="18">
        <v>0.50</v>
      </c>
      <c r="L71" s="18">
        <v>2</v>
      </c>
      <c r="M71" s="18">
        <v>1.50</v>
      </c>
      <c r="N71" s="18">
        <v>2</v>
      </c>
      <c r="O71" s="18">
        <v>2.50</v>
      </c>
      <c r="P71" s="18">
        <f t="shared" si="8"/>
        <v>8.50</v>
      </c>
      <c r="Q71" s="117">
        <f t="shared" si="9"/>
        <v>0.42500000000000004</v>
      </c>
      <c r="R71" s="107">
        <f t="shared" si="1"/>
        <v>0.24999999999999997</v>
      </c>
      <c r="S71" s="107">
        <f t="shared" si="2"/>
        <v>0.77499999999999991</v>
      </c>
      <c r="T71" s="107">
        <f t="shared" si="3"/>
        <v>0.52499999999999991</v>
      </c>
      <c r="U71" s="107">
        <f t="shared" si="4"/>
        <v>0.85</v>
      </c>
      <c r="V71" s="107">
        <f t="shared" si="5"/>
        <v>0.65</v>
      </c>
      <c r="W71" s="118">
        <f t="shared" si="6"/>
        <v>26</v>
      </c>
      <c r="X71" s="118">
        <f t="shared" si="10"/>
        <v>5.20</v>
      </c>
      <c r="Y71" s="285">
        <v>14</v>
      </c>
      <c r="Z71" s="117">
        <f t="shared" si="11"/>
        <v>11.20</v>
      </c>
    </row>
    <row r="72" spans="1:26" ht="19.9" customHeight="1">
      <c r="A72" s="207">
        <v>65</v>
      </c>
      <c r="B72" s="137">
        <v>283152</v>
      </c>
      <c r="C72" s="138" t="s">
        <v>249</v>
      </c>
      <c r="D72" s="10">
        <v>0.50</v>
      </c>
      <c r="E72" s="10">
        <v>1</v>
      </c>
      <c r="F72" s="10">
        <v>0</v>
      </c>
      <c r="G72" s="10">
        <v>0</v>
      </c>
      <c r="H72" s="10">
        <v>1.50</v>
      </c>
      <c r="I72" s="10">
        <f t="shared" si="7"/>
        <v>3</v>
      </c>
      <c r="J72" s="10">
        <f t="shared" si="13" ref="J72:J103">I72*0.15</f>
        <v>0.44999999999999996</v>
      </c>
      <c r="K72" s="18">
        <v>0</v>
      </c>
      <c r="L72" s="18">
        <v>1</v>
      </c>
      <c r="M72" s="18">
        <v>0.50</v>
      </c>
      <c r="N72" s="18">
        <v>0</v>
      </c>
      <c r="O72" s="18">
        <v>0.50</v>
      </c>
      <c r="P72" s="18">
        <f t="shared" si="8"/>
        <v>2</v>
      </c>
      <c r="Q72" s="117">
        <f t="shared" si="9"/>
        <v>0.10</v>
      </c>
      <c r="R72" s="107">
        <f t="shared" si="14" ref="R72:U116">(D72*0.15+K72*0.05)</f>
        <v>0.074999999999999997</v>
      </c>
      <c r="S72" s="107">
        <f t="shared" si="14"/>
        <v>0.20</v>
      </c>
      <c r="T72" s="107">
        <f t="shared" si="14"/>
        <v>0.025000000000000001</v>
      </c>
      <c r="U72" s="107">
        <f t="shared" si="14"/>
        <v>0</v>
      </c>
      <c r="V72" s="107">
        <f t="shared" si="15" ref="V72:V116">(H72*0.15+O72*0.05)</f>
        <v>0.24999999999999997</v>
      </c>
      <c r="W72" s="118">
        <f t="shared" si="16" ref="W72:W116">I72+P72</f>
        <v>5</v>
      </c>
      <c r="X72" s="118">
        <f t="shared" si="10"/>
        <v>1</v>
      </c>
      <c r="Y72" s="285">
        <v>2</v>
      </c>
      <c r="Z72" s="117">
        <f t="shared" si="11"/>
        <v>1.60</v>
      </c>
    </row>
    <row r="73" spans="1:26" ht="19.9" customHeight="1" thickBot="1">
      <c r="A73" s="208">
        <v>66</v>
      </c>
      <c r="B73" s="137">
        <v>283153</v>
      </c>
      <c r="C73" s="138" t="s">
        <v>250</v>
      </c>
      <c r="D73" s="10">
        <v>0</v>
      </c>
      <c r="E73" s="10">
        <v>0.50</v>
      </c>
      <c r="F73" s="10">
        <v>2</v>
      </c>
      <c r="G73" s="10">
        <v>0.50</v>
      </c>
      <c r="H73" s="10">
        <v>0</v>
      </c>
      <c r="I73" s="10">
        <f t="shared" si="17" ref="I73:I116">SUM(D73:H73)</f>
        <v>3</v>
      </c>
      <c r="J73" s="10">
        <f t="shared" si="13"/>
        <v>0.44999999999999996</v>
      </c>
      <c r="K73" s="18">
        <v>0.50</v>
      </c>
      <c r="L73" s="18">
        <v>0.50</v>
      </c>
      <c r="M73" s="18">
        <v>0</v>
      </c>
      <c r="N73" s="18">
        <v>0.50</v>
      </c>
      <c r="O73" s="18">
        <v>0</v>
      </c>
      <c r="P73" s="18">
        <f t="shared" si="18" ref="P73:P116">SUM(K73:O73)</f>
        <v>1.50</v>
      </c>
      <c r="Q73" s="117">
        <f t="shared" si="19" ref="Q73:Q116">P73*0.05</f>
        <v>0.075000000000000011</v>
      </c>
      <c r="R73" s="107">
        <f t="shared" si="14"/>
        <v>0.025000000000000001</v>
      </c>
      <c r="S73" s="107">
        <f t="shared" si="14"/>
        <v>0.10</v>
      </c>
      <c r="T73" s="107">
        <f t="shared" si="14"/>
        <v>0.30</v>
      </c>
      <c r="U73" s="107">
        <f t="shared" si="14"/>
        <v>0.10</v>
      </c>
      <c r="V73" s="107">
        <f t="shared" si="15"/>
        <v>0</v>
      </c>
      <c r="W73" s="118">
        <f t="shared" si="16"/>
        <v>4.50</v>
      </c>
      <c r="X73" s="118">
        <f t="shared" si="20" ref="X73:X116">(W73*0.2)</f>
        <v>0.90</v>
      </c>
      <c r="Y73" s="285">
        <v>1</v>
      </c>
      <c r="Z73" s="117">
        <f t="shared" si="21" ref="Z73:Z116">Y73*0.8</f>
        <v>0.80</v>
      </c>
    </row>
    <row r="74" spans="1:26" ht="19.9" customHeight="1">
      <c r="A74" s="207">
        <v>67</v>
      </c>
      <c r="B74" s="137">
        <v>283154</v>
      </c>
      <c r="C74" s="138" t="s">
        <v>147</v>
      </c>
      <c r="D74" s="10">
        <v>0.50</v>
      </c>
      <c r="E74" s="10">
        <v>2</v>
      </c>
      <c r="F74" s="10">
        <v>0</v>
      </c>
      <c r="G74" s="10">
        <v>1</v>
      </c>
      <c r="H74" s="10">
        <v>1.50</v>
      </c>
      <c r="I74" s="10">
        <f t="shared" si="17"/>
        <v>5</v>
      </c>
      <c r="J74" s="10">
        <f t="shared" si="13"/>
        <v>0.75</v>
      </c>
      <c r="K74" s="18">
        <v>1</v>
      </c>
      <c r="L74" s="18">
        <v>0</v>
      </c>
      <c r="M74" s="18">
        <v>1</v>
      </c>
      <c r="N74" s="18">
        <v>0</v>
      </c>
      <c r="O74" s="18">
        <v>2</v>
      </c>
      <c r="P74" s="18">
        <v>0</v>
      </c>
      <c r="Q74" s="117">
        <f t="shared" si="19"/>
        <v>0</v>
      </c>
      <c r="R74" s="107">
        <f t="shared" si="14"/>
        <v>0.125</v>
      </c>
      <c r="S74" s="107">
        <f t="shared" si="14"/>
        <v>0.30</v>
      </c>
      <c r="T74" s="107">
        <f t="shared" si="14"/>
        <v>0.05</v>
      </c>
      <c r="U74" s="107">
        <f t="shared" si="14"/>
        <v>0.15</v>
      </c>
      <c r="V74" s="107">
        <f t="shared" si="15"/>
        <v>0.32499999999999996</v>
      </c>
      <c r="W74" s="118">
        <f t="shared" si="16"/>
        <v>5</v>
      </c>
      <c r="X74" s="118">
        <f t="shared" si="20"/>
        <v>1</v>
      </c>
      <c r="Y74" s="285">
        <v>4</v>
      </c>
      <c r="Z74" s="117">
        <f t="shared" si="21"/>
        <v>3.20</v>
      </c>
    </row>
    <row r="75" spans="1:26" ht="19.9" customHeight="1" thickBot="1">
      <c r="A75" s="208">
        <v>68</v>
      </c>
      <c r="B75" s="137">
        <v>283155</v>
      </c>
      <c r="C75" s="138" t="s">
        <v>251</v>
      </c>
      <c r="D75" s="287">
        <v>9</v>
      </c>
      <c r="E75" s="287">
        <v>8.50</v>
      </c>
      <c r="F75" s="287">
        <v>9.50</v>
      </c>
      <c r="G75" s="287">
        <v>7</v>
      </c>
      <c r="H75" s="287">
        <v>7.50</v>
      </c>
      <c r="I75" s="10">
        <f t="shared" si="17"/>
        <v>41.50</v>
      </c>
      <c r="J75" s="10">
        <f t="shared" si="13"/>
        <v>6.225</v>
      </c>
      <c r="K75" s="18">
        <v>5</v>
      </c>
      <c r="L75" s="18">
        <v>4.50</v>
      </c>
      <c r="M75" s="18">
        <v>3</v>
      </c>
      <c r="N75" s="18">
        <v>5</v>
      </c>
      <c r="O75" s="18">
        <v>2.50</v>
      </c>
      <c r="P75" s="18">
        <f t="shared" si="18"/>
        <v>20</v>
      </c>
      <c r="Q75" s="117">
        <f t="shared" si="19"/>
        <v>1</v>
      </c>
      <c r="R75" s="107">
        <f t="shared" si="14"/>
        <v>1.60</v>
      </c>
      <c r="S75" s="107">
        <f t="shared" si="14"/>
        <v>1.50</v>
      </c>
      <c r="T75" s="107">
        <f t="shared" si="14"/>
        <v>1.5750000000000002</v>
      </c>
      <c r="U75" s="107">
        <f t="shared" si="14"/>
        <v>1.30</v>
      </c>
      <c r="V75" s="107">
        <f t="shared" si="15"/>
        <v>1.25</v>
      </c>
      <c r="W75" s="118">
        <f t="shared" si="16"/>
        <v>61.50</v>
      </c>
      <c r="X75" s="118">
        <f t="shared" si="20"/>
        <v>12.30</v>
      </c>
      <c r="Y75" s="285">
        <v>33</v>
      </c>
      <c r="Z75" s="117">
        <f t="shared" si="21"/>
        <v>26.40</v>
      </c>
    </row>
    <row r="76" spans="1:26" ht="19.9" customHeight="1">
      <c r="A76" s="207">
        <v>69</v>
      </c>
      <c r="B76" s="137">
        <v>283156</v>
      </c>
      <c r="C76" s="138" t="s">
        <v>252</v>
      </c>
      <c r="D76" s="287">
        <v>2</v>
      </c>
      <c r="E76" s="287">
        <v>3</v>
      </c>
      <c r="F76" s="287">
        <v>0</v>
      </c>
      <c r="G76" s="287">
        <v>3.50</v>
      </c>
      <c r="H76" s="287">
        <v>2</v>
      </c>
      <c r="I76" s="10">
        <f t="shared" si="17"/>
        <v>10.50</v>
      </c>
      <c r="J76" s="10">
        <f t="shared" si="13"/>
        <v>1.575</v>
      </c>
      <c r="K76" s="18">
        <v>1.50</v>
      </c>
      <c r="L76" s="18">
        <v>1</v>
      </c>
      <c r="M76" s="18">
        <v>1.50</v>
      </c>
      <c r="N76" s="18">
        <v>0.50</v>
      </c>
      <c r="O76" s="18">
        <v>0.50</v>
      </c>
      <c r="P76" s="18">
        <f t="shared" si="18"/>
        <v>5</v>
      </c>
      <c r="Q76" s="117">
        <f t="shared" si="19"/>
        <v>0.25</v>
      </c>
      <c r="R76" s="107">
        <f t="shared" si="14"/>
        <v>0.375</v>
      </c>
      <c r="S76" s="107">
        <f t="shared" si="14"/>
        <v>0.49999999999999994</v>
      </c>
      <c r="T76" s="107">
        <f t="shared" si="14"/>
        <v>0.075000000000000011</v>
      </c>
      <c r="U76" s="107">
        <f t="shared" si="14"/>
        <v>0.55000000000000004</v>
      </c>
      <c r="V76" s="107">
        <f t="shared" si="15"/>
        <v>0.325</v>
      </c>
      <c r="W76" s="118">
        <f t="shared" si="16"/>
        <v>15.50</v>
      </c>
      <c r="X76" s="118">
        <f t="shared" si="20"/>
        <v>3.10</v>
      </c>
      <c r="Y76" s="285">
        <v>8</v>
      </c>
      <c r="Z76" s="117">
        <f t="shared" si="21"/>
        <v>6.40</v>
      </c>
    </row>
    <row r="77" spans="1:26" ht="19.9" customHeight="1" thickBot="1">
      <c r="A77" s="208">
        <v>70</v>
      </c>
      <c r="B77" s="137">
        <v>283157</v>
      </c>
      <c r="C77" s="138" t="s">
        <v>253</v>
      </c>
      <c r="D77" s="287">
        <v>3</v>
      </c>
      <c r="E77" s="287">
        <v>4</v>
      </c>
      <c r="F77" s="287">
        <v>1</v>
      </c>
      <c r="G77" s="287">
        <v>2</v>
      </c>
      <c r="H77" s="287">
        <v>5</v>
      </c>
      <c r="I77" s="10">
        <f t="shared" si="17"/>
        <v>15</v>
      </c>
      <c r="J77" s="10">
        <f t="shared" si="13"/>
        <v>2.25</v>
      </c>
      <c r="K77" s="18">
        <v>2</v>
      </c>
      <c r="L77" s="18">
        <v>1.50</v>
      </c>
      <c r="M77" s="18">
        <v>0.50</v>
      </c>
      <c r="N77" s="18">
        <v>1</v>
      </c>
      <c r="O77" s="18">
        <v>2.50</v>
      </c>
      <c r="P77" s="18">
        <f t="shared" si="18"/>
        <v>7.50</v>
      </c>
      <c r="Q77" s="117">
        <f t="shared" si="19"/>
        <v>0.375</v>
      </c>
      <c r="R77" s="107">
        <f t="shared" si="14"/>
        <v>0.54999999999999993</v>
      </c>
      <c r="S77" s="107">
        <f t="shared" si="14"/>
        <v>0.675</v>
      </c>
      <c r="T77" s="107">
        <f t="shared" si="14"/>
        <v>0.175</v>
      </c>
      <c r="U77" s="107">
        <f t="shared" si="14"/>
        <v>0.35</v>
      </c>
      <c r="V77" s="107">
        <f t="shared" si="15"/>
        <v>0.875</v>
      </c>
      <c r="W77" s="118">
        <f t="shared" si="16"/>
        <v>22.50</v>
      </c>
      <c r="X77" s="118">
        <f t="shared" si="20"/>
        <v>4.50</v>
      </c>
      <c r="Y77" s="285">
        <v>12</v>
      </c>
      <c r="Z77" s="117">
        <f t="shared" si="21"/>
        <v>9.6000000000000014</v>
      </c>
    </row>
    <row r="78" spans="1:26" ht="19.9" customHeight="1">
      <c r="A78" s="207">
        <v>71</v>
      </c>
      <c r="B78" s="137">
        <v>283158</v>
      </c>
      <c r="C78" s="138" t="s">
        <v>254</v>
      </c>
      <c r="D78" s="10">
        <v>0</v>
      </c>
      <c r="E78" s="10">
        <v>0.50</v>
      </c>
      <c r="F78" s="10">
        <v>0</v>
      </c>
      <c r="G78" s="10">
        <v>0</v>
      </c>
      <c r="H78" s="10">
        <v>0.50</v>
      </c>
      <c r="I78" s="10">
        <f t="shared" si="17"/>
        <v>1</v>
      </c>
      <c r="J78" s="10">
        <f t="shared" si="13"/>
        <v>0.15</v>
      </c>
      <c r="K78" s="18">
        <v>0</v>
      </c>
      <c r="L78" s="18">
        <v>0</v>
      </c>
      <c r="M78" s="18">
        <v>0</v>
      </c>
      <c r="N78" s="18">
        <v>0.50</v>
      </c>
      <c r="O78" s="18">
        <v>0</v>
      </c>
      <c r="P78" s="18">
        <f t="shared" si="18"/>
        <v>0.50</v>
      </c>
      <c r="Q78" s="117">
        <f t="shared" si="19"/>
        <v>0.025000000000000001</v>
      </c>
      <c r="R78" s="107">
        <f t="shared" si="14"/>
        <v>0</v>
      </c>
      <c r="S78" s="107">
        <f t="shared" si="14"/>
        <v>0.074999999999999997</v>
      </c>
      <c r="T78" s="107">
        <f t="shared" si="14"/>
        <v>0</v>
      </c>
      <c r="U78" s="107">
        <f t="shared" si="14"/>
        <v>0.025000000000000001</v>
      </c>
      <c r="V78" s="107">
        <f t="shared" si="15"/>
        <v>0.074999999999999997</v>
      </c>
      <c r="W78" s="118">
        <f t="shared" si="16"/>
        <v>1.50</v>
      </c>
      <c r="X78" s="118">
        <f t="shared" si="20"/>
        <v>0.30000000000000004</v>
      </c>
      <c r="Y78" s="285">
        <v>0</v>
      </c>
      <c r="Z78" s="117">
        <f t="shared" si="21"/>
        <v>0</v>
      </c>
    </row>
    <row r="79" spans="1:26" ht="19.9" customHeight="1" thickBot="1">
      <c r="A79" s="208">
        <v>72</v>
      </c>
      <c r="B79" s="137">
        <v>283160</v>
      </c>
      <c r="C79" s="138" t="s">
        <v>255</v>
      </c>
      <c r="D79" s="287">
        <v>3</v>
      </c>
      <c r="E79" s="287">
        <v>2</v>
      </c>
      <c r="F79" s="287">
        <v>0.50</v>
      </c>
      <c r="G79" s="287">
        <v>0.50</v>
      </c>
      <c r="H79" s="287">
        <v>1</v>
      </c>
      <c r="I79" s="10">
        <f t="shared" si="17"/>
        <v>7</v>
      </c>
      <c r="J79" s="10">
        <f t="shared" si="13"/>
        <v>1.05</v>
      </c>
      <c r="K79" s="18">
        <v>0.50</v>
      </c>
      <c r="L79" s="18">
        <v>1</v>
      </c>
      <c r="M79" s="18">
        <v>0.50</v>
      </c>
      <c r="N79" s="18">
        <v>1</v>
      </c>
      <c r="O79" s="18">
        <v>0.50</v>
      </c>
      <c r="P79" s="18">
        <f t="shared" si="18"/>
        <v>3.50</v>
      </c>
      <c r="Q79" s="117">
        <f t="shared" si="19"/>
        <v>0.17500000000000002</v>
      </c>
      <c r="R79" s="107">
        <f t="shared" si="14"/>
        <v>0.475</v>
      </c>
      <c r="S79" s="107">
        <f t="shared" si="14"/>
        <v>0.35</v>
      </c>
      <c r="T79" s="107">
        <f t="shared" si="14"/>
        <v>0.10</v>
      </c>
      <c r="U79" s="107">
        <f t="shared" si="14"/>
        <v>0.125</v>
      </c>
      <c r="V79" s="107">
        <f t="shared" si="15"/>
        <v>0.175</v>
      </c>
      <c r="W79" s="118">
        <f t="shared" si="16"/>
        <v>10.50</v>
      </c>
      <c r="X79" s="118">
        <f t="shared" si="20"/>
        <v>2.10</v>
      </c>
      <c r="Y79" s="285">
        <v>5</v>
      </c>
      <c r="Z79" s="117">
        <f t="shared" si="21"/>
        <v>4</v>
      </c>
    </row>
    <row r="80" spans="1:26" ht="19.9" customHeight="1">
      <c r="A80" s="207">
        <v>73</v>
      </c>
      <c r="B80" s="137">
        <v>283161</v>
      </c>
      <c r="C80" s="138" t="s">
        <v>159</v>
      </c>
      <c r="D80" s="10">
        <v>1.50</v>
      </c>
      <c r="E80" s="10">
        <v>3</v>
      </c>
      <c r="F80" s="10">
        <v>2</v>
      </c>
      <c r="G80" s="10">
        <v>1.50</v>
      </c>
      <c r="H80" s="10">
        <v>0.50</v>
      </c>
      <c r="I80" s="10">
        <f t="shared" si="17"/>
        <v>8.50</v>
      </c>
      <c r="J80" s="10">
        <f t="shared" si="13"/>
        <v>1.2749999999999999</v>
      </c>
      <c r="K80" s="286">
        <v>1</v>
      </c>
      <c r="L80" s="286">
        <v>0.50</v>
      </c>
      <c r="M80" s="286">
        <v>1</v>
      </c>
      <c r="N80" s="286">
        <v>1.50</v>
      </c>
      <c r="O80" s="286">
        <v>0.50</v>
      </c>
      <c r="P80" s="18">
        <f t="shared" si="18"/>
        <v>4.50</v>
      </c>
      <c r="Q80" s="117">
        <f t="shared" si="19"/>
        <v>0.225</v>
      </c>
      <c r="R80" s="107">
        <f t="shared" si="14"/>
        <v>0.27499999999999997</v>
      </c>
      <c r="S80" s="107">
        <f t="shared" si="14"/>
        <v>0.475</v>
      </c>
      <c r="T80" s="107">
        <f t="shared" si="14"/>
        <v>0.35</v>
      </c>
      <c r="U80" s="107">
        <f t="shared" si="14"/>
        <v>0.30</v>
      </c>
      <c r="V80" s="107">
        <f t="shared" si="15"/>
        <v>0.10</v>
      </c>
      <c r="W80" s="118">
        <f t="shared" si="16"/>
        <v>13</v>
      </c>
      <c r="X80" s="118">
        <f t="shared" si="20"/>
        <v>2.60</v>
      </c>
      <c r="Y80" s="285">
        <v>7</v>
      </c>
      <c r="Z80" s="117">
        <f t="shared" si="21"/>
        <v>5.60</v>
      </c>
    </row>
    <row r="81" spans="1:26" ht="19.9" customHeight="1" thickBot="1">
      <c r="A81" s="208">
        <v>74</v>
      </c>
      <c r="B81" s="137">
        <v>283162</v>
      </c>
      <c r="C81" s="138" t="s">
        <v>256</v>
      </c>
      <c r="D81" s="10">
        <v>5</v>
      </c>
      <c r="E81" s="10">
        <v>8.50</v>
      </c>
      <c r="F81" s="10">
        <v>4</v>
      </c>
      <c r="G81" s="10">
        <v>7</v>
      </c>
      <c r="H81" s="10">
        <v>6</v>
      </c>
      <c r="I81" s="10">
        <f t="shared" si="17"/>
        <v>30.50</v>
      </c>
      <c r="J81" s="10">
        <f t="shared" si="13"/>
        <v>4.575</v>
      </c>
      <c r="K81" s="18">
        <v>2.50</v>
      </c>
      <c r="L81" s="18">
        <v>2.50</v>
      </c>
      <c r="M81" s="18">
        <v>3.50</v>
      </c>
      <c r="N81" s="18">
        <v>4</v>
      </c>
      <c r="O81" s="18">
        <v>3</v>
      </c>
      <c r="P81" s="18">
        <f t="shared" si="18"/>
        <v>15.50</v>
      </c>
      <c r="Q81" s="117">
        <f t="shared" si="19"/>
        <v>0.775</v>
      </c>
      <c r="R81" s="107">
        <f t="shared" si="14"/>
        <v>0.875</v>
      </c>
      <c r="S81" s="107">
        <f t="shared" si="14"/>
        <v>1.40</v>
      </c>
      <c r="T81" s="107">
        <f t="shared" si="14"/>
        <v>0.775</v>
      </c>
      <c r="U81" s="107">
        <f t="shared" si="14"/>
        <v>1.25</v>
      </c>
      <c r="V81" s="107">
        <f t="shared" si="15"/>
        <v>1.0499999999999998</v>
      </c>
      <c r="W81" s="118">
        <f t="shared" si="16"/>
        <v>46</v>
      </c>
      <c r="X81" s="118">
        <f t="shared" si="20"/>
        <v>9.2000000000000011</v>
      </c>
      <c r="Y81" s="285">
        <v>24</v>
      </c>
      <c r="Z81" s="117">
        <f t="shared" si="21"/>
        <v>19.200000000000003</v>
      </c>
    </row>
    <row r="82" spans="1:26" ht="19.9" customHeight="1">
      <c r="A82" s="207">
        <v>75</v>
      </c>
      <c r="B82" s="137">
        <v>283163</v>
      </c>
      <c r="C82" s="138" t="s">
        <v>257</v>
      </c>
      <c r="D82" s="10">
        <v>0.50</v>
      </c>
      <c r="E82" s="10">
        <v>0.50</v>
      </c>
      <c r="F82" s="10">
        <v>1</v>
      </c>
      <c r="G82" s="10">
        <v>1.50</v>
      </c>
      <c r="H82" s="10">
        <v>0</v>
      </c>
      <c r="I82" s="10">
        <f t="shared" si="17"/>
        <v>3.50</v>
      </c>
      <c r="J82" s="10">
        <f t="shared" si="13"/>
        <v>0.525</v>
      </c>
      <c r="K82" s="18">
        <v>0</v>
      </c>
      <c r="L82" s="18">
        <v>1</v>
      </c>
      <c r="M82" s="18">
        <v>1.50</v>
      </c>
      <c r="N82" s="18">
        <v>0</v>
      </c>
      <c r="O82" s="18">
        <v>0.50</v>
      </c>
      <c r="P82" s="18">
        <f t="shared" si="18"/>
        <v>3</v>
      </c>
      <c r="Q82" s="117">
        <f t="shared" si="19"/>
        <v>0.15000000000000002</v>
      </c>
      <c r="R82" s="107">
        <f t="shared" si="14"/>
        <v>0.074999999999999997</v>
      </c>
      <c r="S82" s="107">
        <f t="shared" si="14"/>
        <v>0.125</v>
      </c>
      <c r="T82" s="107">
        <f t="shared" si="14"/>
        <v>0.225</v>
      </c>
      <c r="U82" s="107">
        <f t="shared" si="14"/>
        <v>0.22499999999999998</v>
      </c>
      <c r="V82" s="107">
        <f t="shared" si="15"/>
        <v>0.025000000000000001</v>
      </c>
      <c r="W82" s="118">
        <f t="shared" si="16"/>
        <v>6.50</v>
      </c>
      <c r="X82" s="118">
        <f t="shared" si="20"/>
        <v>1.30</v>
      </c>
      <c r="Y82" s="285">
        <v>3</v>
      </c>
      <c r="Z82" s="117">
        <f t="shared" si="21"/>
        <v>2.4000000000000004</v>
      </c>
    </row>
    <row r="83" spans="1:26" ht="19.9" customHeight="1" thickBot="1">
      <c r="A83" s="208">
        <v>76</v>
      </c>
      <c r="B83" s="137">
        <v>283164</v>
      </c>
      <c r="C83" s="138" t="s">
        <v>131</v>
      </c>
      <c r="D83" s="10">
        <v>3</v>
      </c>
      <c r="E83" s="10">
        <v>3.50</v>
      </c>
      <c r="F83" s="10">
        <v>2.50</v>
      </c>
      <c r="G83" s="10">
        <v>4</v>
      </c>
      <c r="H83" s="10">
        <v>5</v>
      </c>
      <c r="I83" s="10">
        <f t="shared" si="17"/>
        <v>18</v>
      </c>
      <c r="J83" s="10">
        <f t="shared" si="13"/>
        <v>2.6999999999999997</v>
      </c>
      <c r="K83" s="286">
        <v>2</v>
      </c>
      <c r="L83" s="286">
        <v>2.50</v>
      </c>
      <c r="M83" s="286">
        <v>3.50</v>
      </c>
      <c r="N83" s="286">
        <v>1.50</v>
      </c>
      <c r="O83" s="286">
        <v>0</v>
      </c>
      <c r="P83" s="18">
        <f t="shared" si="18"/>
        <v>9.50</v>
      </c>
      <c r="Q83" s="117">
        <f t="shared" si="19"/>
        <v>0.475</v>
      </c>
      <c r="R83" s="107">
        <f t="shared" si="14"/>
        <v>0.54999999999999993</v>
      </c>
      <c r="S83" s="107">
        <f t="shared" si="14"/>
        <v>0.65</v>
      </c>
      <c r="T83" s="107">
        <f t="shared" si="14"/>
        <v>0.55000000000000004</v>
      </c>
      <c r="U83" s="107">
        <f t="shared" si="14"/>
        <v>0.675</v>
      </c>
      <c r="V83" s="107">
        <f t="shared" si="15"/>
        <v>0.75</v>
      </c>
      <c r="W83" s="118">
        <f t="shared" si="16"/>
        <v>27.50</v>
      </c>
      <c r="X83" s="118">
        <f t="shared" si="20"/>
        <v>5.50</v>
      </c>
      <c r="Y83" s="285">
        <v>15</v>
      </c>
      <c r="Z83" s="117">
        <f t="shared" si="21"/>
        <v>12</v>
      </c>
    </row>
    <row r="84" spans="1:26" ht="19.9" customHeight="1">
      <c r="A84" s="207">
        <v>77</v>
      </c>
      <c r="B84" s="137">
        <v>283165</v>
      </c>
      <c r="C84" s="138" t="s">
        <v>258</v>
      </c>
      <c r="D84" s="10">
        <v>5</v>
      </c>
      <c r="E84" s="10">
        <v>1</v>
      </c>
      <c r="F84" s="10">
        <v>2</v>
      </c>
      <c r="G84" s="10">
        <v>3</v>
      </c>
      <c r="H84" s="10">
        <v>4</v>
      </c>
      <c r="I84" s="10">
        <f t="shared" si="17"/>
        <v>15</v>
      </c>
      <c r="J84" s="10">
        <f t="shared" si="13"/>
        <v>2.25</v>
      </c>
      <c r="K84" s="286">
        <v>1</v>
      </c>
      <c r="L84" s="286">
        <v>0</v>
      </c>
      <c r="M84" s="286">
        <v>2.50</v>
      </c>
      <c r="N84" s="286">
        <v>3</v>
      </c>
      <c r="O84" s="286">
        <v>1.50</v>
      </c>
      <c r="P84" s="18">
        <f t="shared" si="18"/>
        <v>8</v>
      </c>
      <c r="Q84" s="117">
        <f t="shared" si="19"/>
        <v>0.40</v>
      </c>
      <c r="R84" s="107">
        <f t="shared" si="14"/>
        <v>0.80</v>
      </c>
      <c r="S84" s="107">
        <f t="shared" si="14"/>
        <v>0.15</v>
      </c>
      <c r="T84" s="107">
        <f t="shared" si="14"/>
        <v>0.425</v>
      </c>
      <c r="U84" s="107">
        <f t="shared" si="14"/>
        <v>0.60</v>
      </c>
      <c r="V84" s="107">
        <f t="shared" si="15"/>
        <v>0.675</v>
      </c>
      <c r="W84" s="118">
        <f t="shared" si="16"/>
        <v>23</v>
      </c>
      <c r="X84" s="118">
        <f t="shared" si="20"/>
        <v>4.6000000000000005</v>
      </c>
      <c r="Y84" s="285">
        <v>12</v>
      </c>
      <c r="Z84" s="117">
        <f t="shared" si="21"/>
        <v>9.6000000000000014</v>
      </c>
    </row>
    <row r="85" spans="1:26" ht="19.9" customHeight="1" thickBot="1">
      <c r="A85" s="208">
        <v>78</v>
      </c>
      <c r="B85" s="137">
        <v>283166</v>
      </c>
      <c r="C85" s="138" t="s">
        <v>259</v>
      </c>
      <c r="D85" s="10">
        <v>3</v>
      </c>
      <c r="E85" s="10">
        <v>2</v>
      </c>
      <c r="F85" s="10">
        <v>5</v>
      </c>
      <c r="G85" s="10">
        <v>6</v>
      </c>
      <c r="H85" s="10">
        <v>2.50</v>
      </c>
      <c r="I85" s="10">
        <f t="shared" si="17"/>
        <v>18.50</v>
      </c>
      <c r="J85" s="10">
        <f t="shared" si="13"/>
        <v>2.775</v>
      </c>
      <c r="K85" s="286">
        <v>1.50</v>
      </c>
      <c r="L85" s="286">
        <v>3</v>
      </c>
      <c r="M85" s="286">
        <v>2</v>
      </c>
      <c r="N85" s="286">
        <v>1.50</v>
      </c>
      <c r="O85" s="286">
        <v>2</v>
      </c>
      <c r="P85" s="18">
        <f t="shared" si="18"/>
        <v>10</v>
      </c>
      <c r="Q85" s="117">
        <f t="shared" si="19"/>
        <v>0.50</v>
      </c>
      <c r="R85" s="107">
        <f t="shared" si="14"/>
        <v>0.52499999999999991</v>
      </c>
      <c r="S85" s="107">
        <f t="shared" si="14"/>
        <v>0.45</v>
      </c>
      <c r="T85" s="107">
        <f t="shared" si="14"/>
        <v>0.85</v>
      </c>
      <c r="U85" s="107">
        <f t="shared" si="14"/>
        <v>0.97499999999999987</v>
      </c>
      <c r="V85" s="107">
        <f t="shared" si="15"/>
        <v>0.475</v>
      </c>
      <c r="W85" s="118">
        <f t="shared" si="16"/>
        <v>28.50</v>
      </c>
      <c r="X85" s="118">
        <f t="shared" si="20"/>
        <v>5.70</v>
      </c>
      <c r="Y85" s="285">
        <v>15</v>
      </c>
      <c r="Z85" s="117">
        <f t="shared" si="21"/>
        <v>12</v>
      </c>
    </row>
    <row r="86" spans="1:26" ht="19.9" customHeight="1">
      <c r="A86" s="207">
        <v>79</v>
      </c>
      <c r="B86" s="137">
        <v>283167</v>
      </c>
      <c r="C86" s="138" t="s">
        <v>260</v>
      </c>
      <c r="D86" s="10">
        <v>5</v>
      </c>
      <c r="E86" s="10">
        <v>8</v>
      </c>
      <c r="F86" s="10">
        <v>7</v>
      </c>
      <c r="G86" s="10">
        <v>4.50</v>
      </c>
      <c r="H86" s="10">
        <v>4</v>
      </c>
      <c r="I86" s="10">
        <f t="shared" si="17"/>
        <v>28.50</v>
      </c>
      <c r="J86" s="10">
        <f t="shared" si="13"/>
        <v>4.2749999999999995</v>
      </c>
      <c r="K86" s="286">
        <v>3</v>
      </c>
      <c r="L86" s="286">
        <v>2</v>
      </c>
      <c r="M86" s="286">
        <v>2.50</v>
      </c>
      <c r="N86" s="286">
        <v>3</v>
      </c>
      <c r="O86" s="286">
        <v>4</v>
      </c>
      <c r="P86" s="18">
        <f t="shared" si="18"/>
        <v>14.50</v>
      </c>
      <c r="Q86" s="117">
        <f t="shared" si="19"/>
        <v>0.72500000000000009</v>
      </c>
      <c r="R86" s="107">
        <f t="shared" si="14"/>
        <v>0.90</v>
      </c>
      <c r="S86" s="107">
        <f t="shared" si="14"/>
        <v>1.30</v>
      </c>
      <c r="T86" s="107">
        <f t="shared" si="14"/>
        <v>1.175</v>
      </c>
      <c r="U86" s="107">
        <f t="shared" si="14"/>
        <v>0.825</v>
      </c>
      <c r="V86" s="107">
        <f t="shared" si="15"/>
        <v>0.80</v>
      </c>
      <c r="W86" s="118">
        <f t="shared" si="16"/>
        <v>43</v>
      </c>
      <c r="X86" s="118">
        <f t="shared" si="20"/>
        <v>8.60</v>
      </c>
      <c r="Y86" s="285">
        <v>23</v>
      </c>
      <c r="Z86" s="117">
        <f t="shared" si="21"/>
        <v>18.400000000000002</v>
      </c>
    </row>
    <row r="87" spans="1:26" ht="19.9" customHeight="1" thickBot="1">
      <c r="A87" s="208">
        <v>80</v>
      </c>
      <c r="B87" s="137">
        <v>283170</v>
      </c>
      <c r="C87" s="138" t="s">
        <v>261</v>
      </c>
      <c r="D87" s="10">
        <v>2</v>
      </c>
      <c r="E87" s="10">
        <v>1.50</v>
      </c>
      <c r="F87" s="10">
        <v>2</v>
      </c>
      <c r="G87" s="10">
        <v>1</v>
      </c>
      <c r="H87" s="10">
        <v>1.50</v>
      </c>
      <c r="I87" s="10">
        <f t="shared" si="17"/>
        <v>8</v>
      </c>
      <c r="J87" s="10">
        <f t="shared" si="13"/>
        <v>1.20</v>
      </c>
      <c r="K87" s="286">
        <v>0.50</v>
      </c>
      <c r="L87" s="286">
        <v>0</v>
      </c>
      <c r="M87" s="286">
        <v>1</v>
      </c>
      <c r="N87" s="286">
        <v>1.50</v>
      </c>
      <c r="O87" s="286">
        <v>1</v>
      </c>
      <c r="P87" s="18">
        <f t="shared" si="18"/>
        <v>4</v>
      </c>
      <c r="Q87" s="117">
        <f t="shared" si="19"/>
        <v>0.20</v>
      </c>
      <c r="R87" s="107">
        <f t="shared" si="14"/>
        <v>0.325</v>
      </c>
      <c r="S87" s="107">
        <f t="shared" si="14"/>
        <v>0.22499999999999998</v>
      </c>
      <c r="T87" s="107">
        <f t="shared" si="14"/>
        <v>0.35</v>
      </c>
      <c r="U87" s="107">
        <f t="shared" si="14"/>
        <v>0.225</v>
      </c>
      <c r="V87" s="107">
        <f t="shared" si="15"/>
        <v>0.27499999999999997</v>
      </c>
      <c r="W87" s="118">
        <f t="shared" si="16"/>
        <v>12</v>
      </c>
      <c r="X87" s="118">
        <f t="shared" si="20"/>
        <v>2.4000000000000004</v>
      </c>
      <c r="Y87" s="285">
        <v>6</v>
      </c>
      <c r="Z87" s="117">
        <f t="shared" si="21"/>
        <v>4.8000000000000007</v>
      </c>
    </row>
    <row r="88" spans="1:26" ht="19.9" customHeight="1">
      <c r="A88" s="207">
        <v>81</v>
      </c>
      <c r="B88" s="137">
        <v>283171</v>
      </c>
      <c r="C88" s="138" t="s">
        <v>262</v>
      </c>
      <c r="D88" s="10">
        <v>2.50</v>
      </c>
      <c r="E88" s="10">
        <v>2</v>
      </c>
      <c r="F88" s="10">
        <v>4</v>
      </c>
      <c r="G88" s="10">
        <v>3.50</v>
      </c>
      <c r="H88" s="10">
        <v>1</v>
      </c>
      <c r="I88" s="10">
        <f t="shared" si="17"/>
        <v>13</v>
      </c>
      <c r="J88" s="10">
        <f t="shared" si="13"/>
        <v>1.95</v>
      </c>
      <c r="K88" s="286">
        <v>2</v>
      </c>
      <c r="L88" s="286">
        <v>1.50</v>
      </c>
      <c r="M88" s="286">
        <v>0.50</v>
      </c>
      <c r="N88" s="286">
        <v>0.50</v>
      </c>
      <c r="O88" s="286">
        <v>2</v>
      </c>
      <c r="P88" s="18">
        <f t="shared" si="18"/>
        <v>6.50</v>
      </c>
      <c r="Q88" s="117">
        <f t="shared" si="19"/>
        <v>0.325</v>
      </c>
      <c r="R88" s="107">
        <f t="shared" si="14"/>
        <v>0.475</v>
      </c>
      <c r="S88" s="107">
        <f t="shared" si="14"/>
        <v>0.375</v>
      </c>
      <c r="T88" s="107">
        <f t="shared" si="14"/>
        <v>0.625</v>
      </c>
      <c r="U88" s="107">
        <f t="shared" si="14"/>
        <v>0.55000000000000004</v>
      </c>
      <c r="V88" s="107">
        <f t="shared" si="15"/>
        <v>0.25</v>
      </c>
      <c r="W88" s="118">
        <f t="shared" si="16"/>
        <v>19.50</v>
      </c>
      <c r="X88" s="118">
        <f t="shared" si="20"/>
        <v>3.9000000000000004</v>
      </c>
      <c r="Y88" s="285">
        <v>11</v>
      </c>
      <c r="Z88" s="117">
        <f t="shared" si="21"/>
        <v>8.8000000000000007</v>
      </c>
    </row>
    <row r="89" spans="1:26" ht="19.9" customHeight="1" thickBot="1">
      <c r="A89" s="208">
        <v>82</v>
      </c>
      <c r="B89" s="137">
        <v>283172</v>
      </c>
      <c r="C89" s="138" t="s">
        <v>263</v>
      </c>
      <c r="D89" s="10">
        <v>1</v>
      </c>
      <c r="E89" s="10">
        <v>4.50</v>
      </c>
      <c r="F89" s="10">
        <v>3</v>
      </c>
      <c r="G89" s="10">
        <v>4</v>
      </c>
      <c r="H89" s="10">
        <v>6</v>
      </c>
      <c r="I89" s="10">
        <f t="shared" si="17"/>
        <v>18.50</v>
      </c>
      <c r="J89" s="10">
        <f t="shared" si="13"/>
        <v>2.775</v>
      </c>
      <c r="K89" s="286">
        <v>1.50</v>
      </c>
      <c r="L89" s="286">
        <v>2</v>
      </c>
      <c r="M89" s="286">
        <v>2</v>
      </c>
      <c r="N89" s="286">
        <v>2.50</v>
      </c>
      <c r="O89" s="286">
        <v>2.50</v>
      </c>
      <c r="P89" s="18">
        <f t="shared" si="18"/>
        <v>10.50</v>
      </c>
      <c r="Q89" s="117">
        <f t="shared" si="19"/>
        <v>0.525</v>
      </c>
      <c r="R89" s="107">
        <f t="shared" si="14"/>
        <v>0.225</v>
      </c>
      <c r="S89" s="107">
        <f t="shared" si="14"/>
        <v>0.77499999999999991</v>
      </c>
      <c r="T89" s="107">
        <f t="shared" si="14"/>
        <v>0.54999999999999993</v>
      </c>
      <c r="U89" s="107">
        <f t="shared" si="14"/>
        <v>0.725</v>
      </c>
      <c r="V89" s="107">
        <f t="shared" si="15"/>
        <v>1.0249999999999999</v>
      </c>
      <c r="W89" s="118">
        <f t="shared" si="16"/>
        <v>29</v>
      </c>
      <c r="X89" s="118">
        <f t="shared" si="20"/>
        <v>5.8000000000000007</v>
      </c>
      <c r="Y89" s="285">
        <v>15</v>
      </c>
      <c r="Z89" s="117">
        <f t="shared" si="21"/>
        <v>12</v>
      </c>
    </row>
    <row r="90" spans="1:26" ht="19.9" customHeight="1">
      <c r="A90" s="207">
        <v>83</v>
      </c>
      <c r="B90" s="137">
        <v>283175</v>
      </c>
      <c r="C90" s="138" t="s">
        <v>102</v>
      </c>
      <c r="D90" s="10">
        <v>3.50</v>
      </c>
      <c r="E90" s="10">
        <v>1</v>
      </c>
      <c r="F90" s="10">
        <v>1.50</v>
      </c>
      <c r="G90" s="10">
        <v>0.50</v>
      </c>
      <c r="H90" s="10">
        <v>1</v>
      </c>
      <c r="I90" s="10">
        <f t="shared" si="17"/>
        <v>7.50</v>
      </c>
      <c r="J90" s="10">
        <f t="shared" si="13"/>
        <v>1.125</v>
      </c>
      <c r="K90" s="286">
        <v>0</v>
      </c>
      <c r="L90" s="286">
        <v>0.50</v>
      </c>
      <c r="M90" s="286">
        <v>1</v>
      </c>
      <c r="N90" s="286">
        <v>2</v>
      </c>
      <c r="O90" s="286">
        <v>0.50</v>
      </c>
      <c r="P90" s="18">
        <f t="shared" si="18"/>
        <v>4</v>
      </c>
      <c r="Q90" s="117">
        <f t="shared" si="19"/>
        <v>0.20</v>
      </c>
      <c r="R90" s="107">
        <f t="shared" si="14"/>
        <v>0.525</v>
      </c>
      <c r="S90" s="107">
        <f t="shared" si="14"/>
        <v>0.175</v>
      </c>
      <c r="T90" s="107">
        <f t="shared" si="14"/>
        <v>0.27499999999999997</v>
      </c>
      <c r="U90" s="107">
        <f t="shared" si="14"/>
        <v>0.175</v>
      </c>
      <c r="V90" s="107">
        <f t="shared" si="15"/>
        <v>0.175</v>
      </c>
      <c r="W90" s="118">
        <f t="shared" si="16"/>
        <v>11.50</v>
      </c>
      <c r="X90" s="118">
        <f t="shared" si="20"/>
        <v>2.3000000000000003</v>
      </c>
      <c r="Y90" s="285">
        <v>6</v>
      </c>
      <c r="Z90" s="117">
        <f t="shared" si="21"/>
        <v>4.8000000000000007</v>
      </c>
    </row>
    <row r="91" spans="1:26" ht="19.9" customHeight="1" thickBot="1">
      <c r="A91" s="208">
        <v>84</v>
      </c>
      <c r="B91" s="137">
        <v>283177</v>
      </c>
      <c r="C91" s="138" t="s">
        <v>264</v>
      </c>
      <c r="D91" s="10">
        <v>4</v>
      </c>
      <c r="E91" s="10">
        <v>3</v>
      </c>
      <c r="F91" s="10">
        <v>6</v>
      </c>
      <c r="G91" s="10">
        <v>3</v>
      </c>
      <c r="H91" s="10">
        <v>2.50</v>
      </c>
      <c r="I91" s="10">
        <f t="shared" si="17"/>
        <v>18.50</v>
      </c>
      <c r="J91" s="10">
        <f t="shared" si="13"/>
        <v>2.775</v>
      </c>
      <c r="K91" s="290">
        <v>2</v>
      </c>
      <c r="L91" s="290">
        <v>1</v>
      </c>
      <c r="M91" s="290">
        <v>1.50</v>
      </c>
      <c r="N91" s="290">
        <v>2.50</v>
      </c>
      <c r="O91" s="290">
        <v>2</v>
      </c>
      <c r="P91" s="18">
        <f t="shared" si="18"/>
        <v>9</v>
      </c>
      <c r="Q91" s="117">
        <f t="shared" si="19"/>
        <v>0.45</v>
      </c>
      <c r="R91" s="107">
        <f t="shared" si="14"/>
        <v>0.70</v>
      </c>
      <c r="S91" s="107">
        <f t="shared" si="14"/>
        <v>0.49999999999999994</v>
      </c>
      <c r="T91" s="107">
        <f t="shared" si="14"/>
        <v>0.97499999999999987</v>
      </c>
      <c r="U91" s="107">
        <f t="shared" si="14"/>
        <v>0.57499999999999996</v>
      </c>
      <c r="V91" s="107">
        <f t="shared" si="15"/>
        <v>0.475</v>
      </c>
      <c r="W91" s="118">
        <f t="shared" si="16"/>
        <v>27.50</v>
      </c>
      <c r="X91" s="118">
        <f t="shared" si="20"/>
        <v>5.50</v>
      </c>
      <c r="Y91" s="285">
        <v>15</v>
      </c>
      <c r="Z91" s="117">
        <f t="shared" si="21"/>
        <v>12</v>
      </c>
    </row>
    <row r="92" spans="1:26" ht="19.9" customHeight="1">
      <c r="A92" s="207">
        <v>85</v>
      </c>
      <c r="B92" s="137">
        <v>283178</v>
      </c>
      <c r="C92" s="138" t="s">
        <v>132</v>
      </c>
      <c r="D92" s="10">
        <v>2</v>
      </c>
      <c r="E92" s="10">
        <v>1.50</v>
      </c>
      <c r="F92" s="10">
        <v>1.50</v>
      </c>
      <c r="G92" s="10">
        <v>2</v>
      </c>
      <c r="H92" s="10">
        <v>1</v>
      </c>
      <c r="I92" s="10">
        <f t="shared" si="17"/>
        <v>8</v>
      </c>
      <c r="J92" s="10">
        <f t="shared" si="13"/>
        <v>1.20</v>
      </c>
      <c r="K92" s="286">
        <v>0</v>
      </c>
      <c r="L92" s="286">
        <v>1.50</v>
      </c>
      <c r="M92" s="286">
        <v>0.50</v>
      </c>
      <c r="N92" s="286">
        <v>2</v>
      </c>
      <c r="O92" s="286">
        <v>1.50</v>
      </c>
      <c r="P92" s="18">
        <f t="shared" si="18"/>
        <v>5.50</v>
      </c>
      <c r="Q92" s="117">
        <f t="shared" si="19"/>
        <v>0.27500000000000002</v>
      </c>
      <c r="R92" s="107">
        <f t="shared" si="14"/>
        <v>0.30</v>
      </c>
      <c r="S92" s="107">
        <f t="shared" si="14"/>
        <v>0.30</v>
      </c>
      <c r="T92" s="107">
        <f t="shared" si="14"/>
        <v>0.24999999999999997</v>
      </c>
      <c r="U92" s="107">
        <f t="shared" si="14"/>
        <v>0.40</v>
      </c>
      <c r="V92" s="107">
        <f t="shared" si="15"/>
        <v>0.225</v>
      </c>
      <c r="W92" s="118">
        <f t="shared" si="16"/>
        <v>13.50</v>
      </c>
      <c r="X92" s="118">
        <f t="shared" si="20"/>
        <v>2.70</v>
      </c>
      <c r="Y92" s="285">
        <v>7</v>
      </c>
      <c r="Z92" s="117">
        <f t="shared" si="21"/>
        <v>5.60</v>
      </c>
    </row>
    <row r="93" spans="1:26" ht="19.9" customHeight="1" thickBot="1">
      <c r="A93" s="208">
        <v>86</v>
      </c>
      <c r="B93" s="137">
        <v>283181</v>
      </c>
      <c r="C93" s="138" t="s">
        <v>149</v>
      </c>
      <c r="D93" s="10">
        <v>6</v>
      </c>
      <c r="E93" s="10">
        <v>3.50</v>
      </c>
      <c r="F93" s="10">
        <v>7</v>
      </c>
      <c r="G93" s="10">
        <v>5</v>
      </c>
      <c r="H93" s="10">
        <v>4.50</v>
      </c>
      <c r="I93" s="10">
        <f t="shared" si="17"/>
        <v>26</v>
      </c>
      <c r="J93" s="10">
        <f t="shared" si="13"/>
        <v>3.90</v>
      </c>
      <c r="K93" s="290">
        <v>3</v>
      </c>
      <c r="L93" s="290">
        <v>2</v>
      </c>
      <c r="M93" s="290">
        <v>2.50</v>
      </c>
      <c r="N93" s="290">
        <v>2</v>
      </c>
      <c r="O93" s="290">
        <v>3.50</v>
      </c>
      <c r="P93" s="18">
        <f t="shared" si="18"/>
        <v>13</v>
      </c>
      <c r="Q93" s="117">
        <f t="shared" si="19"/>
        <v>0.65</v>
      </c>
      <c r="R93" s="107">
        <f t="shared" si="14"/>
        <v>1.0499999999999998</v>
      </c>
      <c r="S93" s="107">
        <f t="shared" si="14"/>
        <v>0.625</v>
      </c>
      <c r="T93" s="107">
        <f t="shared" si="14"/>
        <v>1.175</v>
      </c>
      <c r="U93" s="107">
        <f t="shared" si="14"/>
        <v>0.85</v>
      </c>
      <c r="V93" s="107">
        <f t="shared" si="15"/>
        <v>0.85</v>
      </c>
      <c r="W93" s="118">
        <f t="shared" si="16"/>
        <v>39</v>
      </c>
      <c r="X93" s="118">
        <f t="shared" si="20"/>
        <v>7.8000000000000007</v>
      </c>
      <c r="Y93" s="285">
        <v>21</v>
      </c>
      <c r="Z93" s="117">
        <f t="shared" si="21"/>
        <v>16.80</v>
      </c>
    </row>
    <row r="94" spans="1:26" ht="19.9" customHeight="1">
      <c r="A94" s="207">
        <v>87</v>
      </c>
      <c r="B94" s="137">
        <v>283182</v>
      </c>
      <c r="C94" s="138" t="s">
        <v>265</v>
      </c>
      <c r="D94" s="10">
        <v>4</v>
      </c>
      <c r="E94" s="10">
        <v>5</v>
      </c>
      <c r="F94" s="10">
        <v>3.50</v>
      </c>
      <c r="G94" s="10">
        <v>2</v>
      </c>
      <c r="H94" s="10">
        <v>4</v>
      </c>
      <c r="I94" s="10">
        <f t="shared" si="17"/>
        <v>18.50</v>
      </c>
      <c r="J94" s="10">
        <f t="shared" si="13"/>
        <v>2.775</v>
      </c>
      <c r="K94" s="290">
        <v>2.50</v>
      </c>
      <c r="L94" s="290">
        <v>1</v>
      </c>
      <c r="M94" s="290">
        <v>3</v>
      </c>
      <c r="N94" s="290">
        <v>0.50</v>
      </c>
      <c r="O94" s="290">
        <v>2</v>
      </c>
      <c r="P94" s="18">
        <f t="shared" si="18"/>
        <v>9</v>
      </c>
      <c r="Q94" s="117">
        <f t="shared" si="19"/>
        <v>0.45</v>
      </c>
      <c r="R94" s="107">
        <f t="shared" si="14"/>
        <v>0.725</v>
      </c>
      <c r="S94" s="107">
        <f t="shared" si="14"/>
        <v>0.80</v>
      </c>
      <c r="T94" s="107">
        <f t="shared" si="14"/>
        <v>0.675</v>
      </c>
      <c r="U94" s="107">
        <f t="shared" si="14"/>
        <v>0.325</v>
      </c>
      <c r="V94" s="107">
        <f t="shared" si="15"/>
        <v>0.70</v>
      </c>
      <c r="W94" s="118">
        <f t="shared" si="16"/>
        <v>27.50</v>
      </c>
      <c r="X94" s="118">
        <f t="shared" si="20"/>
        <v>5.50</v>
      </c>
      <c r="Y94" s="285">
        <v>15</v>
      </c>
      <c r="Z94" s="117">
        <f t="shared" si="21"/>
        <v>12</v>
      </c>
    </row>
    <row r="95" spans="1:26" ht="19.9" customHeight="1" thickBot="1">
      <c r="A95" s="208">
        <v>88</v>
      </c>
      <c r="B95" s="137">
        <v>283184</v>
      </c>
      <c r="C95" s="138" t="s">
        <v>150</v>
      </c>
      <c r="D95" s="10">
        <v>0.50</v>
      </c>
      <c r="E95" s="10">
        <v>2.50</v>
      </c>
      <c r="F95" s="10">
        <v>2</v>
      </c>
      <c r="G95" s="10">
        <v>1.50</v>
      </c>
      <c r="H95" s="10">
        <v>2</v>
      </c>
      <c r="I95" s="10">
        <f t="shared" si="17"/>
        <v>8.50</v>
      </c>
      <c r="J95" s="10">
        <f t="shared" si="13"/>
        <v>1.2749999999999999</v>
      </c>
      <c r="K95" s="286">
        <v>1</v>
      </c>
      <c r="L95" s="286">
        <v>2</v>
      </c>
      <c r="M95" s="286">
        <v>0.50</v>
      </c>
      <c r="N95" s="286">
        <v>0</v>
      </c>
      <c r="O95" s="286">
        <v>2.50</v>
      </c>
      <c r="P95" s="18">
        <f t="shared" si="18"/>
        <v>6</v>
      </c>
      <c r="Q95" s="117">
        <f t="shared" si="19"/>
        <v>0.30000000000000004</v>
      </c>
      <c r="R95" s="107">
        <f t="shared" si="14"/>
        <v>0.125</v>
      </c>
      <c r="S95" s="107">
        <f t="shared" si="14"/>
        <v>0.475</v>
      </c>
      <c r="T95" s="107">
        <f t="shared" si="14"/>
        <v>0.325</v>
      </c>
      <c r="U95" s="107">
        <f t="shared" si="14"/>
        <v>0.22499999999999998</v>
      </c>
      <c r="V95" s="107">
        <f t="shared" si="15"/>
        <v>0.425</v>
      </c>
      <c r="W95" s="118">
        <f t="shared" si="16"/>
        <v>14.50</v>
      </c>
      <c r="X95" s="118">
        <f t="shared" si="20"/>
        <v>2.9000000000000004</v>
      </c>
      <c r="Y95" s="285">
        <v>7</v>
      </c>
      <c r="Z95" s="117">
        <f t="shared" si="21"/>
        <v>5.60</v>
      </c>
    </row>
    <row r="96" spans="1:26" ht="19.9" customHeight="1">
      <c r="A96" s="207">
        <v>89</v>
      </c>
      <c r="B96" s="137">
        <v>283186</v>
      </c>
      <c r="C96" s="138" t="s">
        <v>266</v>
      </c>
      <c r="D96" s="10">
        <v>1</v>
      </c>
      <c r="E96" s="10">
        <v>1.50</v>
      </c>
      <c r="F96" s="10">
        <v>1</v>
      </c>
      <c r="G96" s="10">
        <v>3</v>
      </c>
      <c r="H96" s="10">
        <v>2</v>
      </c>
      <c r="I96" s="10">
        <f t="shared" si="17"/>
        <v>8.50</v>
      </c>
      <c r="J96" s="10">
        <f t="shared" si="13"/>
        <v>1.2749999999999999</v>
      </c>
      <c r="K96" s="286">
        <v>0</v>
      </c>
      <c r="L96" s="286">
        <v>0.50</v>
      </c>
      <c r="M96" s="286">
        <v>1</v>
      </c>
      <c r="N96" s="286">
        <v>0.50</v>
      </c>
      <c r="O96" s="286">
        <v>2</v>
      </c>
      <c r="P96" s="18">
        <f t="shared" si="18"/>
        <v>4</v>
      </c>
      <c r="Q96" s="117">
        <f t="shared" si="19"/>
        <v>0.20</v>
      </c>
      <c r="R96" s="107">
        <f t="shared" si="14"/>
        <v>0.15</v>
      </c>
      <c r="S96" s="107">
        <f t="shared" si="14"/>
        <v>0.24999999999999997</v>
      </c>
      <c r="T96" s="107">
        <f t="shared" si="14"/>
        <v>0.20</v>
      </c>
      <c r="U96" s="107">
        <f t="shared" si="14"/>
        <v>0.475</v>
      </c>
      <c r="V96" s="107">
        <f t="shared" si="15"/>
        <v>0.40</v>
      </c>
      <c r="W96" s="118">
        <f t="shared" si="16"/>
        <v>12.50</v>
      </c>
      <c r="X96" s="118">
        <f t="shared" si="20"/>
        <v>2.50</v>
      </c>
      <c r="Y96" s="285">
        <v>7</v>
      </c>
      <c r="Z96" s="117">
        <f t="shared" si="21"/>
        <v>5.60</v>
      </c>
    </row>
    <row r="97" spans="1:26" ht="19.9" customHeight="1" thickBot="1">
      <c r="A97" s="208">
        <v>90</v>
      </c>
      <c r="B97" s="137">
        <v>283188</v>
      </c>
      <c r="C97" s="138" t="s">
        <v>160</v>
      </c>
      <c r="D97" s="10">
        <v>1.50</v>
      </c>
      <c r="E97" s="10">
        <v>2.50</v>
      </c>
      <c r="F97" s="10">
        <v>4</v>
      </c>
      <c r="G97" s="10">
        <v>1.50</v>
      </c>
      <c r="H97" s="10">
        <v>3.50</v>
      </c>
      <c r="I97" s="10">
        <f t="shared" si="17"/>
        <v>13</v>
      </c>
      <c r="J97" s="10">
        <f t="shared" si="13"/>
        <v>1.95</v>
      </c>
      <c r="K97" s="18">
        <v>1.50</v>
      </c>
      <c r="L97" s="18">
        <v>2</v>
      </c>
      <c r="M97" s="18">
        <v>1.50</v>
      </c>
      <c r="N97" s="18">
        <v>1</v>
      </c>
      <c r="O97" s="18">
        <v>1</v>
      </c>
      <c r="P97" s="18">
        <f t="shared" si="18"/>
        <v>7</v>
      </c>
      <c r="Q97" s="117">
        <f t="shared" si="19"/>
        <v>0.35</v>
      </c>
      <c r="R97" s="107">
        <f t="shared" si="14"/>
        <v>0.30</v>
      </c>
      <c r="S97" s="107">
        <f t="shared" si="14"/>
        <v>0.475</v>
      </c>
      <c r="T97" s="107">
        <f t="shared" si="14"/>
        <v>0.675</v>
      </c>
      <c r="U97" s="107">
        <f t="shared" si="14"/>
        <v>0.27499999999999997</v>
      </c>
      <c r="V97" s="107">
        <f t="shared" si="15"/>
        <v>0.57500000000000007</v>
      </c>
      <c r="W97" s="118">
        <f t="shared" si="16"/>
        <v>20</v>
      </c>
      <c r="X97" s="118">
        <f t="shared" si="20"/>
        <v>4</v>
      </c>
      <c r="Y97" s="285">
        <v>11</v>
      </c>
      <c r="Z97" s="117">
        <f t="shared" si="21"/>
        <v>8.8000000000000007</v>
      </c>
    </row>
    <row r="98" spans="1:26" ht="19.9" customHeight="1">
      <c r="A98" s="207">
        <v>91</v>
      </c>
      <c r="B98" s="137">
        <v>283189</v>
      </c>
      <c r="C98" s="138" t="s">
        <v>133</v>
      </c>
      <c r="D98" s="10">
        <v>0.50</v>
      </c>
      <c r="E98" s="10">
        <v>0.50</v>
      </c>
      <c r="F98" s="10">
        <v>1</v>
      </c>
      <c r="G98" s="10">
        <v>0.50</v>
      </c>
      <c r="H98" s="10">
        <v>0.50</v>
      </c>
      <c r="I98" s="10">
        <f t="shared" si="17"/>
        <v>3</v>
      </c>
      <c r="J98" s="10">
        <f t="shared" si="13"/>
        <v>0.44999999999999996</v>
      </c>
      <c r="K98" s="18">
        <v>0</v>
      </c>
      <c r="L98" s="18">
        <v>1</v>
      </c>
      <c r="M98" s="18">
        <v>0.50</v>
      </c>
      <c r="N98" s="18">
        <v>0</v>
      </c>
      <c r="O98" s="18">
        <v>0</v>
      </c>
      <c r="P98" s="18">
        <f t="shared" si="18"/>
        <v>1.50</v>
      </c>
      <c r="Q98" s="117">
        <f t="shared" si="19"/>
        <v>0.075000000000000011</v>
      </c>
      <c r="R98" s="107">
        <f t="shared" si="14"/>
        <v>0.074999999999999997</v>
      </c>
      <c r="S98" s="107">
        <f t="shared" si="14"/>
        <v>0.125</v>
      </c>
      <c r="T98" s="107">
        <f t="shared" si="14"/>
        <v>0.175</v>
      </c>
      <c r="U98" s="107">
        <f t="shared" si="14"/>
        <v>0.074999999999999997</v>
      </c>
      <c r="V98" s="107">
        <f t="shared" si="15"/>
        <v>0.074999999999999997</v>
      </c>
      <c r="W98" s="118">
        <f t="shared" si="16"/>
        <v>4.50</v>
      </c>
      <c r="X98" s="118">
        <f t="shared" si="20"/>
        <v>0.90</v>
      </c>
      <c r="Y98" s="285">
        <v>3</v>
      </c>
      <c r="Z98" s="117">
        <f t="shared" si="21"/>
        <v>2.4000000000000004</v>
      </c>
    </row>
    <row r="99" spans="1:26" ht="19.9" customHeight="1" thickBot="1">
      <c r="A99" s="208">
        <v>92</v>
      </c>
      <c r="B99" s="137">
        <v>283191</v>
      </c>
      <c r="C99" s="138" t="s">
        <v>267</v>
      </c>
      <c r="D99" s="10">
        <v>0</v>
      </c>
      <c r="E99" s="10">
        <v>1</v>
      </c>
      <c r="F99" s="10">
        <v>0.50</v>
      </c>
      <c r="G99" s="10">
        <v>0</v>
      </c>
      <c r="H99" s="10">
        <v>0</v>
      </c>
      <c r="I99" s="10">
        <f t="shared" si="17"/>
        <v>1.50</v>
      </c>
      <c r="J99" s="10">
        <f t="shared" si="13"/>
        <v>0.22499999999999998</v>
      </c>
      <c r="K99" s="18">
        <v>0.50</v>
      </c>
      <c r="L99" s="18">
        <v>0</v>
      </c>
      <c r="M99" s="18">
        <v>0</v>
      </c>
      <c r="N99" s="18">
        <v>0.50</v>
      </c>
      <c r="O99" s="18">
        <v>0</v>
      </c>
      <c r="P99" s="18">
        <f t="shared" si="18"/>
        <v>1</v>
      </c>
      <c r="Q99" s="117">
        <f t="shared" si="19"/>
        <v>0.05</v>
      </c>
      <c r="R99" s="107">
        <f t="shared" si="14"/>
        <v>0.025000000000000001</v>
      </c>
      <c r="S99" s="107">
        <f t="shared" si="14"/>
        <v>0.15</v>
      </c>
      <c r="T99" s="107">
        <f t="shared" si="14"/>
        <v>0.074999999999999997</v>
      </c>
      <c r="U99" s="107">
        <f t="shared" si="14"/>
        <v>0.025000000000000001</v>
      </c>
      <c r="V99" s="107">
        <f t="shared" si="15"/>
        <v>0</v>
      </c>
      <c r="W99" s="118">
        <f t="shared" si="16"/>
        <v>2.50</v>
      </c>
      <c r="X99" s="118">
        <f t="shared" si="20"/>
        <v>0.50</v>
      </c>
      <c r="Y99" s="285">
        <v>0</v>
      </c>
      <c r="Z99" s="117">
        <f t="shared" si="21"/>
        <v>0</v>
      </c>
    </row>
    <row r="100" spans="1:26" ht="19.9" customHeight="1">
      <c r="A100" s="207">
        <v>93</v>
      </c>
      <c r="B100" s="137">
        <v>283196</v>
      </c>
      <c r="C100" s="138" t="s">
        <v>268</v>
      </c>
      <c r="D100" s="10">
        <v>0.50</v>
      </c>
      <c r="E100" s="10">
        <v>0</v>
      </c>
      <c r="F100" s="10">
        <v>0</v>
      </c>
      <c r="G100" s="10">
        <v>0.50</v>
      </c>
      <c r="H100" s="10">
        <v>0.50</v>
      </c>
      <c r="I100" s="10">
        <f t="shared" si="17"/>
        <v>1.50</v>
      </c>
      <c r="J100" s="10">
        <f t="shared" si="13"/>
        <v>0.22499999999999998</v>
      </c>
      <c r="K100" s="18">
        <v>0</v>
      </c>
      <c r="L100" s="18">
        <v>0.50</v>
      </c>
      <c r="M100" s="18">
        <v>0</v>
      </c>
      <c r="N100" s="18">
        <v>0</v>
      </c>
      <c r="O100" s="18">
        <v>0.50</v>
      </c>
      <c r="P100" s="18">
        <f t="shared" si="18"/>
        <v>1</v>
      </c>
      <c r="Q100" s="117">
        <f t="shared" si="19"/>
        <v>0.05</v>
      </c>
      <c r="R100" s="107">
        <f t="shared" si="14"/>
        <v>0.074999999999999997</v>
      </c>
      <c r="S100" s="107">
        <f t="shared" si="14"/>
        <v>0.025000000000000001</v>
      </c>
      <c r="T100" s="107">
        <f t="shared" si="14"/>
        <v>0</v>
      </c>
      <c r="U100" s="107">
        <f t="shared" si="14"/>
        <v>0.074999999999999997</v>
      </c>
      <c r="V100" s="107">
        <f t="shared" si="15"/>
        <v>0.10</v>
      </c>
      <c r="W100" s="118">
        <f t="shared" si="16"/>
        <v>2.50</v>
      </c>
      <c r="X100" s="118">
        <f t="shared" si="20"/>
        <v>0.50</v>
      </c>
      <c r="Y100" s="285">
        <v>0</v>
      </c>
      <c r="Z100" s="117">
        <f t="shared" si="21"/>
        <v>0</v>
      </c>
    </row>
    <row r="101" spans="1:26" ht="19.9" customHeight="1" thickBot="1">
      <c r="A101" s="208">
        <v>94</v>
      </c>
      <c r="B101" s="137">
        <v>283197</v>
      </c>
      <c r="C101" s="138" t="s">
        <v>269</v>
      </c>
      <c r="D101" s="10">
        <v>3</v>
      </c>
      <c r="E101" s="10">
        <v>2.50</v>
      </c>
      <c r="F101" s="10">
        <v>5</v>
      </c>
      <c r="G101" s="10">
        <v>4</v>
      </c>
      <c r="H101" s="10">
        <v>3.50</v>
      </c>
      <c r="I101" s="10">
        <f t="shared" si="17"/>
        <v>18</v>
      </c>
      <c r="J101" s="10">
        <f t="shared" si="13"/>
        <v>2.6999999999999997</v>
      </c>
      <c r="K101" s="286">
        <v>2.50</v>
      </c>
      <c r="L101" s="286">
        <v>1.50</v>
      </c>
      <c r="M101" s="286">
        <v>2</v>
      </c>
      <c r="N101" s="286">
        <v>0.50</v>
      </c>
      <c r="O101" s="293">
        <v>2.50</v>
      </c>
      <c r="P101" s="18">
        <f t="shared" si="18"/>
        <v>9</v>
      </c>
      <c r="Q101" s="117">
        <f t="shared" si="19"/>
        <v>0.45</v>
      </c>
      <c r="R101" s="107">
        <f t="shared" si="14"/>
        <v>0.57499999999999996</v>
      </c>
      <c r="S101" s="107">
        <f t="shared" si="14"/>
        <v>0.45</v>
      </c>
      <c r="T101" s="107">
        <f t="shared" si="14"/>
        <v>0.85</v>
      </c>
      <c r="U101" s="107">
        <f t="shared" si="14"/>
        <v>0.625</v>
      </c>
      <c r="V101" s="107">
        <f t="shared" si="15"/>
        <v>0.65</v>
      </c>
      <c r="W101" s="118">
        <f t="shared" si="16"/>
        <v>27</v>
      </c>
      <c r="X101" s="118">
        <f t="shared" si="20"/>
        <v>5.40</v>
      </c>
      <c r="Y101" s="285">
        <v>15</v>
      </c>
      <c r="Z101" s="117">
        <f t="shared" si="21"/>
        <v>12</v>
      </c>
    </row>
    <row r="102" spans="1:26" ht="19.9" customHeight="1">
      <c r="A102" s="207">
        <v>95</v>
      </c>
      <c r="B102" s="137">
        <v>287055</v>
      </c>
      <c r="C102" s="138" t="s">
        <v>270</v>
      </c>
      <c r="D102" s="10">
        <v>1.50</v>
      </c>
      <c r="E102" s="10">
        <v>0.50</v>
      </c>
      <c r="F102" s="10">
        <v>0</v>
      </c>
      <c r="G102" s="10">
        <v>0.50</v>
      </c>
      <c r="H102" s="10">
        <v>1</v>
      </c>
      <c r="I102" s="10">
        <f t="shared" si="17"/>
        <v>3.50</v>
      </c>
      <c r="J102" s="10">
        <f t="shared" si="13"/>
        <v>0.525</v>
      </c>
      <c r="K102" s="18">
        <v>0</v>
      </c>
      <c r="L102" s="18">
        <v>1</v>
      </c>
      <c r="M102" s="18">
        <v>0</v>
      </c>
      <c r="N102" s="18">
        <v>0</v>
      </c>
      <c r="O102" s="18">
        <v>0.50</v>
      </c>
      <c r="P102" s="18">
        <f t="shared" si="18"/>
        <v>1.50</v>
      </c>
      <c r="Q102" s="117">
        <f t="shared" si="19"/>
        <v>0.075000000000000011</v>
      </c>
      <c r="R102" s="107">
        <f t="shared" si="14"/>
        <v>0.22499999999999998</v>
      </c>
      <c r="S102" s="107">
        <f t="shared" si="14"/>
        <v>0.125</v>
      </c>
      <c r="T102" s="107">
        <f t="shared" si="14"/>
        <v>0</v>
      </c>
      <c r="U102" s="107">
        <f t="shared" si="14"/>
        <v>0.074999999999999997</v>
      </c>
      <c r="V102" s="107">
        <f t="shared" si="15"/>
        <v>0.175</v>
      </c>
      <c r="W102" s="118">
        <f t="shared" si="16"/>
        <v>5</v>
      </c>
      <c r="X102" s="118">
        <f t="shared" si="20"/>
        <v>1</v>
      </c>
      <c r="Y102" s="285">
        <v>3</v>
      </c>
      <c r="Z102" s="117">
        <f t="shared" si="21"/>
        <v>2.4000000000000004</v>
      </c>
    </row>
    <row r="103" spans="1:26" ht="19.9" customHeight="1" thickBot="1">
      <c r="A103" s="208">
        <v>96</v>
      </c>
      <c r="B103" s="137">
        <v>283198</v>
      </c>
      <c r="C103" s="138" t="s">
        <v>271</v>
      </c>
      <c r="D103" s="10">
        <v>2.50</v>
      </c>
      <c r="E103" s="10">
        <v>2</v>
      </c>
      <c r="F103" s="10">
        <v>3</v>
      </c>
      <c r="G103" s="10">
        <v>2</v>
      </c>
      <c r="H103" s="10">
        <v>1.50</v>
      </c>
      <c r="I103" s="10">
        <f t="shared" si="17"/>
        <v>11</v>
      </c>
      <c r="J103" s="10">
        <f t="shared" si="13"/>
        <v>1.65</v>
      </c>
      <c r="K103" s="286">
        <v>0.50</v>
      </c>
      <c r="L103" s="286">
        <v>2</v>
      </c>
      <c r="M103" s="286">
        <v>1</v>
      </c>
      <c r="N103" s="286">
        <v>3</v>
      </c>
      <c r="O103" s="286">
        <v>0</v>
      </c>
      <c r="P103" s="18">
        <f t="shared" si="18"/>
        <v>6.50</v>
      </c>
      <c r="Q103" s="117">
        <f t="shared" si="19"/>
        <v>0.325</v>
      </c>
      <c r="R103" s="107">
        <f t="shared" si="14"/>
        <v>0.40</v>
      </c>
      <c r="S103" s="107">
        <f t="shared" si="14"/>
        <v>0.40</v>
      </c>
      <c r="T103" s="107">
        <f t="shared" si="14"/>
        <v>0.49999999999999994</v>
      </c>
      <c r="U103" s="107">
        <f t="shared" si="14"/>
        <v>0.45</v>
      </c>
      <c r="V103" s="107">
        <f t="shared" si="15"/>
        <v>0.22499999999999998</v>
      </c>
      <c r="W103" s="118">
        <f t="shared" si="16"/>
        <v>17.50</v>
      </c>
      <c r="X103" s="118">
        <f t="shared" si="20"/>
        <v>3.50</v>
      </c>
      <c r="Y103" s="285">
        <v>9</v>
      </c>
      <c r="Z103" s="117">
        <f t="shared" si="21"/>
        <v>7.20</v>
      </c>
    </row>
    <row r="104" spans="1:26" ht="19.9" customHeight="1">
      <c r="A104" s="207">
        <v>97</v>
      </c>
      <c r="B104" s="137">
        <v>283200</v>
      </c>
      <c r="C104" s="138" t="s">
        <v>272</v>
      </c>
      <c r="D104" s="10">
        <v>0</v>
      </c>
      <c r="E104" s="10">
        <v>0.50</v>
      </c>
      <c r="F104" s="10">
        <v>0</v>
      </c>
      <c r="G104" s="10">
        <v>0.50</v>
      </c>
      <c r="H104" s="10">
        <v>0.50</v>
      </c>
      <c r="I104" s="10">
        <f t="shared" si="17"/>
        <v>1.50</v>
      </c>
      <c r="J104" s="10">
        <f t="shared" si="22" ref="J104:J116">I104*0.15</f>
        <v>0.22499999999999998</v>
      </c>
      <c r="K104" s="18">
        <v>0</v>
      </c>
      <c r="L104" s="18">
        <v>0.50</v>
      </c>
      <c r="M104" s="18">
        <v>0</v>
      </c>
      <c r="N104" s="18">
        <v>0</v>
      </c>
      <c r="O104" s="18">
        <v>0.50</v>
      </c>
      <c r="P104" s="18">
        <f t="shared" si="18"/>
        <v>1</v>
      </c>
      <c r="Q104" s="117">
        <f t="shared" si="19"/>
        <v>0.05</v>
      </c>
      <c r="R104" s="107">
        <f t="shared" si="14"/>
        <v>0</v>
      </c>
      <c r="S104" s="107">
        <f t="shared" si="14"/>
        <v>0.10</v>
      </c>
      <c r="T104" s="107">
        <f t="shared" si="14"/>
        <v>0</v>
      </c>
      <c r="U104" s="107">
        <f t="shared" si="14"/>
        <v>0.074999999999999997</v>
      </c>
      <c r="V104" s="107">
        <f t="shared" si="15"/>
        <v>0.10</v>
      </c>
      <c r="W104" s="118">
        <f t="shared" si="16"/>
        <v>2.50</v>
      </c>
      <c r="X104" s="118">
        <f t="shared" si="20"/>
        <v>0.50</v>
      </c>
      <c r="Y104" s="285">
        <v>1</v>
      </c>
      <c r="Z104" s="117">
        <f t="shared" si="21"/>
        <v>0.80</v>
      </c>
    </row>
    <row r="105" spans="1:26" ht="19.9" customHeight="1" thickBot="1">
      <c r="A105" s="208">
        <v>98</v>
      </c>
      <c r="B105" s="137">
        <v>283201</v>
      </c>
      <c r="C105" s="138" t="s">
        <v>273</v>
      </c>
      <c r="D105" s="10">
        <v>1</v>
      </c>
      <c r="E105" s="10">
        <v>0</v>
      </c>
      <c r="F105" s="10">
        <v>0.50</v>
      </c>
      <c r="G105" s="10">
        <v>0</v>
      </c>
      <c r="H105" s="10">
        <v>0</v>
      </c>
      <c r="I105" s="10">
        <f t="shared" si="17"/>
        <v>1.50</v>
      </c>
      <c r="J105" s="10">
        <f t="shared" si="22"/>
        <v>0.22499999999999998</v>
      </c>
      <c r="K105" s="18">
        <v>1</v>
      </c>
      <c r="L105" s="18">
        <v>0</v>
      </c>
      <c r="M105" s="18">
        <v>0</v>
      </c>
      <c r="N105" s="18">
        <v>0.50</v>
      </c>
      <c r="O105" s="18">
        <v>0</v>
      </c>
      <c r="P105" s="18">
        <f t="shared" si="18"/>
        <v>1.50</v>
      </c>
      <c r="Q105" s="117">
        <f t="shared" si="19"/>
        <v>0.075000000000000011</v>
      </c>
      <c r="R105" s="107">
        <f t="shared" si="14"/>
        <v>0.20</v>
      </c>
      <c r="S105" s="107">
        <f t="shared" si="14"/>
        <v>0</v>
      </c>
      <c r="T105" s="107">
        <f t="shared" si="14"/>
        <v>0.074999999999999997</v>
      </c>
      <c r="U105" s="107">
        <f t="shared" si="14"/>
        <v>0.025000000000000001</v>
      </c>
      <c r="V105" s="107">
        <f t="shared" si="15"/>
        <v>0</v>
      </c>
      <c r="W105" s="118">
        <f t="shared" si="16"/>
        <v>3</v>
      </c>
      <c r="X105" s="118">
        <f t="shared" si="20"/>
        <v>0.60000000000000009</v>
      </c>
      <c r="Y105" s="285">
        <v>1</v>
      </c>
      <c r="Z105" s="117">
        <f t="shared" si="21"/>
        <v>0.80</v>
      </c>
    </row>
    <row r="106" spans="1:26" ht="19.9" customHeight="1">
      <c r="A106" s="207">
        <v>99</v>
      </c>
      <c r="B106" s="137">
        <v>283202</v>
      </c>
      <c r="C106" s="138" t="s">
        <v>274</v>
      </c>
      <c r="D106" s="10">
        <v>2</v>
      </c>
      <c r="E106" s="10">
        <v>4</v>
      </c>
      <c r="F106" s="10">
        <v>2</v>
      </c>
      <c r="G106" s="10">
        <v>3</v>
      </c>
      <c r="H106" s="10">
        <v>1.50</v>
      </c>
      <c r="I106" s="10">
        <f t="shared" si="17"/>
        <v>12.50</v>
      </c>
      <c r="J106" s="10">
        <f t="shared" si="22"/>
        <v>1.875</v>
      </c>
      <c r="K106" s="294">
        <v>2</v>
      </c>
      <c r="L106" s="294">
        <v>1.50</v>
      </c>
      <c r="M106" s="294">
        <v>2</v>
      </c>
      <c r="N106" s="294">
        <v>0</v>
      </c>
      <c r="O106" s="294">
        <v>0.50</v>
      </c>
      <c r="P106" s="18">
        <f t="shared" si="18"/>
        <v>6</v>
      </c>
      <c r="Q106" s="117">
        <f t="shared" si="19"/>
        <v>0.30000000000000004</v>
      </c>
      <c r="R106" s="107">
        <f t="shared" si="14"/>
        <v>0.40</v>
      </c>
      <c r="S106" s="107">
        <f t="shared" si="14"/>
        <v>0.675</v>
      </c>
      <c r="T106" s="107">
        <f t="shared" si="14"/>
        <v>0.40</v>
      </c>
      <c r="U106" s="107">
        <f t="shared" si="14"/>
        <v>0.44999999999999996</v>
      </c>
      <c r="V106" s="107">
        <f t="shared" si="15"/>
        <v>0.24999999999999997</v>
      </c>
      <c r="W106" s="118">
        <f t="shared" si="16"/>
        <v>18.50</v>
      </c>
      <c r="X106" s="118">
        <f t="shared" si="20"/>
        <v>3.70</v>
      </c>
      <c r="Y106" s="285">
        <v>10</v>
      </c>
      <c r="Z106" s="117">
        <f t="shared" si="21"/>
        <v>8</v>
      </c>
    </row>
    <row r="107" spans="1:26" ht="19.9" customHeight="1" thickBot="1">
      <c r="A107" s="208">
        <v>100</v>
      </c>
      <c r="B107" s="137">
        <v>283203</v>
      </c>
      <c r="C107" s="138" t="s">
        <v>135</v>
      </c>
      <c r="D107" s="10">
        <v>5</v>
      </c>
      <c r="E107" s="10">
        <v>1</v>
      </c>
      <c r="F107" s="10">
        <v>1.50</v>
      </c>
      <c r="G107" s="10">
        <v>2</v>
      </c>
      <c r="H107" s="10">
        <v>4</v>
      </c>
      <c r="I107" s="10">
        <f t="shared" si="17"/>
        <v>13.50</v>
      </c>
      <c r="J107" s="10">
        <f t="shared" si="22"/>
        <v>2.025</v>
      </c>
      <c r="K107" s="18">
        <v>2</v>
      </c>
      <c r="L107" s="18">
        <v>1</v>
      </c>
      <c r="M107" s="18">
        <v>0.50</v>
      </c>
      <c r="N107" s="18">
        <v>1.50</v>
      </c>
      <c r="O107" s="18">
        <v>2</v>
      </c>
      <c r="P107" s="18">
        <f t="shared" si="18"/>
        <v>7</v>
      </c>
      <c r="Q107" s="117">
        <f t="shared" si="19"/>
        <v>0.35</v>
      </c>
      <c r="R107" s="107">
        <f t="shared" si="14"/>
        <v>0.85</v>
      </c>
      <c r="S107" s="107">
        <f t="shared" si="14"/>
        <v>0.20</v>
      </c>
      <c r="T107" s="107">
        <f t="shared" si="14"/>
        <v>0.24999999999999997</v>
      </c>
      <c r="U107" s="107">
        <f t="shared" si="14"/>
        <v>0.375</v>
      </c>
      <c r="V107" s="107">
        <f t="shared" si="15"/>
        <v>0.70</v>
      </c>
      <c r="W107" s="118">
        <f t="shared" si="16"/>
        <v>20.50</v>
      </c>
      <c r="X107" s="118">
        <f t="shared" si="20"/>
        <v>4.1000000000000005</v>
      </c>
      <c r="Y107" s="285">
        <v>10</v>
      </c>
      <c r="Z107" s="117">
        <f t="shared" si="21"/>
        <v>8</v>
      </c>
    </row>
    <row r="108" spans="1:26" ht="19.9" customHeight="1">
      <c r="A108" s="207">
        <v>101</v>
      </c>
      <c r="B108" s="137">
        <v>283204</v>
      </c>
      <c r="C108" s="138" t="s">
        <v>275</v>
      </c>
      <c r="D108" s="10">
        <v>3</v>
      </c>
      <c r="E108" s="10">
        <v>4</v>
      </c>
      <c r="F108" s="10">
        <v>5</v>
      </c>
      <c r="G108" s="10">
        <v>2.50</v>
      </c>
      <c r="H108" s="10">
        <v>3</v>
      </c>
      <c r="I108" s="10">
        <f t="shared" si="17"/>
        <v>17.50</v>
      </c>
      <c r="J108" s="10">
        <f t="shared" si="22"/>
        <v>2.625</v>
      </c>
      <c r="K108" s="18">
        <v>1</v>
      </c>
      <c r="L108" s="18">
        <v>1.50</v>
      </c>
      <c r="M108" s="18">
        <v>2.50</v>
      </c>
      <c r="N108" s="18">
        <v>2</v>
      </c>
      <c r="O108" s="18">
        <v>1.50</v>
      </c>
      <c r="P108" s="18">
        <f t="shared" si="18"/>
        <v>8.50</v>
      </c>
      <c r="Q108" s="117">
        <f t="shared" si="19"/>
        <v>0.42500000000000004</v>
      </c>
      <c r="R108" s="107">
        <f t="shared" si="14"/>
        <v>0.49999999999999994</v>
      </c>
      <c r="S108" s="107">
        <f t="shared" si="14"/>
        <v>0.675</v>
      </c>
      <c r="T108" s="107">
        <f t="shared" si="14"/>
        <v>0.875</v>
      </c>
      <c r="U108" s="107">
        <f t="shared" si="14"/>
        <v>0.475</v>
      </c>
      <c r="V108" s="107">
        <f t="shared" si="15"/>
        <v>0.52499999999999991</v>
      </c>
      <c r="W108" s="118">
        <f t="shared" si="16"/>
        <v>26</v>
      </c>
      <c r="X108" s="118">
        <f t="shared" si="20"/>
        <v>5.20</v>
      </c>
      <c r="Y108" s="285">
        <v>14</v>
      </c>
      <c r="Z108" s="117">
        <f t="shared" si="21"/>
        <v>11.20</v>
      </c>
    </row>
    <row r="109" spans="1:26" ht="19.9" customHeight="1" thickBot="1">
      <c r="A109" s="208">
        <v>102</v>
      </c>
      <c r="B109" s="137">
        <v>283205</v>
      </c>
      <c r="C109" s="138" t="s">
        <v>276</v>
      </c>
      <c r="D109" s="10">
        <v>0.50</v>
      </c>
      <c r="E109" s="10">
        <v>1</v>
      </c>
      <c r="F109" s="10">
        <v>0.50</v>
      </c>
      <c r="G109" s="10">
        <v>0</v>
      </c>
      <c r="H109" s="10">
        <v>0</v>
      </c>
      <c r="I109" s="10">
        <f t="shared" si="17"/>
        <v>2</v>
      </c>
      <c r="J109" s="10">
        <f t="shared" si="22"/>
        <v>0.30</v>
      </c>
      <c r="K109" s="18">
        <v>0</v>
      </c>
      <c r="L109" s="18">
        <v>0</v>
      </c>
      <c r="M109" s="18">
        <v>1</v>
      </c>
      <c r="N109" s="18">
        <v>0</v>
      </c>
      <c r="O109" s="18">
        <v>0</v>
      </c>
      <c r="P109" s="18">
        <f t="shared" si="18"/>
        <v>1</v>
      </c>
      <c r="Q109" s="117">
        <f t="shared" si="19"/>
        <v>0.05</v>
      </c>
      <c r="R109" s="107">
        <f t="shared" si="14"/>
        <v>0.074999999999999997</v>
      </c>
      <c r="S109" s="107">
        <f t="shared" si="14"/>
        <v>0.15</v>
      </c>
      <c r="T109" s="107">
        <f t="shared" si="14"/>
        <v>0.125</v>
      </c>
      <c r="U109" s="107">
        <f t="shared" si="14"/>
        <v>0</v>
      </c>
      <c r="V109" s="107">
        <f t="shared" si="15"/>
        <v>0</v>
      </c>
      <c r="W109" s="118">
        <f t="shared" si="16"/>
        <v>3</v>
      </c>
      <c r="X109" s="118">
        <f t="shared" si="20"/>
        <v>0.60000000000000009</v>
      </c>
      <c r="Y109" s="285">
        <v>1</v>
      </c>
      <c r="Z109" s="117">
        <f t="shared" si="21"/>
        <v>0.80</v>
      </c>
    </row>
    <row r="110" spans="1:26" ht="19.9" customHeight="1">
      <c r="A110" s="207">
        <v>103</v>
      </c>
      <c r="B110" s="137">
        <v>283206</v>
      </c>
      <c r="C110" s="138" t="s">
        <v>277</v>
      </c>
      <c r="D110" s="10">
        <v>0</v>
      </c>
      <c r="E110" s="10">
        <v>0.50</v>
      </c>
      <c r="F110" s="10">
        <v>0</v>
      </c>
      <c r="G110" s="10">
        <v>1</v>
      </c>
      <c r="H110" s="10">
        <v>0.50</v>
      </c>
      <c r="I110" s="10">
        <f t="shared" si="17"/>
        <v>2</v>
      </c>
      <c r="J110" s="10">
        <f t="shared" si="22"/>
        <v>0.30</v>
      </c>
      <c r="K110" s="18">
        <v>0</v>
      </c>
      <c r="L110" s="18">
        <v>0</v>
      </c>
      <c r="M110" s="18">
        <v>0</v>
      </c>
      <c r="N110" s="18">
        <v>0.50</v>
      </c>
      <c r="O110" s="18">
        <v>0.50</v>
      </c>
      <c r="P110" s="18">
        <f t="shared" si="18"/>
        <v>1</v>
      </c>
      <c r="Q110" s="117">
        <f t="shared" si="19"/>
        <v>0.05</v>
      </c>
      <c r="R110" s="107">
        <f t="shared" si="14"/>
        <v>0</v>
      </c>
      <c r="S110" s="107">
        <f t="shared" si="14"/>
        <v>0.074999999999999997</v>
      </c>
      <c r="T110" s="107">
        <f t="shared" si="14"/>
        <v>0</v>
      </c>
      <c r="U110" s="107">
        <f t="shared" si="14"/>
        <v>0.175</v>
      </c>
      <c r="V110" s="107">
        <f t="shared" si="15"/>
        <v>0.10</v>
      </c>
      <c r="W110" s="118">
        <f t="shared" si="16"/>
        <v>3</v>
      </c>
      <c r="X110" s="118">
        <f t="shared" si="20"/>
        <v>0.60000000000000009</v>
      </c>
      <c r="Y110" s="285">
        <v>0</v>
      </c>
      <c r="Z110" s="117">
        <f t="shared" si="21"/>
        <v>0</v>
      </c>
    </row>
    <row r="111" spans="1:26" ht="19.9" customHeight="1" thickBot="1">
      <c r="A111" s="208">
        <v>104</v>
      </c>
      <c r="B111" s="137">
        <v>283208</v>
      </c>
      <c r="C111" s="138" t="s">
        <v>278</v>
      </c>
      <c r="D111" s="10">
        <v>5.50</v>
      </c>
      <c r="E111" s="10">
        <v>4</v>
      </c>
      <c r="F111" s="10">
        <v>6.50</v>
      </c>
      <c r="G111" s="10">
        <v>5</v>
      </c>
      <c r="H111" s="10">
        <v>4</v>
      </c>
      <c r="I111" s="10">
        <f t="shared" si="17"/>
        <v>25</v>
      </c>
      <c r="J111" s="10">
        <f t="shared" si="22"/>
        <v>3.75</v>
      </c>
      <c r="K111" s="18">
        <v>4</v>
      </c>
      <c r="L111" s="18">
        <v>2</v>
      </c>
      <c r="M111" s="18">
        <v>2.50</v>
      </c>
      <c r="N111" s="18">
        <v>1</v>
      </c>
      <c r="O111" s="18">
        <v>3</v>
      </c>
      <c r="P111" s="18">
        <f t="shared" si="18"/>
        <v>12.50</v>
      </c>
      <c r="Q111" s="117">
        <f t="shared" si="19"/>
        <v>0.625</v>
      </c>
      <c r="R111" s="107">
        <f t="shared" si="14"/>
        <v>1.0249999999999999</v>
      </c>
      <c r="S111" s="107">
        <f t="shared" si="14"/>
        <v>0.70</v>
      </c>
      <c r="T111" s="107">
        <f t="shared" si="14"/>
        <v>1.1000000000000001</v>
      </c>
      <c r="U111" s="107">
        <f t="shared" si="14"/>
        <v>0.80</v>
      </c>
      <c r="V111" s="107">
        <f t="shared" si="15"/>
        <v>0.75</v>
      </c>
      <c r="W111" s="118">
        <f t="shared" si="16"/>
        <v>37.50</v>
      </c>
      <c r="X111" s="118">
        <f t="shared" si="20"/>
        <v>7.50</v>
      </c>
      <c r="Y111" s="285">
        <v>20</v>
      </c>
      <c r="Z111" s="117">
        <f t="shared" si="21"/>
        <v>16</v>
      </c>
    </row>
    <row r="112" spans="1:26" ht="19.9" customHeight="1">
      <c r="A112" s="207">
        <v>105</v>
      </c>
      <c r="B112" s="137">
        <v>283209</v>
      </c>
      <c r="C112" s="138" t="s">
        <v>279</v>
      </c>
      <c r="D112" s="10">
        <v>0</v>
      </c>
      <c r="E112" s="10">
        <v>0</v>
      </c>
      <c r="F112" s="10">
        <v>0</v>
      </c>
      <c r="G112" s="10">
        <v>0.50</v>
      </c>
      <c r="H112" s="10">
        <v>0</v>
      </c>
      <c r="I112" s="10">
        <f t="shared" si="17"/>
        <v>0.50</v>
      </c>
      <c r="J112" s="10">
        <f t="shared" si="22"/>
        <v>0.074999999999999997</v>
      </c>
      <c r="K112" s="18">
        <v>0</v>
      </c>
      <c r="L112" s="18">
        <v>1</v>
      </c>
      <c r="M112" s="18">
        <v>0</v>
      </c>
      <c r="N112" s="18">
        <v>0.50</v>
      </c>
      <c r="O112" s="18">
        <v>0.50</v>
      </c>
      <c r="P112" s="18">
        <f t="shared" si="18"/>
        <v>2</v>
      </c>
      <c r="Q112" s="117">
        <f t="shared" si="19"/>
        <v>0.10</v>
      </c>
      <c r="R112" s="107">
        <f t="shared" si="14"/>
        <v>0</v>
      </c>
      <c r="S112" s="107">
        <f t="shared" si="14"/>
        <v>0.05</v>
      </c>
      <c r="T112" s="107">
        <f t="shared" si="14"/>
        <v>0</v>
      </c>
      <c r="U112" s="107">
        <f t="shared" si="14"/>
        <v>0.10</v>
      </c>
      <c r="V112" s="107">
        <f t="shared" si="15"/>
        <v>0.025000000000000001</v>
      </c>
      <c r="W112" s="118">
        <f t="shared" si="16"/>
        <v>2.50</v>
      </c>
      <c r="X112" s="118">
        <f t="shared" si="20"/>
        <v>0.50</v>
      </c>
      <c r="Y112" s="285">
        <v>0</v>
      </c>
      <c r="Z112" s="117">
        <f t="shared" si="21"/>
        <v>0</v>
      </c>
    </row>
    <row r="113" spans="1:26" ht="19.9" customHeight="1" thickBot="1">
      <c r="A113" s="208">
        <v>106</v>
      </c>
      <c r="B113" s="137">
        <v>283097</v>
      </c>
      <c r="C113" s="138" t="s">
        <v>280</v>
      </c>
      <c r="D113" s="10">
        <v>2</v>
      </c>
      <c r="E113" s="10">
        <v>5</v>
      </c>
      <c r="F113" s="10">
        <v>1</v>
      </c>
      <c r="G113" s="10">
        <v>1.50</v>
      </c>
      <c r="H113" s="10">
        <v>3</v>
      </c>
      <c r="I113" s="10">
        <f t="shared" si="17"/>
        <v>12.50</v>
      </c>
      <c r="J113" s="10">
        <f t="shared" si="22"/>
        <v>1.875</v>
      </c>
      <c r="K113" s="18">
        <v>3</v>
      </c>
      <c r="L113" s="18">
        <v>1.50</v>
      </c>
      <c r="M113" s="18">
        <v>1</v>
      </c>
      <c r="N113" s="18">
        <v>2</v>
      </c>
      <c r="O113" s="18">
        <v>2.50</v>
      </c>
      <c r="P113" s="18">
        <f t="shared" si="18"/>
        <v>10</v>
      </c>
      <c r="Q113" s="117">
        <f t="shared" si="19"/>
        <v>0.50</v>
      </c>
      <c r="R113" s="107">
        <f t="shared" si="14"/>
        <v>0.45</v>
      </c>
      <c r="S113" s="107">
        <f t="shared" si="14"/>
        <v>0.825</v>
      </c>
      <c r="T113" s="107">
        <f t="shared" si="14"/>
        <v>0.20</v>
      </c>
      <c r="U113" s="107">
        <f t="shared" si="14"/>
        <v>0.32499999999999996</v>
      </c>
      <c r="V113" s="107">
        <f t="shared" si="15"/>
        <v>0.57499999999999996</v>
      </c>
      <c r="W113" s="118">
        <f t="shared" si="16"/>
        <v>22.50</v>
      </c>
      <c r="X113" s="118">
        <f t="shared" si="20"/>
        <v>4.50</v>
      </c>
      <c r="Y113" s="285" t="s">
        <v>203</v>
      </c>
      <c r="Z113" s="117" t="e">
        <f t="shared" si="21"/>
        <v>#VALUE!</v>
      </c>
    </row>
    <row r="114" spans="1:26" ht="19.9" customHeight="1">
      <c r="A114" s="207">
        <v>107</v>
      </c>
      <c r="B114" s="137">
        <v>283142</v>
      </c>
      <c r="C114" s="138" t="s">
        <v>289</v>
      </c>
      <c r="D114" s="10">
        <v>6</v>
      </c>
      <c r="E114" s="10">
        <v>2</v>
      </c>
      <c r="F114" s="10">
        <v>3</v>
      </c>
      <c r="G114" s="10">
        <v>7</v>
      </c>
      <c r="H114" s="10">
        <v>4.50</v>
      </c>
      <c r="I114" s="10">
        <f t="shared" si="17"/>
        <v>22.50</v>
      </c>
      <c r="J114" s="10">
        <f t="shared" si="22"/>
        <v>3.375</v>
      </c>
      <c r="K114" s="18">
        <v>3.50</v>
      </c>
      <c r="L114" s="18">
        <v>3</v>
      </c>
      <c r="M114" s="18">
        <v>2</v>
      </c>
      <c r="N114" s="18">
        <v>2.50</v>
      </c>
      <c r="O114" s="18">
        <v>0.50</v>
      </c>
      <c r="P114" s="18">
        <f t="shared" si="18"/>
        <v>11.50</v>
      </c>
      <c r="Q114" s="117">
        <f t="shared" si="19"/>
        <v>0.57500000000000007</v>
      </c>
      <c r="R114" s="107">
        <f t="shared" si="14"/>
        <v>1.075</v>
      </c>
      <c r="S114" s="107">
        <f t="shared" si="14"/>
        <v>0.45</v>
      </c>
      <c r="T114" s="107">
        <f t="shared" si="14"/>
        <v>0.54999999999999993</v>
      </c>
      <c r="U114" s="107">
        <f t="shared" si="14"/>
        <v>1.175</v>
      </c>
      <c r="V114" s="107">
        <f t="shared" si="15"/>
        <v>0.70</v>
      </c>
      <c r="W114" s="118">
        <f t="shared" si="16"/>
        <v>34</v>
      </c>
      <c r="X114" s="118">
        <f t="shared" si="20"/>
        <v>6.8000000000000007</v>
      </c>
      <c r="Y114" s="285">
        <v>18</v>
      </c>
      <c r="Z114" s="117">
        <f t="shared" si="21"/>
        <v>14.40</v>
      </c>
    </row>
    <row r="115" spans="1:26" ht="19.9" customHeight="1" thickBot="1">
      <c r="A115" s="208">
        <v>108</v>
      </c>
      <c r="B115" s="137">
        <v>283193</v>
      </c>
      <c r="C115" s="138" t="s">
        <v>281</v>
      </c>
      <c r="D115" s="10">
        <v>2.50</v>
      </c>
      <c r="E115" s="10">
        <v>4</v>
      </c>
      <c r="F115" s="10">
        <v>1</v>
      </c>
      <c r="G115" s="10">
        <v>1.50</v>
      </c>
      <c r="H115" s="10">
        <v>1.50</v>
      </c>
      <c r="I115" s="10">
        <f t="shared" si="17"/>
        <v>10.50</v>
      </c>
      <c r="J115" s="10"/>
      <c r="K115" s="18">
        <v>1.50</v>
      </c>
      <c r="L115" s="18">
        <v>1</v>
      </c>
      <c r="M115" s="18">
        <v>1.50</v>
      </c>
      <c r="N115" s="18">
        <v>0.50</v>
      </c>
      <c r="O115" s="18">
        <v>1</v>
      </c>
      <c r="P115" s="18">
        <f t="shared" si="18"/>
        <v>5.50</v>
      </c>
      <c r="Q115" s="117"/>
      <c r="R115" s="107"/>
      <c r="S115" s="107"/>
      <c r="T115" s="107"/>
      <c r="U115" s="107"/>
      <c r="V115" s="107"/>
      <c r="W115" s="118"/>
      <c r="X115" s="118"/>
      <c r="Y115" s="285">
        <v>8</v>
      </c>
      <c r="Z115" s="117">
        <f t="shared" si="21"/>
        <v>6.40</v>
      </c>
    </row>
    <row r="116" spans="1:26" ht="19.9" customHeight="1">
      <c r="A116" s="207">
        <v>109</v>
      </c>
      <c r="B116" s="137">
        <v>183194</v>
      </c>
      <c r="C116" s="138" t="s">
        <v>282</v>
      </c>
      <c r="D116" s="10">
        <v>1</v>
      </c>
      <c r="E116" s="10">
        <v>0.50</v>
      </c>
      <c r="F116" s="10">
        <v>0</v>
      </c>
      <c r="G116" s="10">
        <v>1</v>
      </c>
      <c r="H116" s="10">
        <v>0.50</v>
      </c>
      <c r="I116" s="10">
        <f t="shared" si="17"/>
        <v>3</v>
      </c>
      <c r="J116" s="10">
        <f t="shared" si="22"/>
        <v>0.44999999999999996</v>
      </c>
      <c r="K116" s="18">
        <v>0</v>
      </c>
      <c r="L116" s="18">
        <v>0</v>
      </c>
      <c r="M116" s="18">
        <v>1</v>
      </c>
      <c r="N116" s="18">
        <v>0</v>
      </c>
      <c r="O116" s="18">
        <v>0</v>
      </c>
      <c r="P116" s="18">
        <f t="shared" si="18"/>
        <v>1</v>
      </c>
      <c r="Q116" s="117">
        <f t="shared" si="19"/>
        <v>0.05</v>
      </c>
      <c r="R116" s="107">
        <f t="shared" si="14"/>
        <v>0.15</v>
      </c>
      <c r="S116" s="107">
        <f t="shared" si="14"/>
        <v>0.074999999999999997</v>
      </c>
      <c r="T116" s="107">
        <f t="shared" si="14"/>
        <v>0.05</v>
      </c>
      <c r="U116" s="107">
        <f t="shared" si="14"/>
        <v>0.15</v>
      </c>
      <c r="V116" s="107">
        <f t="shared" si="15"/>
        <v>0.074999999999999997</v>
      </c>
      <c r="W116" s="118">
        <f t="shared" si="16"/>
        <v>4</v>
      </c>
      <c r="X116" s="118">
        <f t="shared" si="20"/>
        <v>0.80</v>
      </c>
      <c r="Y116" s="285">
        <v>2</v>
      </c>
      <c r="Z116" s="117">
        <f t="shared" si="21"/>
        <v>1.60</v>
      </c>
    </row>
    <row r="117" spans="2:3" ht="21" thickBot="1">
      <c r="B117" s="137"/>
      <c r="C117" s="138"/>
    </row>
    <row r="118" spans="1:26" ht="20.25">
      <c r="A118" s="139" t="s">
        <v>13</v>
      </c>
      <c r="B118" s="140"/>
      <c r="C118" s="141"/>
      <c r="D118" s="6">
        <f t="shared" si="23" ref="D118:Z118">COUNT(D8:D116)</f>
        <v>109</v>
      </c>
      <c r="E118" s="7">
        <f t="shared" si="23"/>
        <v>109</v>
      </c>
      <c r="F118" s="7">
        <f t="shared" si="23"/>
        <v>109</v>
      </c>
      <c r="G118" s="7">
        <f t="shared" si="23"/>
        <v>109</v>
      </c>
      <c r="H118" s="89">
        <f t="shared" si="23"/>
        <v>109</v>
      </c>
      <c r="I118" s="8">
        <f t="shared" si="23"/>
        <v>109</v>
      </c>
      <c r="J118" s="90">
        <f t="shared" si="23"/>
        <v>108</v>
      </c>
      <c r="K118" s="82">
        <f t="shared" si="23"/>
        <v>109</v>
      </c>
      <c r="L118" s="15">
        <f t="shared" si="23"/>
        <v>109</v>
      </c>
      <c r="M118" s="15">
        <f t="shared" si="23"/>
        <v>109</v>
      </c>
      <c r="N118" s="15">
        <f t="shared" si="23"/>
        <v>109</v>
      </c>
      <c r="O118" s="83">
        <f t="shared" si="23"/>
        <v>109</v>
      </c>
      <c r="P118" s="78">
        <f t="shared" si="23"/>
        <v>109</v>
      </c>
      <c r="Q118" s="96">
        <f t="shared" si="23"/>
        <v>108</v>
      </c>
      <c r="R118" s="99">
        <f t="shared" si="23"/>
        <v>108</v>
      </c>
      <c r="S118" s="22">
        <f t="shared" si="23"/>
        <v>108</v>
      </c>
      <c r="T118" s="22">
        <f t="shared" si="23"/>
        <v>108</v>
      </c>
      <c r="U118" s="22">
        <f t="shared" si="23"/>
        <v>108</v>
      </c>
      <c r="V118" s="23">
        <f t="shared" si="23"/>
        <v>108</v>
      </c>
      <c r="W118" s="108">
        <f t="shared" si="23"/>
        <v>108</v>
      </c>
      <c r="X118" s="102">
        <f t="shared" si="23"/>
        <v>108</v>
      </c>
      <c r="Y118" s="16">
        <f>COUNT(Y8:Y115)</f>
        <v>107</v>
      </c>
      <c r="Z118" s="106">
        <f t="shared" si="23"/>
        <v>108</v>
      </c>
    </row>
    <row r="119" spans="1:26" ht="21" customHeight="1">
      <c r="A119" s="167" t="s">
        <v>14</v>
      </c>
      <c r="B119" s="168"/>
      <c r="C119" s="169"/>
      <c r="D119" s="9">
        <v>10</v>
      </c>
      <c r="E119" s="10">
        <v>10</v>
      </c>
      <c r="F119" s="10">
        <v>10</v>
      </c>
      <c r="G119" s="10">
        <v>10</v>
      </c>
      <c r="H119" s="91">
        <v>10</v>
      </c>
      <c r="I119" s="11">
        <f>SUM(D119:H119)</f>
        <v>50</v>
      </c>
      <c r="J119" s="92">
        <f>I119*0.15</f>
        <v>7.50</v>
      </c>
      <c r="K119" s="84">
        <v>5</v>
      </c>
      <c r="L119" s="18">
        <v>5</v>
      </c>
      <c r="M119" s="18">
        <v>5</v>
      </c>
      <c r="N119" s="18">
        <v>5</v>
      </c>
      <c r="O119" s="85">
        <v>5</v>
      </c>
      <c r="P119" s="79">
        <f>SUM(K119:O119)</f>
        <v>25</v>
      </c>
      <c r="Q119" s="97">
        <f>P119*0.05</f>
        <v>1.25</v>
      </c>
      <c r="R119" s="100">
        <f>(D119*0.15+K119*0.05)</f>
        <v>1.75</v>
      </c>
      <c r="S119" s="24">
        <f>((E119*0.15+L119*0.05))</f>
        <v>1.75</v>
      </c>
      <c r="T119" s="24">
        <f>((F119*0.15+M119*0.05))</f>
        <v>1.75</v>
      </c>
      <c r="U119" s="24">
        <f>((G119*0.15+N119*0.05))</f>
        <v>1.75</v>
      </c>
      <c r="V119" s="25">
        <f>((H119*0.15+O119*0.05))</f>
        <v>1.75</v>
      </c>
      <c r="W119" s="109">
        <v>75</v>
      </c>
      <c r="X119" s="103">
        <f>W119*0.2</f>
        <v>15</v>
      </c>
      <c r="Y119" s="19">
        <v>33</v>
      </c>
      <c r="Z119" s="86">
        <f>Y119*0.8</f>
        <v>26.40</v>
      </c>
    </row>
    <row r="120" spans="1:26" ht="20.25">
      <c r="A120" s="167" t="s">
        <v>75</v>
      </c>
      <c r="B120" s="168"/>
      <c r="C120" s="169"/>
      <c r="D120" s="9">
        <f>D119*0.4</f>
        <v>4</v>
      </c>
      <c r="E120" s="10">
        <f>E119*0.4</f>
        <v>4</v>
      </c>
      <c r="F120" s="10">
        <f t="shared" si="24" ref="F120:J120">F119*0.4</f>
        <v>4</v>
      </c>
      <c r="G120" s="10">
        <f t="shared" si="24"/>
        <v>4</v>
      </c>
      <c r="H120" s="91">
        <f t="shared" si="24"/>
        <v>4</v>
      </c>
      <c r="I120" s="11">
        <f t="shared" si="24"/>
        <v>20</v>
      </c>
      <c r="J120" s="92">
        <f t="shared" si="24"/>
        <v>3</v>
      </c>
      <c r="K120" s="84">
        <f>K119*0.4</f>
        <v>2</v>
      </c>
      <c r="L120" s="18">
        <f>L119*0.4</f>
        <v>2</v>
      </c>
      <c r="M120" s="18">
        <f t="shared" si="25" ref="M120:Z120">M119*0.4</f>
        <v>2</v>
      </c>
      <c r="N120" s="18">
        <f t="shared" si="25"/>
        <v>2</v>
      </c>
      <c r="O120" s="85">
        <f t="shared" si="25"/>
        <v>2</v>
      </c>
      <c r="P120" s="79">
        <f t="shared" si="25"/>
        <v>10</v>
      </c>
      <c r="Q120" s="97">
        <f t="shared" si="25"/>
        <v>0.50</v>
      </c>
      <c r="R120" s="100">
        <f t="shared" si="25"/>
        <v>0.70</v>
      </c>
      <c r="S120" s="24">
        <f t="shared" si="25"/>
        <v>0.70</v>
      </c>
      <c r="T120" s="24">
        <f t="shared" si="25"/>
        <v>0.70</v>
      </c>
      <c r="U120" s="24">
        <f t="shared" si="25"/>
        <v>0.70</v>
      </c>
      <c r="V120" s="25">
        <f t="shared" si="25"/>
        <v>0.70</v>
      </c>
      <c r="W120" s="109">
        <f t="shared" si="25"/>
        <v>30</v>
      </c>
      <c r="X120" s="103">
        <f t="shared" si="25"/>
        <v>6</v>
      </c>
      <c r="Y120" s="19">
        <f t="shared" si="25"/>
        <v>13.20</v>
      </c>
      <c r="Z120" s="86">
        <f t="shared" si="25"/>
        <v>10.560000000000002</v>
      </c>
    </row>
    <row r="121" spans="1:26" ht="21" customHeight="1">
      <c r="A121" s="167" t="s">
        <v>15</v>
      </c>
      <c r="B121" s="168"/>
      <c r="C121" s="169"/>
      <c r="D121" s="9">
        <f>COUNTIF(D8:D116,"&gt;=4")</f>
        <v>29</v>
      </c>
      <c r="E121" s="10">
        <f>COUNTIF(E8:E116,"&gt;=4")</f>
        <v>26</v>
      </c>
      <c r="F121" s="10">
        <f>COUNTIF(F8:F116,"&gt;=4")</f>
        <v>27</v>
      </c>
      <c r="G121" s="10">
        <f>COUNTIF(G8:G116,"&gt;=4")</f>
        <v>26</v>
      </c>
      <c r="H121" s="91">
        <f>COUNTIF(H8:H116,"&gt;=4")</f>
        <v>25</v>
      </c>
      <c r="I121" s="11">
        <f>COUNTIF(I8:I116,"&gt;=20")</f>
        <v>18</v>
      </c>
      <c r="J121" s="92">
        <f>COUNTIF(J8:J116,"&gt;=3")</f>
        <v>18</v>
      </c>
      <c r="K121" s="84">
        <f>COUNTIF(K8:K116,"&gt;=2")</f>
        <v>33</v>
      </c>
      <c r="L121" s="18">
        <f>COUNTIF(L8:L116,"&gt;=2")</f>
        <v>31</v>
      </c>
      <c r="M121" s="18">
        <f>COUNTIF(M8:M116,"&gt;=2")</f>
        <v>30</v>
      </c>
      <c r="N121" s="18">
        <f>COUNTIF(N8:N116,"&gt;=2")</f>
        <v>32</v>
      </c>
      <c r="O121" s="85">
        <f>COUNTIF(O8:O116,"&gt;=2")</f>
        <v>35</v>
      </c>
      <c r="P121" s="79">
        <f>COUNTIF(P8:P116,"&gt;=10")</f>
        <v>23</v>
      </c>
      <c r="Q121" s="97">
        <f>COUNTIF(Q8:Q116,"&gt;=0.5")</f>
        <v>23</v>
      </c>
      <c r="R121" s="100">
        <f>COUNTIF(R8:R116,"&gt;=0.8")</f>
        <v>21</v>
      </c>
      <c r="S121" s="24">
        <f>COUNTIF(S8:S116,"&gt;=0.98")</f>
        <v>7</v>
      </c>
      <c r="T121" s="24">
        <f>COUNTIF(T8:T116,"&gt;=0.7")</f>
        <v>22</v>
      </c>
      <c r="U121" s="24">
        <f>COUNTIF(U8:U116,"&gt;=0.66")</f>
        <v>25</v>
      </c>
      <c r="V121" s="25">
        <f>COUNTIF(V8:V116,"&gt;=0.36")</f>
        <v>47</v>
      </c>
      <c r="W121" s="109">
        <f>COUNTIF(W8:W116,"&gt;=30")</f>
        <v>18</v>
      </c>
      <c r="X121" s="103">
        <f>COUNTIF(X8:X116,"&gt;=6")</f>
        <v>18</v>
      </c>
      <c r="Y121" s="19">
        <f>COUNTIF(Y8:Y115,"&gt;=13.2")</f>
        <v>34</v>
      </c>
      <c r="Z121" s="86">
        <f>COUNTIF(Z8:Z116,"&gt;=10.56")</f>
        <v>34</v>
      </c>
    </row>
    <row r="122" spans="1:26" ht="20.25">
      <c r="A122" s="167" t="s">
        <v>16</v>
      </c>
      <c r="B122" s="168"/>
      <c r="C122" s="169"/>
      <c r="D122" s="93" t="str">
        <f t="shared" si="26" ref="D122:Z122">IF(((D121/COUNT(D8:D116))*100)&gt;=60,"3",IF(AND(((D121/COUNT(D8:D116))*100)&lt;60,((D121/COUNT(D8:D116))*100)&gt;=50),"2",IF(AND(((D121/COUNT(D8:D116))*100)&lt;50,((D121/COUNT(D8:D116))*100)&gt;=40),"1","0")))</f>
        <v>0</v>
      </c>
      <c r="E122" s="10" t="str">
        <f t="shared" si="26"/>
        <v>0</v>
      </c>
      <c r="F122" s="10" t="str">
        <f t="shared" si="26"/>
        <v>0</v>
      </c>
      <c r="G122" s="10" t="str">
        <f t="shared" si="26"/>
        <v>0</v>
      </c>
      <c r="H122" s="91" t="str">
        <f t="shared" si="26"/>
        <v>0</v>
      </c>
      <c r="I122" s="11" t="str">
        <f t="shared" si="26"/>
        <v>0</v>
      </c>
      <c r="J122" s="92" t="str">
        <f t="shared" si="26"/>
        <v>0</v>
      </c>
      <c r="K122" s="84" t="str">
        <f t="shared" si="26"/>
        <v>0</v>
      </c>
      <c r="L122" s="17" t="str">
        <f t="shared" si="26"/>
        <v>0</v>
      </c>
      <c r="M122" s="17" t="str">
        <f t="shared" si="26"/>
        <v>0</v>
      </c>
      <c r="N122" s="17" t="str">
        <f t="shared" si="26"/>
        <v>0</v>
      </c>
      <c r="O122" s="86" t="str">
        <f t="shared" si="26"/>
        <v>0</v>
      </c>
      <c r="P122" s="79" t="str">
        <f t="shared" si="26"/>
        <v>0</v>
      </c>
      <c r="Q122" s="97" t="str">
        <f t="shared" si="26"/>
        <v>0</v>
      </c>
      <c r="R122" s="100" t="str">
        <f t="shared" si="26"/>
        <v>0</v>
      </c>
      <c r="S122" s="24" t="str">
        <f t="shared" si="26"/>
        <v>0</v>
      </c>
      <c r="T122" s="24" t="str">
        <f t="shared" si="26"/>
        <v>0</v>
      </c>
      <c r="U122" s="24" t="str">
        <f t="shared" si="26"/>
        <v>0</v>
      </c>
      <c r="V122" s="25" t="str">
        <f t="shared" si="26"/>
        <v>1</v>
      </c>
      <c r="W122" s="103" t="str">
        <f t="shared" si="26"/>
        <v>0</v>
      </c>
      <c r="X122" s="104" t="str">
        <f t="shared" si="26"/>
        <v>0</v>
      </c>
      <c r="Y122" s="97" t="str">
        <f>IF(((Y121/COUNT(Y8:Y115))*100)&gt;=60,"3",IF(AND(((Y121/COUNT(Y8:Y115))*100)&lt;60,((Y121/COUNT(Y8:Y115))*100)&gt;=50),"2",IF(AND(((Y121/COUNT(Y8:Y115))*100)&lt;50,((Y121/COUNT(Y8:Y115))*100)&gt;=40),"1","0")))</f>
        <v>0</v>
      </c>
      <c r="Z122" s="19" t="str">
        <f t="shared" si="26"/>
        <v>0</v>
      </c>
    </row>
    <row r="123" spans="1:26" ht="21" thickBot="1">
      <c r="A123" s="170" t="s">
        <v>17</v>
      </c>
      <c r="B123" s="171"/>
      <c r="C123" s="172"/>
      <c r="D123" s="12">
        <f t="shared" si="27" ref="D123:Z123">((D121/COUNT(D8:D116))*D122)</f>
        <v>0</v>
      </c>
      <c r="E123" s="13">
        <f t="shared" si="27"/>
        <v>0</v>
      </c>
      <c r="F123" s="13">
        <f t="shared" si="27"/>
        <v>0</v>
      </c>
      <c r="G123" s="13">
        <f t="shared" si="27"/>
        <v>0</v>
      </c>
      <c r="H123" s="94">
        <f t="shared" si="27"/>
        <v>0</v>
      </c>
      <c r="I123" s="14">
        <f t="shared" si="27"/>
        <v>0</v>
      </c>
      <c r="J123" s="95">
        <f t="shared" si="27"/>
        <v>0</v>
      </c>
      <c r="K123" s="87">
        <f t="shared" si="27"/>
        <v>0</v>
      </c>
      <c r="L123" s="20">
        <f t="shared" si="27"/>
        <v>0</v>
      </c>
      <c r="M123" s="20">
        <f t="shared" si="27"/>
        <v>0</v>
      </c>
      <c r="N123" s="20">
        <f t="shared" si="27"/>
        <v>0</v>
      </c>
      <c r="O123" s="88">
        <f t="shared" si="27"/>
        <v>0</v>
      </c>
      <c r="P123" s="80">
        <f t="shared" si="27"/>
        <v>0</v>
      </c>
      <c r="Q123" s="98">
        <f t="shared" si="27"/>
        <v>0</v>
      </c>
      <c r="R123" s="101">
        <f t="shared" si="27"/>
        <v>0</v>
      </c>
      <c r="S123" s="26">
        <f t="shared" si="27"/>
        <v>0</v>
      </c>
      <c r="T123" s="26">
        <f t="shared" si="27"/>
        <v>0</v>
      </c>
      <c r="U123" s="26">
        <f t="shared" si="27"/>
        <v>0</v>
      </c>
      <c r="V123" s="27">
        <f t="shared" si="27"/>
        <v>0.43518518518518517</v>
      </c>
      <c r="W123" s="110">
        <f t="shared" si="27"/>
        <v>0</v>
      </c>
      <c r="X123" s="105">
        <f t="shared" si="27"/>
        <v>0</v>
      </c>
      <c r="Y123" s="98">
        <f>((Y121/COUNT(Y8:Y115))*Y122)</f>
        <v>0</v>
      </c>
      <c r="Z123" s="21">
        <f t="shared" si="27"/>
        <v>0</v>
      </c>
    </row>
    <row r="124" spans="1:4" ht="21" thickBot="1">
      <c r="A124" s="2"/>
      <c r="B124" s="2"/>
      <c r="C124" s="2"/>
      <c r="D124" s="2"/>
    </row>
    <row r="125" spans="1:19" ht="20.25">
      <c r="A125" s="173" t="s">
        <v>18</v>
      </c>
      <c r="B125" s="174"/>
      <c r="C125" s="175"/>
      <c r="D125" s="2"/>
      <c r="E125" s="161" t="s">
        <v>19</v>
      </c>
      <c r="F125" s="162"/>
      <c r="G125" s="162"/>
      <c r="H125" s="162"/>
      <c r="I125" s="162"/>
      <c r="J125" s="162"/>
      <c r="K125" s="162"/>
      <c r="L125" s="162"/>
      <c r="M125" s="162"/>
      <c r="N125" s="163"/>
      <c r="O125" s="81" t="s">
        <v>9</v>
      </c>
      <c r="P125" s="28" t="s">
        <v>3</v>
      </c>
      <c r="Q125" s="28" t="s">
        <v>4</v>
      </c>
      <c r="R125" s="28" t="s">
        <v>5</v>
      </c>
      <c r="S125" s="29" t="s">
        <v>6</v>
      </c>
    </row>
    <row r="126" spans="1:19" ht="21" thickBot="1">
      <c r="A126" s="30" t="s">
        <v>76</v>
      </c>
      <c r="B126" s="3"/>
      <c r="C126" s="31"/>
      <c r="D126" s="2"/>
      <c r="E126" s="164"/>
      <c r="F126" s="165"/>
      <c r="G126" s="165"/>
      <c r="H126" s="165"/>
      <c r="I126" s="165"/>
      <c r="J126" s="165"/>
      <c r="K126" s="165"/>
      <c r="L126" s="165"/>
      <c r="M126" s="165"/>
      <c r="N126" s="166"/>
      <c r="O126" s="4">
        <f>(R123*0.2+Z123*0.8)</f>
        <v>0</v>
      </c>
      <c r="P126" s="4">
        <f>(S123*0.2+Z123*0.8)</f>
        <v>0</v>
      </c>
      <c r="Q126" s="4">
        <f>(T123*0.2+Z123*0.8)</f>
        <v>0</v>
      </c>
      <c r="R126" s="4">
        <f>(U123*0.2+Z123*0.8)</f>
        <v>0</v>
      </c>
      <c r="S126" s="5">
        <f>(V123*0.2+Z123*0.8)</f>
        <v>0.087037037037037038</v>
      </c>
    </row>
    <row r="127" spans="1:4" ht="20.25">
      <c r="A127" s="30" t="s">
        <v>77</v>
      </c>
      <c r="B127" s="3"/>
      <c r="C127" s="31"/>
      <c r="D127" s="2"/>
    </row>
    <row r="128" spans="1:4" ht="21" thickBot="1">
      <c r="A128" s="32" t="s">
        <v>78</v>
      </c>
      <c r="B128" s="33"/>
      <c r="C128" s="34"/>
      <c r="D128" s="2"/>
    </row>
  </sheetData>
  <mergeCells count="23">
    <mergeCell ref="E125:N126"/>
    <mergeCell ref="A119:C119"/>
    <mergeCell ref="A120:C120"/>
    <mergeCell ref="A121:C121"/>
    <mergeCell ref="A122:C122"/>
    <mergeCell ref="A123:C123"/>
    <mergeCell ref="A125:C125"/>
    <mergeCell ref="A118:C118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orientation="landscape" paperSize="9" scale="45" r:id="rId3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abde7d2-4c57-40bf-8301-6da08e613dab}">
  <sheetPr codeName="Sheet41">
    <pageSetUpPr fitToPage="1"/>
  </sheetPr>
  <dimension ref="A1:Z128"/>
  <sheetViews>
    <sheetView zoomScale="70" zoomScaleNormal="70" workbookViewId="0" topLeftCell="A1">
      <selection pane="topLeft" activeCell="C4" sqref="C4"/>
    </sheetView>
  </sheetViews>
  <sheetFormatPr defaultColWidth="8.854285714285714" defaultRowHeight="20.25"/>
  <cols>
    <col min="1" max="2" width="11.571428571428571" style="1" customWidth="1"/>
    <col min="3" max="3" width="63.714285714285715" style="1" bestFit="1" customWidth="1"/>
    <col min="4" max="10" width="11.571428571428571" style="1" customWidth="1"/>
    <col min="11" max="15" width="8.571428571428571" style="1" customWidth="1"/>
    <col min="16" max="16" width="14.857142857142858" style="1" customWidth="1"/>
    <col min="17" max="17" width="8.571428571428571" style="1" customWidth="1"/>
    <col min="18" max="22" width="12.142857142857142" style="1" customWidth="1"/>
    <col min="23" max="26" width="11.428571428571429" style="1" customWidth="1"/>
    <col min="27" max="28" width="8.857142857142858" style="1" customWidth="1"/>
    <col min="29" max="16384" width="8.857142857142858" style="1"/>
  </cols>
  <sheetData>
    <row r="1" spans="1:26" ht="20.25">
      <c r="A1" s="142" t="str">
        <f>'1 (8)'!A1:Z1</f>
        <v xml:space="preserve">ST. WILFRED'S PG COLLEGE 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20.25">
      <c r="A2" s="142" t="str">
        <f>'2 (8)'!A2:Z2</f>
        <v>DEPARTMENT OF SCIENCE(MATHEMATICS)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21" thickBot="1">
      <c r="A3" s="142"/>
      <c r="B3" s="142"/>
      <c r="C3" s="142"/>
      <c r="D3" s="142"/>
      <c r="E3" s="142"/>
      <c r="F3" s="142" t="str">
        <f>'2 (8)'!F3:T3</f>
        <v>BSC II YEAR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thickBot="1">
      <c r="A4" s="143" t="s">
        <v>80</v>
      </c>
      <c r="B4" s="144"/>
      <c r="C4" s="124" t="s">
        <v>298</v>
      </c>
      <c r="D4" s="115" t="s">
        <v>85</v>
      </c>
      <c r="E4" s="116"/>
      <c r="F4" s="145" t="s">
        <v>110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21" customHeight="1">
      <c r="A5" s="147" t="s">
        <v>0</v>
      </c>
      <c r="B5" s="149" t="s">
        <v>1</v>
      </c>
      <c r="C5" s="151" t="s">
        <v>2</v>
      </c>
      <c r="D5" s="153" t="s">
        <v>96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 t="s">
        <v>81</v>
      </c>
      <c r="S5" s="154"/>
      <c r="T5" s="154"/>
      <c r="U5" s="154"/>
      <c r="V5" s="154"/>
      <c r="W5" s="37" t="s">
        <v>12</v>
      </c>
      <c r="X5" s="155" t="s">
        <v>11</v>
      </c>
      <c r="Y5" s="157" t="s">
        <v>294</v>
      </c>
      <c r="Z5" s="157" t="s">
        <v>79</v>
      </c>
    </row>
    <row r="6" spans="1:26" ht="20.25">
      <c r="A6" s="148"/>
      <c r="B6" s="150"/>
      <c r="C6" s="152"/>
      <c r="D6" s="159" t="s">
        <v>92</v>
      </c>
      <c r="E6" s="159"/>
      <c r="F6" s="159"/>
      <c r="G6" s="159"/>
      <c r="H6" s="159"/>
      <c r="I6" s="159"/>
      <c r="J6" s="159"/>
      <c r="K6" s="160" t="s">
        <v>93</v>
      </c>
      <c r="L6" s="160"/>
      <c r="M6" s="160"/>
      <c r="N6" s="160"/>
      <c r="O6" s="160"/>
      <c r="P6" s="160"/>
      <c r="Q6" s="160"/>
      <c r="R6" s="154"/>
      <c r="S6" s="154"/>
      <c r="T6" s="154"/>
      <c r="U6" s="154"/>
      <c r="V6" s="154"/>
      <c r="W6" s="37" t="s">
        <v>10</v>
      </c>
      <c r="X6" s="155"/>
      <c r="Y6" s="157"/>
      <c r="Z6" s="157"/>
    </row>
    <row r="7" spans="1:26" ht="21" thickBot="1">
      <c r="A7" s="148"/>
      <c r="B7" s="204"/>
      <c r="C7" s="205"/>
      <c r="D7" s="159" t="s">
        <v>86</v>
      </c>
      <c r="E7" s="159" t="s">
        <v>87</v>
      </c>
      <c r="F7" s="159" t="s">
        <v>88</v>
      </c>
      <c r="G7" s="159" t="s">
        <v>89</v>
      </c>
      <c r="H7" s="159" t="s">
        <v>90</v>
      </c>
      <c r="I7" s="159" t="s">
        <v>94</v>
      </c>
      <c r="J7" s="159" t="s">
        <v>82</v>
      </c>
      <c r="K7" s="160" t="s">
        <v>9</v>
      </c>
      <c r="L7" s="160" t="s">
        <v>87</v>
      </c>
      <c r="M7" s="160" t="s">
        <v>4</v>
      </c>
      <c r="N7" s="160" t="s">
        <v>89</v>
      </c>
      <c r="O7" s="160" t="s">
        <v>90</v>
      </c>
      <c r="P7" s="160" t="s">
        <v>95</v>
      </c>
      <c r="Q7" s="160" t="s">
        <v>83</v>
      </c>
      <c r="R7" s="206" t="s">
        <v>9</v>
      </c>
      <c r="S7" s="154" t="s">
        <v>3</v>
      </c>
      <c r="T7" s="154" t="s">
        <v>4</v>
      </c>
      <c r="U7" s="154" t="s">
        <v>5</v>
      </c>
      <c r="V7" s="154" t="s">
        <v>6</v>
      </c>
      <c r="W7" s="37" t="s">
        <v>97</v>
      </c>
      <c r="X7" s="155"/>
      <c r="Y7" s="157"/>
      <c r="Z7" s="157"/>
    </row>
    <row r="8" spans="1:26" ht="19.9" customHeight="1">
      <c r="A8" s="207">
        <v>1</v>
      </c>
      <c r="B8" s="137">
        <v>283057</v>
      </c>
      <c r="C8" s="138" t="s">
        <v>210</v>
      </c>
      <c r="D8" s="10">
        <v>5</v>
      </c>
      <c r="E8" s="10">
        <v>4.50</v>
      </c>
      <c r="F8" s="10">
        <v>4</v>
      </c>
      <c r="G8" s="10">
        <v>3.50</v>
      </c>
      <c r="H8" s="10">
        <v>1.50</v>
      </c>
      <c r="I8" s="10">
        <f>SUM(D8:H8)</f>
        <v>18.50</v>
      </c>
      <c r="J8" s="10">
        <f t="shared" si="0" ref="J8:J39">I8*0.15</f>
        <v>2.775</v>
      </c>
      <c r="K8" s="286">
        <v>1.50</v>
      </c>
      <c r="L8" s="286">
        <v>3</v>
      </c>
      <c r="M8" s="286">
        <v>0.50</v>
      </c>
      <c r="N8" s="286">
        <v>1.50</v>
      </c>
      <c r="O8" s="286">
        <v>2.50</v>
      </c>
      <c r="P8" s="18">
        <f>SUM(K8:O8)</f>
        <v>9</v>
      </c>
      <c r="Q8" s="117">
        <f>P8*0.05</f>
        <v>0.45</v>
      </c>
      <c r="R8" s="107">
        <f t="shared" si="1" ref="R8:R39">(D8*0.15+K8*0.05)</f>
        <v>0.825</v>
      </c>
      <c r="S8" s="107">
        <f t="shared" si="2" ref="S8:S39">(E8*0.15+L8*0.05)</f>
        <v>0.825</v>
      </c>
      <c r="T8" s="107">
        <f t="shared" si="3" ref="T8:T39">(F8*0.15+M8*0.05)</f>
        <v>0.625</v>
      </c>
      <c r="U8" s="107">
        <f t="shared" si="4" ref="U8:U39">(G8*0.15+N8*0.05)</f>
        <v>0.60000000000000009</v>
      </c>
      <c r="V8" s="107">
        <f t="shared" si="5" ref="V8:V39">(H8*0.15+O8*0.05)</f>
        <v>0.35</v>
      </c>
      <c r="W8" s="118">
        <f t="shared" si="6" ref="W8:W39">I8+P8</f>
        <v>27.50</v>
      </c>
      <c r="X8" s="118">
        <f>(W8*0.2)</f>
        <v>5.50</v>
      </c>
      <c r="Y8" s="285">
        <v>14</v>
      </c>
      <c r="Z8" s="117">
        <f>Y8*0.8</f>
        <v>11.20</v>
      </c>
    </row>
    <row r="9" spans="1:26" ht="19.9" customHeight="1" thickBot="1">
      <c r="A9" s="208">
        <v>2</v>
      </c>
      <c r="B9" s="137">
        <v>283058</v>
      </c>
      <c r="C9" s="138" t="s">
        <v>156</v>
      </c>
      <c r="D9" s="10">
        <v>6</v>
      </c>
      <c r="E9" s="10">
        <v>3</v>
      </c>
      <c r="F9" s="10">
        <v>4.50</v>
      </c>
      <c r="G9" s="10">
        <v>8</v>
      </c>
      <c r="H9" s="10">
        <v>4</v>
      </c>
      <c r="I9" s="10">
        <f t="shared" si="7" ref="I9:I72">SUM(D9:H9)</f>
        <v>25.50</v>
      </c>
      <c r="J9" s="10">
        <f t="shared" si="0"/>
        <v>3.8249999999999997</v>
      </c>
      <c r="K9" s="18">
        <v>2</v>
      </c>
      <c r="L9" s="18">
        <v>3</v>
      </c>
      <c r="M9" s="18">
        <v>2</v>
      </c>
      <c r="N9" s="18">
        <v>3.50</v>
      </c>
      <c r="O9" s="18">
        <v>1.50</v>
      </c>
      <c r="P9" s="18">
        <f t="shared" si="8" ref="P9:P72">SUM(K9:O9)</f>
        <v>12</v>
      </c>
      <c r="Q9" s="117">
        <f t="shared" si="9" ref="Q9:Q72">P9*0.05</f>
        <v>0.60000000000000009</v>
      </c>
      <c r="R9" s="107">
        <f t="shared" si="1"/>
        <v>0.99999999999999989</v>
      </c>
      <c r="S9" s="107">
        <f t="shared" si="2"/>
        <v>0.60</v>
      </c>
      <c r="T9" s="107">
        <f t="shared" si="3"/>
        <v>0.77499999999999991</v>
      </c>
      <c r="U9" s="107">
        <f t="shared" si="4"/>
        <v>1.375</v>
      </c>
      <c r="V9" s="107">
        <f t="shared" si="5"/>
        <v>0.675</v>
      </c>
      <c r="W9" s="118">
        <f t="shared" si="6"/>
        <v>37.50</v>
      </c>
      <c r="X9" s="118">
        <f t="shared" si="10" ref="X9:X72">(W9*0.2)</f>
        <v>7.50</v>
      </c>
      <c r="Y9" s="285">
        <v>20</v>
      </c>
      <c r="Z9" s="117">
        <f t="shared" si="11" ref="Z9:Z72">Y9*0.8</f>
        <v>16</v>
      </c>
    </row>
    <row r="10" spans="1:26" ht="19.9" customHeight="1">
      <c r="A10" s="207">
        <v>3</v>
      </c>
      <c r="B10" s="137">
        <v>283062</v>
      </c>
      <c r="C10" s="138" t="s">
        <v>112</v>
      </c>
      <c r="D10" s="10">
        <v>7</v>
      </c>
      <c r="E10" s="10">
        <v>5</v>
      </c>
      <c r="F10" s="10">
        <v>6</v>
      </c>
      <c r="G10" s="10">
        <v>3.50</v>
      </c>
      <c r="H10" s="10">
        <v>6</v>
      </c>
      <c r="I10" s="10">
        <f t="shared" si="7"/>
        <v>27.50</v>
      </c>
      <c r="J10" s="10">
        <f t="shared" si="0"/>
        <v>4.125</v>
      </c>
      <c r="K10" s="18">
        <v>3.50</v>
      </c>
      <c r="L10" s="18">
        <v>1</v>
      </c>
      <c r="M10" s="18">
        <v>2</v>
      </c>
      <c r="N10" s="18">
        <v>4</v>
      </c>
      <c r="O10" s="18">
        <v>2.50</v>
      </c>
      <c r="P10" s="18">
        <f t="shared" si="8"/>
        <v>13</v>
      </c>
      <c r="Q10" s="117">
        <f t="shared" si="9"/>
        <v>0.65</v>
      </c>
      <c r="R10" s="107">
        <f t="shared" si="1"/>
        <v>1.2250000000000001</v>
      </c>
      <c r="S10" s="107">
        <f t="shared" si="2"/>
        <v>0.80</v>
      </c>
      <c r="T10" s="107">
        <f t="shared" si="3"/>
        <v>0.99999999999999989</v>
      </c>
      <c r="U10" s="107">
        <f t="shared" si="4"/>
        <v>0.72500000000000009</v>
      </c>
      <c r="V10" s="107">
        <f t="shared" si="5"/>
        <v>1.0249999999999999</v>
      </c>
      <c r="W10" s="118">
        <f t="shared" si="6"/>
        <v>40.50</v>
      </c>
      <c r="X10" s="118">
        <f t="shared" si="10"/>
        <v>8.10</v>
      </c>
      <c r="Y10" s="285">
        <v>22</v>
      </c>
      <c r="Z10" s="117">
        <f t="shared" si="11"/>
        <v>17.60</v>
      </c>
    </row>
    <row r="11" spans="1:26" ht="18" customHeight="1" thickBot="1">
      <c r="A11" s="208">
        <v>4</v>
      </c>
      <c r="B11" s="137">
        <v>283065</v>
      </c>
      <c r="C11" s="138" t="s">
        <v>211</v>
      </c>
      <c r="D11" s="10">
        <v>4.50</v>
      </c>
      <c r="E11" s="10">
        <v>3</v>
      </c>
      <c r="F11" s="10">
        <v>2.50</v>
      </c>
      <c r="G11" s="10">
        <v>2</v>
      </c>
      <c r="H11" s="10">
        <v>5</v>
      </c>
      <c r="I11" s="10">
        <f t="shared" si="7"/>
        <v>17</v>
      </c>
      <c r="J11" s="10">
        <f t="shared" si="0"/>
        <v>2.5499999999999998</v>
      </c>
      <c r="K11" s="18">
        <v>2.50</v>
      </c>
      <c r="L11" s="18">
        <v>3</v>
      </c>
      <c r="M11" s="18">
        <v>2</v>
      </c>
      <c r="N11" s="18">
        <v>1.50</v>
      </c>
      <c r="O11" s="18">
        <v>0.50</v>
      </c>
      <c r="P11" s="18">
        <f t="shared" si="8"/>
        <v>9.50</v>
      </c>
      <c r="Q11" s="117">
        <f t="shared" si="9"/>
        <v>0.475</v>
      </c>
      <c r="R11" s="107">
        <f t="shared" si="1"/>
        <v>0.80</v>
      </c>
      <c r="S11" s="107">
        <f t="shared" si="2"/>
        <v>0.60</v>
      </c>
      <c r="T11" s="107">
        <f t="shared" si="3"/>
        <v>0.475</v>
      </c>
      <c r="U11" s="107">
        <f t="shared" si="4"/>
        <v>0.375</v>
      </c>
      <c r="V11" s="107">
        <f t="shared" si="5"/>
        <v>0.775</v>
      </c>
      <c r="W11" s="118">
        <f t="shared" si="6"/>
        <v>26.50</v>
      </c>
      <c r="X11" s="118">
        <f t="shared" si="10"/>
        <v>5.3000000000000007</v>
      </c>
      <c r="Y11" s="285">
        <v>14</v>
      </c>
      <c r="Z11" s="117">
        <f t="shared" si="11"/>
        <v>11.20</v>
      </c>
    </row>
    <row r="12" spans="1:26" ht="19.9" customHeight="1">
      <c r="A12" s="207">
        <v>5</v>
      </c>
      <c r="B12" s="137">
        <v>287046</v>
      </c>
      <c r="C12" s="138" t="s">
        <v>212</v>
      </c>
      <c r="D12" s="10">
        <v>1</v>
      </c>
      <c r="E12" s="10">
        <v>0</v>
      </c>
      <c r="F12" s="10">
        <v>0.50</v>
      </c>
      <c r="G12" s="10">
        <v>0.50</v>
      </c>
      <c r="H12" s="10">
        <v>0</v>
      </c>
      <c r="I12" s="10">
        <f t="shared" si="7"/>
        <v>2</v>
      </c>
      <c r="J12" s="10">
        <f t="shared" si="0"/>
        <v>0.30</v>
      </c>
      <c r="K12" s="18">
        <v>0</v>
      </c>
      <c r="L12" s="18">
        <v>0</v>
      </c>
      <c r="M12" s="18">
        <v>0.50</v>
      </c>
      <c r="N12" s="18">
        <v>0.50</v>
      </c>
      <c r="O12" s="18">
        <v>0</v>
      </c>
      <c r="P12" s="18">
        <f t="shared" si="8"/>
        <v>1</v>
      </c>
      <c r="Q12" s="117">
        <f t="shared" si="9"/>
        <v>0.05</v>
      </c>
      <c r="R12" s="107">
        <f t="shared" si="1"/>
        <v>0.15</v>
      </c>
      <c r="S12" s="107">
        <f t="shared" si="2"/>
        <v>0</v>
      </c>
      <c r="T12" s="107">
        <f t="shared" si="3"/>
        <v>0.10</v>
      </c>
      <c r="U12" s="107">
        <f t="shared" si="4"/>
        <v>0.10</v>
      </c>
      <c r="V12" s="107">
        <f t="shared" si="5"/>
        <v>0</v>
      </c>
      <c r="W12" s="118">
        <f t="shared" si="6"/>
        <v>3</v>
      </c>
      <c r="X12" s="118">
        <f t="shared" si="10"/>
        <v>0.60000000000000009</v>
      </c>
      <c r="Y12" s="285">
        <v>2</v>
      </c>
      <c r="Z12" s="117">
        <f t="shared" si="11"/>
        <v>1.60</v>
      </c>
    </row>
    <row r="13" spans="1:26" ht="19.9" customHeight="1" thickBot="1">
      <c r="A13" s="208">
        <v>6</v>
      </c>
      <c r="B13" s="137">
        <v>283066</v>
      </c>
      <c r="C13" s="138" t="s">
        <v>113</v>
      </c>
      <c r="D13" s="10">
        <v>7</v>
      </c>
      <c r="E13" s="10">
        <v>5.50</v>
      </c>
      <c r="F13" s="10">
        <v>4</v>
      </c>
      <c r="G13" s="10">
        <v>3</v>
      </c>
      <c r="H13" s="10">
        <v>4.50</v>
      </c>
      <c r="I13" s="10">
        <f t="shared" si="7"/>
        <v>24</v>
      </c>
      <c r="J13" s="10">
        <f t="shared" si="0"/>
        <v>3.5999999999999996</v>
      </c>
      <c r="K13" s="18">
        <v>2.50</v>
      </c>
      <c r="L13" s="18">
        <v>4</v>
      </c>
      <c r="M13" s="18">
        <v>1</v>
      </c>
      <c r="N13" s="18">
        <v>2</v>
      </c>
      <c r="O13" s="18">
        <v>1.50</v>
      </c>
      <c r="P13" s="18">
        <f t="shared" si="8"/>
        <v>11</v>
      </c>
      <c r="Q13" s="117">
        <f t="shared" si="9"/>
        <v>0.55000000000000004</v>
      </c>
      <c r="R13" s="107">
        <f t="shared" si="1"/>
        <v>1.175</v>
      </c>
      <c r="S13" s="107">
        <f t="shared" si="2"/>
        <v>1.0249999999999999</v>
      </c>
      <c r="T13" s="107">
        <f t="shared" si="3"/>
        <v>0.65</v>
      </c>
      <c r="U13" s="107">
        <f t="shared" si="4"/>
        <v>0.54999999999999993</v>
      </c>
      <c r="V13" s="107">
        <f t="shared" si="5"/>
        <v>0.75</v>
      </c>
      <c r="W13" s="118">
        <f t="shared" si="6"/>
        <v>35</v>
      </c>
      <c r="X13" s="118">
        <f t="shared" si="10"/>
        <v>7</v>
      </c>
      <c r="Y13" s="285">
        <v>19</v>
      </c>
      <c r="Z13" s="117">
        <f t="shared" si="11"/>
        <v>15.20</v>
      </c>
    </row>
    <row r="14" spans="1:26" ht="19.9" customHeight="1">
      <c r="A14" s="207">
        <v>7</v>
      </c>
      <c r="B14" s="137">
        <v>283068</v>
      </c>
      <c r="C14" s="138" t="s">
        <v>114</v>
      </c>
      <c r="D14" s="10">
        <v>2</v>
      </c>
      <c r="E14" s="10">
        <v>1.50</v>
      </c>
      <c r="F14" s="10">
        <v>1</v>
      </c>
      <c r="G14" s="10">
        <v>1.50</v>
      </c>
      <c r="H14" s="10">
        <v>1</v>
      </c>
      <c r="I14" s="10">
        <f t="shared" si="7"/>
        <v>7</v>
      </c>
      <c r="J14" s="10">
        <f t="shared" si="0"/>
        <v>1.05</v>
      </c>
      <c r="K14" s="18">
        <v>0.50</v>
      </c>
      <c r="L14" s="18">
        <v>1.50</v>
      </c>
      <c r="M14" s="18">
        <v>0.50</v>
      </c>
      <c r="N14" s="18">
        <v>1</v>
      </c>
      <c r="O14" s="18">
        <v>0</v>
      </c>
      <c r="P14" s="18">
        <f t="shared" si="8"/>
        <v>3.50</v>
      </c>
      <c r="Q14" s="117">
        <f t="shared" si="9"/>
        <v>0.17500000000000002</v>
      </c>
      <c r="R14" s="107">
        <f t="shared" si="1"/>
        <v>0.325</v>
      </c>
      <c r="S14" s="107">
        <f t="shared" si="2"/>
        <v>0.30</v>
      </c>
      <c r="T14" s="107">
        <f t="shared" si="3"/>
        <v>0.175</v>
      </c>
      <c r="U14" s="107">
        <f t="shared" si="4"/>
        <v>0.27499999999999997</v>
      </c>
      <c r="V14" s="107">
        <f t="shared" si="5"/>
        <v>0.15</v>
      </c>
      <c r="W14" s="118">
        <f t="shared" si="6"/>
        <v>10.50</v>
      </c>
      <c r="X14" s="118">
        <f t="shared" si="10"/>
        <v>2.10</v>
      </c>
      <c r="Y14" s="285">
        <v>6</v>
      </c>
      <c r="Z14" s="117">
        <f t="shared" si="11"/>
        <v>4.8000000000000007</v>
      </c>
    </row>
    <row r="15" spans="1:26" ht="19.9" customHeight="1" thickBot="1">
      <c r="A15" s="208">
        <v>8</v>
      </c>
      <c r="B15" s="137">
        <v>283072</v>
      </c>
      <c r="C15" s="138" t="s">
        <v>213</v>
      </c>
      <c r="D15" s="10">
        <v>4</v>
      </c>
      <c r="E15" s="10">
        <v>2</v>
      </c>
      <c r="F15" s="10">
        <v>5</v>
      </c>
      <c r="G15" s="10">
        <v>2.50</v>
      </c>
      <c r="H15" s="10">
        <v>3</v>
      </c>
      <c r="I15" s="10">
        <f t="shared" si="7"/>
        <v>16.50</v>
      </c>
      <c r="J15" s="10">
        <f t="shared" si="0"/>
        <v>2.475</v>
      </c>
      <c r="K15" s="18">
        <v>1</v>
      </c>
      <c r="L15" s="18">
        <v>2</v>
      </c>
      <c r="M15" s="18">
        <v>1.50</v>
      </c>
      <c r="N15" s="18">
        <v>2.50</v>
      </c>
      <c r="O15" s="18">
        <v>1</v>
      </c>
      <c r="P15" s="18">
        <f t="shared" si="8"/>
        <v>8</v>
      </c>
      <c r="Q15" s="117">
        <f t="shared" si="9"/>
        <v>0.40</v>
      </c>
      <c r="R15" s="107">
        <f t="shared" si="1"/>
        <v>0.65</v>
      </c>
      <c r="S15" s="107">
        <f t="shared" si="2"/>
        <v>0.40</v>
      </c>
      <c r="T15" s="107">
        <f t="shared" si="3"/>
        <v>0.825</v>
      </c>
      <c r="U15" s="107">
        <f t="shared" si="4"/>
        <v>0.50</v>
      </c>
      <c r="V15" s="107">
        <f t="shared" si="5"/>
        <v>0.49999999999999994</v>
      </c>
      <c r="W15" s="118">
        <f t="shared" si="6"/>
        <v>24.50</v>
      </c>
      <c r="X15" s="118">
        <f t="shared" si="10"/>
        <v>4.9000000000000004</v>
      </c>
      <c r="Y15" s="285">
        <v>14</v>
      </c>
      <c r="Z15" s="117">
        <f t="shared" si="11"/>
        <v>11.20</v>
      </c>
    </row>
    <row r="16" spans="1:26" ht="19.9" customHeight="1">
      <c r="A16" s="207">
        <v>9</v>
      </c>
      <c r="B16" s="137">
        <v>287047</v>
      </c>
      <c r="C16" s="138" t="s">
        <v>213</v>
      </c>
      <c r="D16" s="10">
        <v>0</v>
      </c>
      <c r="E16" s="10">
        <v>1</v>
      </c>
      <c r="F16" s="10">
        <v>0</v>
      </c>
      <c r="G16" s="10">
        <v>1</v>
      </c>
      <c r="H16" s="10">
        <v>0.50</v>
      </c>
      <c r="I16" s="10">
        <f t="shared" si="7"/>
        <v>2.50</v>
      </c>
      <c r="J16" s="10">
        <f t="shared" si="0"/>
        <v>0.375</v>
      </c>
      <c r="K16" s="18">
        <v>0</v>
      </c>
      <c r="L16" s="18">
        <v>0.50</v>
      </c>
      <c r="M16" s="18">
        <v>0</v>
      </c>
      <c r="N16" s="18">
        <v>1</v>
      </c>
      <c r="O16" s="18">
        <v>0.50</v>
      </c>
      <c r="P16" s="18">
        <f t="shared" si="8"/>
        <v>2</v>
      </c>
      <c r="Q16" s="117">
        <f t="shared" si="9"/>
        <v>0.10</v>
      </c>
      <c r="R16" s="107">
        <f t="shared" si="1"/>
        <v>0</v>
      </c>
      <c r="S16" s="107">
        <f t="shared" si="2"/>
        <v>0.175</v>
      </c>
      <c r="T16" s="107">
        <f t="shared" si="3"/>
        <v>0</v>
      </c>
      <c r="U16" s="107">
        <f t="shared" si="4"/>
        <v>0.20</v>
      </c>
      <c r="V16" s="107">
        <f t="shared" si="5"/>
        <v>0.10</v>
      </c>
      <c r="W16" s="118">
        <f t="shared" si="6"/>
        <v>4.50</v>
      </c>
      <c r="X16" s="118">
        <f t="shared" si="10"/>
        <v>0.90</v>
      </c>
      <c r="Y16" s="285">
        <v>2</v>
      </c>
      <c r="Z16" s="117">
        <f t="shared" si="11"/>
        <v>1.60</v>
      </c>
    </row>
    <row r="17" spans="1:26" ht="19.9" customHeight="1" thickBot="1">
      <c r="A17" s="208">
        <v>10</v>
      </c>
      <c r="B17" s="137">
        <v>283073</v>
      </c>
      <c r="C17" s="138" t="s">
        <v>214</v>
      </c>
      <c r="D17" s="10">
        <v>2.50</v>
      </c>
      <c r="E17" s="10">
        <v>1</v>
      </c>
      <c r="F17" s="10">
        <v>4.50</v>
      </c>
      <c r="G17" s="10">
        <v>2</v>
      </c>
      <c r="H17" s="10">
        <v>1</v>
      </c>
      <c r="I17" s="10">
        <f t="shared" si="7"/>
        <v>11</v>
      </c>
      <c r="J17" s="10">
        <f t="shared" si="0"/>
        <v>1.65</v>
      </c>
      <c r="K17" s="18">
        <v>1.50</v>
      </c>
      <c r="L17" s="18">
        <v>1</v>
      </c>
      <c r="M17" s="18">
        <v>2</v>
      </c>
      <c r="N17" s="18">
        <v>0.50</v>
      </c>
      <c r="O17" s="18">
        <v>0.50</v>
      </c>
      <c r="P17" s="18">
        <f t="shared" si="8"/>
        <v>5.50</v>
      </c>
      <c r="Q17" s="117">
        <f t="shared" si="9"/>
        <v>0.27500000000000002</v>
      </c>
      <c r="R17" s="107">
        <f t="shared" si="1"/>
        <v>0.45</v>
      </c>
      <c r="S17" s="107">
        <f t="shared" si="2"/>
        <v>0.20</v>
      </c>
      <c r="T17" s="107">
        <f t="shared" si="3"/>
        <v>0.77499999999999991</v>
      </c>
      <c r="U17" s="107">
        <f t="shared" si="4"/>
        <v>0.325</v>
      </c>
      <c r="V17" s="107">
        <f t="shared" si="5"/>
        <v>0.175</v>
      </c>
      <c r="W17" s="118">
        <f t="shared" si="6"/>
        <v>16.50</v>
      </c>
      <c r="X17" s="118">
        <f t="shared" si="10"/>
        <v>3.3000000000000003</v>
      </c>
      <c r="Y17" s="285">
        <v>9</v>
      </c>
      <c r="Z17" s="117">
        <f t="shared" si="11"/>
        <v>7.20</v>
      </c>
    </row>
    <row r="18" spans="1:26" ht="19.9" customHeight="1">
      <c r="A18" s="207">
        <v>11</v>
      </c>
      <c r="B18" s="137">
        <v>283075</v>
      </c>
      <c r="C18" s="138" t="s">
        <v>117</v>
      </c>
      <c r="D18" s="10">
        <v>8</v>
      </c>
      <c r="E18" s="10">
        <v>6</v>
      </c>
      <c r="F18" s="10">
        <v>6.50</v>
      </c>
      <c r="G18" s="10">
        <v>8</v>
      </c>
      <c r="H18" s="10">
        <v>7</v>
      </c>
      <c r="I18" s="10">
        <f t="shared" si="7"/>
        <v>35.50</v>
      </c>
      <c r="J18" s="10">
        <f t="shared" si="0"/>
        <v>5.325</v>
      </c>
      <c r="K18" s="18">
        <v>2.50</v>
      </c>
      <c r="L18" s="18">
        <v>3</v>
      </c>
      <c r="M18" s="18">
        <v>4</v>
      </c>
      <c r="N18" s="18">
        <v>5</v>
      </c>
      <c r="O18" s="18">
        <v>3</v>
      </c>
      <c r="P18" s="18">
        <f t="shared" si="8"/>
        <v>17.50</v>
      </c>
      <c r="Q18" s="117">
        <f t="shared" si="9"/>
        <v>0.875</v>
      </c>
      <c r="R18" s="107">
        <f t="shared" si="1"/>
        <v>1.325</v>
      </c>
      <c r="S18" s="107">
        <f t="shared" si="2"/>
        <v>1.0499999999999998</v>
      </c>
      <c r="T18" s="107">
        <f t="shared" si="3"/>
        <v>1.175</v>
      </c>
      <c r="U18" s="107">
        <f t="shared" si="4"/>
        <v>1.45</v>
      </c>
      <c r="V18" s="107">
        <f t="shared" si="5"/>
        <v>1.2000000000000002</v>
      </c>
      <c r="W18" s="118">
        <f t="shared" si="6"/>
        <v>53</v>
      </c>
      <c r="X18" s="118">
        <f t="shared" si="10"/>
        <v>10.60</v>
      </c>
      <c r="Y18" s="285">
        <v>28</v>
      </c>
      <c r="Z18" s="117">
        <f t="shared" si="11"/>
        <v>22.40</v>
      </c>
    </row>
    <row r="19" spans="1:26" ht="19.9" customHeight="1" thickBot="1">
      <c r="A19" s="208">
        <v>12</v>
      </c>
      <c r="B19" s="137">
        <v>283076</v>
      </c>
      <c r="C19" s="138" t="s">
        <v>140</v>
      </c>
      <c r="D19" s="10">
        <v>4</v>
      </c>
      <c r="E19" s="10">
        <v>3</v>
      </c>
      <c r="F19" s="10">
        <v>2.50</v>
      </c>
      <c r="G19" s="10">
        <v>6</v>
      </c>
      <c r="H19" s="10">
        <v>2</v>
      </c>
      <c r="I19" s="10">
        <f t="shared" si="7"/>
        <v>17.50</v>
      </c>
      <c r="J19" s="10">
        <f t="shared" si="0"/>
        <v>2.625</v>
      </c>
      <c r="K19" s="18">
        <v>2</v>
      </c>
      <c r="L19" s="18">
        <v>0.50</v>
      </c>
      <c r="M19" s="18">
        <v>3</v>
      </c>
      <c r="N19" s="18">
        <v>1</v>
      </c>
      <c r="O19" s="18">
        <v>2</v>
      </c>
      <c r="P19" s="18">
        <f t="shared" si="8"/>
        <v>8.50</v>
      </c>
      <c r="Q19" s="117">
        <f t="shared" si="9"/>
        <v>0.42500000000000004</v>
      </c>
      <c r="R19" s="107">
        <f t="shared" si="1"/>
        <v>0.70</v>
      </c>
      <c r="S19" s="107">
        <f t="shared" si="2"/>
        <v>0.475</v>
      </c>
      <c r="T19" s="107">
        <f t="shared" si="3"/>
        <v>0.525</v>
      </c>
      <c r="U19" s="107">
        <f t="shared" si="4"/>
        <v>0.95</v>
      </c>
      <c r="V19" s="107">
        <f t="shared" si="5"/>
        <v>0.40</v>
      </c>
      <c r="W19" s="118">
        <f t="shared" si="6"/>
        <v>26</v>
      </c>
      <c r="X19" s="118">
        <f t="shared" si="10"/>
        <v>5.20</v>
      </c>
      <c r="Y19" s="285">
        <v>14</v>
      </c>
      <c r="Z19" s="117">
        <f t="shared" si="11"/>
        <v>11.20</v>
      </c>
    </row>
    <row r="20" spans="1:26" ht="19.9" customHeight="1">
      <c r="A20" s="207">
        <v>13</v>
      </c>
      <c r="B20" s="268">
        <v>287048</v>
      </c>
      <c r="C20" s="269" t="s">
        <v>215</v>
      </c>
      <c r="D20" s="10">
        <v>2.50</v>
      </c>
      <c r="E20" s="10">
        <v>1</v>
      </c>
      <c r="F20" s="10">
        <v>2</v>
      </c>
      <c r="G20" s="10">
        <v>1.50</v>
      </c>
      <c r="H20" s="10">
        <v>0.50</v>
      </c>
      <c r="I20" s="10">
        <f t="shared" si="7"/>
        <v>7.50</v>
      </c>
      <c r="J20" s="10">
        <f t="shared" si="0"/>
        <v>1.125</v>
      </c>
      <c r="K20" s="18">
        <v>0.50</v>
      </c>
      <c r="L20" s="18">
        <v>1</v>
      </c>
      <c r="M20" s="18">
        <v>0</v>
      </c>
      <c r="N20" s="18">
        <v>1.50</v>
      </c>
      <c r="O20" s="18">
        <v>1</v>
      </c>
      <c r="P20" s="18">
        <f t="shared" si="8"/>
        <v>4</v>
      </c>
      <c r="Q20" s="117">
        <f t="shared" si="9"/>
        <v>0.20</v>
      </c>
      <c r="R20" s="107">
        <f t="shared" si="1"/>
        <v>0.40</v>
      </c>
      <c r="S20" s="107">
        <f t="shared" si="2"/>
        <v>0.20</v>
      </c>
      <c r="T20" s="107">
        <f t="shared" si="3"/>
        <v>0.30</v>
      </c>
      <c r="U20" s="107">
        <f t="shared" si="4"/>
        <v>0.30</v>
      </c>
      <c r="V20" s="107">
        <f t="shared" si="5"/>
        <v>0.125</v>
      </c>
      <c r="W20" s="118">
        <f t="shared" si="6"/>
        <v>11.50</v>
      </c>
      <c r="X20" s="118">
        <f t="shared" si="10"/>
        <v>2.3000000000000003</v>
      </c>
      <c r="Y20" s="288">
        <v>6</v>
      </c>
      <c r="Z20" s="117">
        <f t="shared" si="11"/>
        <v>4.8000000000000007</v>
      </c>
    </row>
    <row r="21" spans="1:26" ht="19.9" customHeight="1" thickBot="1">
      <c r="A21" s="208">
        <v>14</v>
      </c>
      <c r="B21" s="137">
        <v>283079</v>
      </c>
      <c r="C21" s="138" t="s">
        <v>216</v>
      </c>
      <c r="D21" s="10">
        <v>2</v>
      </c>
      <c r="E21" s="10">
        <v>1.50</v>
      </c>
      <c r="F21" s="10">
        <v>2.50</v>
      </c>
      <c r="G21" s="10">
        <v>0.50</v>
      </c>
      <c r="H21" s="10">
        <v>1.50</v>
      </c>
      <c r="I21" s="10">
        <f t="shared" si="7"/>
        <v>8</v>
      </c>
      <c r="J21" s="10">
        <f t="shared" si="0"/>
        <v>1.20</v>
      </c>
      <c r="K21" s="18">
        <v>1</v>
      </c>
      <c r="L21" s="18">
        <v>1.50</v>
      </c>
      <c r="M21" s="18">
        <v>0.50</v>
      </c>
      <c r="N21" s="18">
        <v>1</v>
      </c>
      <c r="O21" s="18">
        <v>0.50</v>
      </c>
      <c r="P21" s="18">
        <f t="shared" si="8"/>
        <v>4.50</v>
      </c>
      <c r="Q21" s="117">
        <f t="shared" si="9"/>
        <v>0.225</v>
      </c>
      <c r="R21" s="107">
        <f t="shared" si="1"/>
        <v>0.35</v>
      </c>
      <c r="S21" s="107">
        <f t="shared" si="2"/>
        <v>0.30</v>
      </c>
      <c r="T21" s="107">
        <f t="shared" si="3"/>
        <v>0.40</v>
      </c>
      <c r="U21" s="107">
        <f t="shared" si="4"/>
        <v>0.125</v>
      </c>
      <c r="V21" s="107">
        <f t="shared" si="5"/>
        <v>0.24999999999999997</v>
      </c>
      <c r="W21" s="118">
        <f t="shared" si="6"/>
        <v>12.50</v>
      </c>
      <c r="X21" s="118">
        <f t="shared" si="10"/>
        <v>2.50</v>
      </c>
      <c r="Y21" s="285">
        <v>7</v>
      </c>
      <c r="Z21" s="117">
        <f t="shared" si="11"/>
        <v>5.60</v>
      </c>
    </row>
    <row r="22" spans="1:26" ht="19.9" customHeight="1">
      <c r="A22" s="207">
        <v>15</v>
      </c>
      <c r="B22" s="137">
        <v>283081</v>
      </c>
      <c r="C22" s="138" t="s">
        <v>217</v>
      </c>
      <c r="D22" s="10">
        <v>3.50</v>
      </c>
      <c r="E22" s="10">
        <v>5</v>
      </c>
      <c r="F22" s="10">
        <v>6</v>
      </c>
      <c r="G22" s="10">
        <v>1</v>
      </c>
      <c r="H22" s="10">
        <v>3</v>
      </c>
      <c r="I22" s="10">
        <f t="shared" si="7"/>
        <v>18.50</v>
      </c>
      <c r="J22" s="10">
        <f t="shared" si="0"/>
        <v>2.775</v>
      </c>
      <c r="K22" s="18">
        <v>2.50</v>
      </c>
      <c r="L22" s="18">
        <v>1</v>
      </c>
      <c r="M22" s="18">
        <v>1.50</v>
      </c>
      <c r="N22" s="18">
        <v>3</v>
      </c>
      <c r="O22" s="18">
        <v>1</v>
      </c>
      <c r="P22" s="18">
        <f t="shared" si="8"/>
        <v>9</v>
      </c>
      <c r="Q22" s="117">
        <f t="shared" si="9"/>
        <v>0.45</v>
      </c>
      <c r="R22" s="107">
        <f t="shared" si="1"/>
        <v>0.65</v>
      </c>
      <c r="S22" s="107">
        <f t="shared" si="2"/>
        <v>0.80</v>
      </c>
      <c r="T22" s="107">
        <f t="shared" si="3"/>
        <v>0.97499999999999987</v>
      </c>
      <c r="U22" s="107">
        <f t="shared" si="4"/>
        <v>0.30000000000000004</v>
      </c>
      <c r="V22" s="107">
        <f t="shared" si="5"/>
        <v>0.49999999999999994</v>
      </c>
      <c r="W22" s="118">
        <f t="shared" si="6"/>
        <v>27.50</v>
      </c>
      <c r="X22" s="118">
        <f t="shared" si="10"/>
        <v>5.50</v>
      </c>
      <c r="Y22" s="285">
        <v>15</v>
      </c>
      <c r="Z22" s="117">
        <f t="shared" si="11"/>
        <v>12</v>
      </c>
    </row>
    <row r="23" spans="1:26" ht="19.9" customHeight="1" thickBot="1">
      <c r="A23" s="208">
        <v>16</v>
      </c>
      <c r="B23" s="137">
        <v>283082</v>
      </c>
      <c r="C23" s="138" t="s">
        <v>218</v>
      </c>
      <c r="D23" s="10">
        <v>4</v>
      </c>
      <c r="E23" s="10">
        <v>1</v>
      </c>
      <c r="F23" s="10">
        <v>3</v>
      </c>
      <c r="G23" s="10">
        <v>1.50</v>
      </c>
      <c r="H23" s="10">
        <v>3.50</v>
      </c>
      <c r="I23" s="10">
        <f t="shared" si="7"/>
        <v>13</v>
      </c>
      <c r="J23" s="10">
        <f t="shared" si="0"/>
        <v>1.95</v>
      </c>
      <c r="K23" s="18">
        <v>1.50</v>
      </c>
      <c r="L23" s="18">
        <v>0.50</v>
      </c>
      <c r="M23" s="18">
        <v>2</v>
      </c>
      <c r="N23" s="18">
        <v>1.50</v>
      </c>
      <c r="O23" s="18">
        <v>0.50</v>
      </c>
      <c r="P23" s="18">
        <f t="shared" si="8"/>
        <v>6</v>
      </c>
      <c r="Q23" s="117">
        <f t="shared" si="9"/>
        <v>0.30000000000000004</v>
      </c>
      <c r="R23" s="107">
        <f t="shared" si="1"/>
        <v>0.675</v>
      </c>
      <c r="S23" s="107">
        <f t="shared" si="2"/>
        <v>0.175</v>
      </c>
      <c r="T23" s="107">
        <f t="shared" si="3"/>
        <v>0.54999999999999993</v>
      </c>
      <c r="U23" s="107">
        <f t="shared" si="4"/>
        <v>0.30</v>
      </c>
      <c r="V23" s="107">
        <f t="shared" si="5"/>
        <v>0.55000000000000004</v>
      </c>
      <c r="W23" s="118">
        <f t="shared" si="6"/>
        <v>19</v>
      </c>
      <c r="X23" s="118">
        <f t="shared" si="10"/>
        <v>3.8000000000000003</v>
      </c>
      <c r="Y23" s="285">
        <v>11</v>
      </c>
      <c r="Z23" s="117">
        <f t="shared" si="11"/>
        <v>8.8000000000000007</v>
      </c>
    </row>
    <row r="24" spans="1:26" ht="19.9" customHeight="1">
      <c r="A24" s="207">
        <v>17</v>
      </c>
      <c r="B24" s="137">
        <v>283084</v>
      </c>
      <c r="C24" s="138" t="s">
        <v>219</v>
      </c>
      <c r="D24" s="10">
        <v>1</v>
      </c>
      <c r="E24" s="10">
        <v>0.50</v>
      </c>
      <c r="F24" s="10">
        <v>1</v>
      </c>
      <c r="G24" s="10">
        <v>2</v>
      </c>
      <c r="H24" s="10">
        <v>0.50</v>
      </c>
      <c r="I24" s="10">
        <f t="shared" si="7"/>
        <v>5</v>
      </c>
      <c r="J24" s="10">
        <f t="shared" si="0"/>
        <v>0.75</v>
      </c>
      <c r="K24" s="18">
        <v>0.50</v>
      </c>
      <c r="L24" s="18">
        <v>0</v>
      </c>
      <c r="M24" s="18">
        <v>0</v>
      </c>
      <c r="N24" s="18">
        <v>1</v>
      </c>
      <c r="O24" s="18">
        <v>0.50</v>
      </c>
      <c r="P24" s="18">
        <f t="shared" si="8"/>
        <v>2</v>
      </c>
      <c r="Q24" s="117">
        <f t="shared" si="9"/>
        <v>0.10</v>
      </c>
      <c r="R24" s="107">
        <f t="shared" si="1"/>
        <v>0.175</v>
      </c>
      <c r="S24" s="107">
        <f t="shared" si="2"/>
        <v>0.074999999999999997</v>
      </c>
      <c r="T24" s="107">
        <f t="shared" si="3"/>
        <v>0.15</v>
      </c>
      <c r="U24" s="107">
        <f t="shared" si="4"/>
        <v>0.35</v>
      </c>
      <c r="V24" s="107">
        <f t="shared" si="5"/>
        <v>0.10</v>
      </c>
      <c r="W24" s="118">
        <f t="shared" si="6"/>
        <v>7</v>
      </c>
      <c r="X24" s="118">
        <f t="shared" si="10"/>
        <v>1.40</v>
      </c>
      <c r="Y24" s="285">
        <v>4</v>
      </c>
      <c r="Z24" s="117">
        <f t="shared" si="11"/>
        <v>3.20</v>
      </c>
    </row>
    <row r="25" spans="1:26" ht="19.9" customHeight="1" thickBot="1">
      <c r="A25" s="208">
        <v>18</v>
      </c>
      <c r="B25" s="137">
        <v>283085</v>
      </c>
      <c r="C25" s="138" t="s">
        <v>142</v>
      </c>
      <c r="D25" s="10">
        <v>7.50</v>
      </c>
      <c r="E25" s="10">
        <v>4</v>
      </c>
      <c r="F25" s="10">
        <v>7</v>
      </c>
      <c r="G25" s="10">
        <v>6.50</v>
      </c>
      <c r="H25" s="10">
        <v>3</v>
      </c>
      <c r="I25" s="10">
        <f t="shared" si="7"/>
        <v>28</v>
      </c>
      <c r="J25" s="10">
        <f t="shared" si="0"/>
        <v>4.20</v>
      </c>
      <c r="K25" s="18">
        <v>2</v>
      </c>
      <c r="L25" s="18">
        <v>3</v>
      </c>
      <c r="M25" s="18">
        <v>4</v>
      </c>
      <c r="N25" s="18">
        <v>3.50</v>
      </c>
      <c r="O25" s="18">
        <v>2</v>
      </c>
      <c r="P25" s="18">
        <f t="shared" si="8"/>
        <v>14.50</v>
      </c>
      <c r="Q25" s="117">
        <f t="shared" si="9"/>
        <v>0.72500000000000009</v>
      </c>
      <c r="R25" s="107">
        <f t="shared" si="1"/>
        <v>1.2250000000000001</v>
      </c>
      <c r="S25" s="107">
        <f t="shared" si="2"/>
        <v>0.75</v>
      </c>
      <c r="T25" s="107">
        <f t="shared" si="3"/>
        <v>1.25</v>
      </c>
      <c r="U25" s="107">
        <f t="shared" si="4"/>
        <v>1.1499999999999999</v>
      </c>
      <c r="V25" s="107">
        <f t="shared" si="5"/>
        <v>0.54999999999999993</v>
      </c>
      <c r="W25" s="118">
        <f t="shared" si="6"/>
        <v>42.50</v>
      </c>
      <c r="X25" s="118">
        <f t="shared" si="10"/>
        <v>8.50</v>
      </c>
      <c r="Y25" s="285">
        <v>23</v>
      </c>
      <c r="Z25" s="117">
        <f t="shared" si="11"/>
        <v>18.400000000000002</v>
      </c>
    </row>
    <row r="26" spans="1:26" ht="19.9" customHeight="1">
      <c r="A26" s="207">
        <v>19</v>
      </c>
      <c r="B26" s="137">
        <v>283086</v>
      </c>
      <c r="C26" s="138" t="s">
        <v>100</v>
      </c>
      <c r="D26" s="10">
        <v>2.50</v>
      </c>
      <c r="E26" s="10">
        <v>3</v>
      </c>
      <c r="F26" s="10">
        <v>4.50</v>
      </c>
      <c r="G26" s="10">
        <v>2.50</v>
      </c>
      <c r="H26" s="10">
        <v>3</v>
      </c>
      <c r="I26" s="10">
        <f t="shared" si="7"/>
        <v>15.50</v>
      </c>
      <c r="J26" s="10">
        <f t="shared" si="0"/>
        <v>2.3249999999999997</v>
      </c>
      <c r="K26" s="18">
        <v>2</v>
      </c>
      <c r="L26" s="18">
        <v>0.50</v>
      </c>
      <c r="M26" s="18">
        <v>1.50</v>
      </c>
      <c r="N26" s="18">
        <v>0.50</v>
      </c>
      <c r="O26" s="18">
        <v>3</v>
      </c>
      <c r="P26" s="18">
        <f t="shared" si="8"/>
        <v>7.50</v>
      </c>
      <c r="Q26" s="117">
        <f t="shared" si="9"/>
        <v>0.375</v>
      </c>
      <c r="R26" s="107">
        <f t="shared" si="1"/>
        <v>0.475</v>
      </c>
      <c r="S26" s="107">
        <f t="shared" si="2"/>
        <v>0.475</v>
      </c>
      <c r="T26" s="107">
        <f t="shared" si="3"/>
        <v>0.75</v>
      </c>
      <c r="U26" s="107">
        <f t="shared" si="4"/>
        <v>0.40</v>
      </c>
      <c r="V26" s="107">
        <f t="shared" si="5"/>
        <v>0.60</v>
      </c>
      <c r="W26" s="118">
        <f t="shared" si="6"/>
        <v>23</v>
      </c>
      <c r="X26" s="118">
        <f t="shared" si="10"/>
        <v>4.6000000000000005</v>
      </c>
      <c r="Y26" s="285">
        <v>12</v>
      </c>
      <c r="Z26" s="117">
        <f t="shared" si="11"/>
        <v>9.6000000000000014</v>
      </c>
    </row>
    <row r="27" spans="1:26" ht="19.9" customHeight="1" thickBot="1">
      <c r="A27" s="208">
        <v>20</v>
      </c>
      <c r="B27" s="137">
        <v>283087</v>
      </c>
      <c r="C27" s="138" t="s">
        <v>220</v>
      </c>
      <c r="D27" s="10">
        <v>1</v>
      </c>
      <c r="E27" s="10">
        <v>1.50</v>
      </c>
      <c r="F27" s="10">
        <v>2.50</v>
      </c>
      <c r="G27" s="10">
        <v>4</v>
      </c>
      <c r="H27" s="10">
        <v>2</v>
      </c>
      <c r="I27" s="10">
        <f t="shared" si="7"/>
        <v>11</v>
      </c>
      <c r="J27" s="10">
        <f t="shared" si="0"/>
        <v>1.65</v>
      </c>
      <c r="K27" s="18">
        <v>0.50</v>
      </c>
      <c r="L27" s="18">
        <v>2</v>
      </c>
      <c r="M27" s="18">
        <v>1</v>
      </c>
      <c r="N27" s="18">
        <v>1.50</v>
      </c>
      <c r="O27" s="18">
        <v>0.50</v>
      </c>
      <c r="P27" s="18">
        <f t="shared" si="8"/>
        <v>5.50</v>
      </c>
      <c r="Q27" s="117">
        <f t="shared" si="9"/>
        <v>0.27500000000000002</v>
      </c>
      <c r="R27" s="107">
        <f t="shared" si="1"/>
        <v>0.175</v>
      </c>
      <c r="S27" s="107">
        <f t="shared" si="2"/>
        <v>0.32499999999999996</v>
      </c>
      <c r="T27" s="107">
        <f t="shared" si="3"/>
        <v>0.425</v>
      </c>
      <c r="U27" s="107">
        <f t="shared" si="4"/>
        <v>0.675</v>
      </c>
      <c r="V27" s="107">
        <f t="shared" si="5"/>
        <v>0.325</v>
      </c>
      <c r="W27" s="118">
        <f t="shared" si="6"/>
        <v>16.50</v>
      </c>
      <c r="X27" s="118">
        <f t="shared" si="10"/>
        <v>3.3000000000000003</v>
      </c>
      <c r="Y27" s="285">
        <v>9</v>
      </c>
      <c r="Z27" s="117">
        <f t="shared" si="11"/>
        <v>7.20</v>
      </c>
    </row>
    <row r="28" spans="1:26" ht="19.9" customHeight="1">
      <c r="A28" s="207">
        <v>21</v>
      </c>
      <c r="B28" s="137">
        <v>283088</v>
      </c>
      <c r="C28" s="138" t="s">
        <v>118</v>
      </c>
      <c r="D28" s="10">
        <v>3</v>
      </c>
      <c r="E28" s="10">
        <v>5.50</v>
      </c>
      <c r="F28" s="10">
        <v>6</v>
      </c>
      <c r="G28" s="10">
        <v>3</v>
      </c>
      <c r="H28" s="10">
        <v>6</v>
      </c>
      <c r="I28" s="10">
        <f t="shared" si="7"/>
        <v>23.50</v>
      </c>
      <c r="J28" s="10">
        <f t="shared" si="0"/>
        <v>3.525</v>
      </c>
      <c r="K28" s="18">
        <v>2.50</v>
      </c>
      <c r="L28" s="18">
        <v>1</v>
      </c>
      <c r="M28" s="18">
        <v>3</v>
      </c>
      <c r="N28" s="18">
        <v>1</v>
      </c>
      <c r="O28" s="18">
        <v>4</v>
      </c>
      <c r="P28" s="18">
        <f t="shared" si="8"/>
        <v>11.50</v>
      </c>
      <c r="Q28" s="117">
        <f t="shared" si="9"/>
        <v>0.57500000000000007</v>
      </c>
      <c r="R28" s="107">
        <f t="shared" si="1"/>
        <v>0.57499999999999996</v>
      </c>
      <c r="S28" s="107">
        <f t="shared" si="2"/>
        <v>0.875</v>
      </c>
      <c r="T28" s="107">
        <f t="shared" si="3"/>
        <v>1.0499999999999998</v>
      </c>
      <c r="U28" s="107">
        <f t="shared" si="4"/>
        <v>0.49999999999999994</v>
      </c>
      <c r="V28" s="107">
        <f t="shared" si="5"/>
        <v>1.0999999999999999</v>
      </c>
      <c r="W28" s="118">
        <f t="shared" si="6"/>
        <v>35</v>
      </c>
      <c r="X28" s="118">
        <f t="shared" si="10"/>
        <v>7</v>
      </c>
      <c r="Y28" s="285">
        <v>19</v>
      </c>
      <c r="Z28" s="117">
        <f t="shared" si="11"/>
        <v>15.20</v>
      </c>
    </row>
    <row r="29" spans="1:26" ht="19.9" customHeight="1" thickBot="1">
      <c r="A29" s="208">
        <v>22</v>
      </c>
      <c r="B29" s="137">
        <v>283092</v>
      </c>
      <c r="C29" s="138" t="s">
        <v>120</v>
      </c>
      <c r="D29" s="10">
        <v>1</v>
      </c>
      <c r="E29" s="10">
        <v>3</v>
      </c>
      <c r="F29" s="10">
        <v>4</v>
      </c>
      <c r="G29" s="10">
        <v>2.50</v>
      </c>
      <c r="H29" s="10">
        <v>5</v>
      </c>
      <c r="I29" s="10">
        <f t="shared" si="7"/>
        <v>15.50</v>
      </c>
      <c r="J29" s="10">
        <f t="shared" si="0"/>
        <v>2.3249999999999997</v>
      </c>
      <c r="K29" s="18">
        <v>1</v>
      </c>
      <c r="L29" s="18">
        <v>1.50</v>
      </c>
      <c r="M29" s="18">
        <v>1</v>
      </c>
      <c r="N29" s="18">
        <v>3</v>
      </c>
      <c r="O29" s="18">
        <v>1</v>
      </c>
      <c r="P29" s="18">
        <f t="shared" si="8"/>
        <v>7.50</v>
      </c>
      <c r="Q29" s="117">
        <f t="shared" si="9"/>
        <v>0.375</v>
      </c>
      <c r="R29" s="107">
        <f t="shared" si="1"/>
        <v>0.20</v>
      </c>
      <c r="S29" s="107">
        <f t="shared" si="2"/>
        <v>0.52499999999999991</v>
      </c>
      <c r="T29" s="107">
        <f t="shared" si="3"/>
        <v>0.65</v>
      </c>
      <c r="U29" s="107">
        <f t="shared" si="4"/>
        <v>0.525</v>
      </c>
      <c r="V29" s="107">
        <f t="shared" si="5"/>
        <v>0.80</v>
      </c>
      <c r="W29" s="118">
        <f t="shared" si="6"/>
        <v>23</v>
      </c>
      <c r="X29" s="118">
        <f t="shared" si="10"/>
        <v>4.6000000000000005</v>
      </c>
      <c r="Y29" s="285">
        <v>12</v>
      </c>
      <c r="Z29" s="117">
        <f t="shared" si="11"/>
        <v>9.6000000000000014</v>
      </c>
    </row>
    <row r="30" spans="1:26" ht="19.9" customHeight="1">
      <c r="A30" s="207">
        <v>23</v>
      </c>
      <c r="B30" s="137">
        <v>283094</v>
      </c>
      <c r="C30" s="138" t="s">
        <v>221</v>
      </c>
      <c r="D30" s="10">
        <v>3</v>
      </c>
      <c r="E30" s="10">
        <v>6</v>
      </c>
      <c r="F30" s="10">
        <v>5</v>
      </c>
      <c r="G30" s="10">
        <v>3</v>
      </c>
      <c r="H30" s="10">
        <v>6.50</v>
      </c>
      <c r="I30" s="10">
        <f t="shared" si="7"/>
        <v>23.50</v>
      </c>
      <c r="J30" s="10">
        <f t="shared" si="0"/>
        <v>3.525</v>
      </c>
      <c r="K30" s="18">
        <v>3</v>
      </c>
      <c r="L30" s="18">
        <v>2.50</v>
      </c>
      <c r="M30" s="18">
        <v>2</v>
      </c>
      <c r="N30" s="18">
        <v>1</v>
      </c>
      <c r="O30" s="18">
        <v>3</v>
      </c>
      <c r="P30" s="18">
        <f t="shared" si="8"/>
        <v>11.50</v>
      </c>
      <c r="Q30" s="117">
        <f t="shared" si="9"/>
        <v>0.57500000000000007</v>
      </c>
      <c r="R30" s="107">
        <f t="shared" si="1"/>
        <v>0.60</v>
      </c>
      <c r="S30" s="107">
        <f t="shared" si="2"/>
        <v>1.0249999999999999</v>
      </c>
      <c r="T30" s="107">
        <f t="shared" si="3"/>
        <v>0.85</v>
      </c>
      <c r="U30" s="107">
        <f t="shared" si="4"/>
        <v>0.49999999999999994</v>
      </c>
      <c r="V30" s="107">
        <f t="shared" si="5"/>
        <v>1.125</v>
      </c>
      <c r="W30" s="118">
        <f t="shared" si="6"/>
        <v>35</v>
      </c>
      <c r="X30" s="118">
        <f t="shared" si="10"/>
        <v>7</v>
      </c>
      <c r="Y30" s="285">
        <v>19</v>
      </c>
      <c r="Z30" s="117">
        <f t="shared" si="11"/>
        <v>15.20</v>
      </c>
    </row>
    <row r="31" spans="1:26" ht="19.9" customHeight="1" thickBot="1">
      <c r="A31" s="208">
        <v>24</v>
      </c>
      <c r="B31" s="137">
        <v>283095</v>
      </c>
      <c r="C31" s="138" t="s">
        <v>144</v>
      </c>
      <c r="D31" s="10">
        <v>0</v>
      </c>
      <c r="E31" s="10">
        <v>0</v>
      </c>
      <c r="F31" s="10">
        <v>1</v>
      </c>
      <c r="G31" s="10">
        <v>0.50</v>
      </c>
      <c r="H31" s="10">
        <v>0</v>
      </c>
      <c r="I31" s="10">
        <f t="shared" si="7"/>
        <v>1.50</v>
      </c>
      <c r="J31" s="10">
        <f t="shared" si="0"/>
        <v>0.22499999999999998</v>
      </c>
      <c r="K31" s="18">
        <v>0</v>
      </c>
      <c r="L31" s="18">
        <v>0</v>
      </c>
      <c r="M31" s="18">
        <v>0.50</v>
      </c>
      <c r="N31" s="18">
        <v>0</v>
      </c>
      <c r="O31" s="18">
        <v>0</v>
      </c>
      <c r="P31" s="18">
        <f t="shared" si="8"/>
        <v>0.50</v>
      </c>
      <c r="Q31" s="117">
        <f t="shared" si="9"/>
        <v>0.025000000000000001</v>
      </c>
      <c r="R31" s="107">
        <f t="shared" si="1"/>
        <v>0</v>
      </c>
      <c r="S31" s="107">
        <f t="shared" si="2"/>
        <v>0</v>
      </c>
      <c r="T31" s="107">
        <f t="shared" si="3"/>
        <v>0.175</v>
      </c>
      <c r="U31" s="107">
        <f t="shared" si="4"/>
        <v>0.074999999999999997</v>
      </c>
      <c r="V31" s="107">
        <f t="shared" si="5"/>
        <v>0</v>
      </c>
      <c r="W31" s="118">
        <f t="shared" si="6"/>
        <v>2</v>
      </c>
      <c r="X31" s="118">
        <f t="shared" si="10"/>
        <v>0.40</v>
      </c>
      <c r="Y31" s="285">
        <v>1</v>
      </c>
      <c r="Z31" s="117">
        <f t="shared" si="11"/>
        <v>0.80</v>
      </c>
    </row>
    <row r="32" spans="1:26" ht="19.9" customHeight="1">
      <c r="A32" s="207">
        <v>25</v>
      </c>
      <c r="B32" s="137">
        <v>283096</v>
      </c>
      <c r="C32" s="138" t="s">
        <v>101</v>
      </c>
      <c r="D32" s="10">
        <v>3.50</v>
      </c>
      <c r="E32" s="10">
        <v>2</v>
      </c>
      <c r="F32" s="10">
        <v>1.50</v>
      </c>
      <c r="G32" s="10">
        <v>1</v>
      </c>
      <c r="H32" s="10">
        <v>2.50</v>
      </c>
      <c r="I32" s="10">
        <f t="shared" si="7"/>
        <v>10.50</v>
      </c>
      <c r="J32" s="10">
        <f t="shared" si="0"/>
        <v>1.575</v>
      </c>
      <c r="K32" s="18">
        <v>1.50</v>
      </c>
      <c r="L32" s="18">
        <v>0.50</v>
      </c>
      <c r="M32" s="18">
        <v>2</v>
      </c>
      <c r="N32" s="18">
        <v>1.50</v>
      </c>
      <c r="O32" s="18">
        <v>0.50</v>
      </c>
      <c r="P32" s="18">
        <f t="shared" si="8"/>
        <v>6</v>
      </c>
      <c r="Q32" s="117">
        <f t="shared" si="9"/>
        <v>0.30000000000000004</v>
      </c>
      <c r="R32" s="107">
        <f t="shared" si="1"/>
        <v>0.60000000000000009</v>
      </c>
      <c r="S32" s="107">
        <f t="shared" si="2"/>
        <v>0.325</v>
      </c>
      <c r="T32" s="107">
        <f t="shared" si="3"/>
        <v>0.32499999999999996</v>
      </c>
      <c r="U32" s="107">
        <f t="shared" si="4"/>
        <v>0.225</v>
      </c>
      <c r="V32" s="107">
        <f t="shared" si="5"/>
        <v>0.40</v>
      </c>
      <c r="W32" s="118">
        <f t="shared" si="6"/>
        <v>16.50</v>
      </c>
      <c r="X32" s="118">
        <f t="shared" si="10"/>
        <v>3.3000000000000003</v>
      </c>
      <c r="Y32" s="285">
        <v>8</v>
      </c>
      <c r="Z32" s="117">
        <f t="shared" si="11"/>
        <v>6.40</v>
      </c>
    </row>
    <row r="33" spans="1:26" ht="19.9" customHeight="1" thickBot="1">
      <c r="A33" s="208">
        <v>26</v>
      </c>
      <c r="B33" s="137">
        <v>283099</v>
      </c>
      <c r="C33" s="138" t="s">
        <v>222</v>
      </c>
      <c r="D33" s="10">
        <v>1</v>
      </c>
      <c r="E33" s="10">
        <v>0.50</v>
      </c>
      <c r="F33" s="10">
        <v>2.50</v>
      </c>
      <c r="G33" s="10">
        <v>3</v>
      </c>
      <c r="H33" s="10">
        <v>1.50</v>
      </c>
      <c r="I33" s="10">
        <f t="shared" si="7"/>
        <v>8.50</v>
      </c>
      <c r="J33" s="10">
        <f t="shared" si="0"/>
        <v>1.2749999999999999</v>
      </c>
      <c r="K33" s="18">
        <v>1</v>
      </c>
      <c r="L33" s="18">
        <v>0</v>
      </c>
      <c r="M33" s="18">
        <v>1.50</v>
      </c>
      <c r="N33" s="18">
        <v>0.50</v>
      </c>
      <c r="O33" s="18">
        <v>1</v>
      </c>
      <c r="P33" s="18">
        <f t="shared" si="8"/>
        <v>4</v>
      </c>
      <c r="Q33" s="117">
        <f t="shared" si="9"/>
        <v>0.20</v>
      </c>
      <c r="R33" s="107">
        <f t="shared" si="1"/>
        <v>0.20</v>
      </c>
      <c r="S33" s="107">
        <f t="shared" si="2"/>
        <v>0.074999999999999997</v>
      </c>
      <c r="T33" s="107">
        <f t="shared" si="3"/>
        <v>0.45</v>
      </c>
      <c r="U33" s="107">
        <f t="shared" si="4"/>
        <v>0.475</v>
      </c>
      <c r="V33" s="107">
        <f t="shared" si="5"/>
        <v>0.27499999999999997</v>
      </c>
      <c r="W33" s="118">
        <f t="shared" si="6"/>
        <v>12.50</v>
      </c>
      <c r="X33" s="118">
        <f t="shared" si="10"/>
        <v>2.50</v>
      </c>
      <c r="Y33" s="285">
        <v>7</v>
      </c>
      <c r="Z33" s="117">
        <f t="shared" si="11"/>
        <v>5.60</v>
      </c>
    </row>
    <row r="34" spans="1:26" ht="19.9" customHeight="1">
      <c r="A34" s="207">
        <v>27</v>
      </c>
      <c r="B34" s="137">
        <v>283100</v>
      </c>
      <c r="C34" s="138" t="s">
        <v>121</v>
      </c>
      <c r="D34" s="10">
        <v>0.50</v>
      </c>
      <c r="E34" s="10">
        <v>1</v>
      </c>
      <c r="F34" s="10">
        <v>1.50</v>
      </c>
      <c r="G34" s="10">
        <v>0.50</v>
      </c>
      <c r="H34" s="10">
        <v>0.50</v>
      </c>
      <c r="I34" s="10">
        <f t="shared" si="7"/>
        <v>4</v>
      </c>
      <c r="J34" s="10">
        <f t="shared" si="0"/>
        <v>0.60</v>
      </c>
      <c r="K34" s="18">
        <v>0</v>
      </c>
      <c r="L34" s="18">
        <v>1</v>
      </c>
      <c r="M34" s="18">
        <v>0</v>
      </c>
      <c r="N34" s="18">
        <v>0</v>
      </c>
      <c r="O34" s="18">
        <v>0.50</v>
      </c>
      <c r="P34" s="18">
        <f t="shared" si="8"/>
        <v>1.50</v>
      </c>
      <c r="Q34" s="117">
        <f t="shared" si="9"/>
        <v>0.075000000000000011</v>
      </c>
      <c r="R34" s="107">
        <f t="shared" si="1"/>
        <v>0.074999999999999997</v>
      </c>
      <c r="S34" s="107">
        <f t="shared" si="2"/>
        <v>0.20</v>
      </c>
      <c r="T34" s="107">
        <f t="shared" si="3"/>
        <v>0.22499999999999998</v>
      </c>
      <c r="U34" s="107">
        <f t="shared" si="4"/>
        <v>0.074999999999999997</v>
      </c>
      <c r="V34" s="107">
        <f t="shared" si="5"/>
        <v>0.10</v>
      </c>
      <c r="W34" s="118">
        <f t="shared" si="6"/>
        <v>5.50</v>
      </c>
      <c r="X34" s="118">
        <f t="shared" si="10"/>
        <v>1.1000000000000001</v>
      </c>
      <c r="Y34" s="285">
        <v>3</v>
      </c>
      <c r="Z34" s="117">
        <f t="shared" si="11"/>
        <v>2.4000000000000004</v>
      </c>
    </row>
    <row r="35" spans="1:26" ht="19.9" customHeight="1" thickBot="1">
      <c r="A35" s="208">
        <v>28</v>
      </c>
      <c r="B35" s="137">
        <v>283101</v>
      </c>
      <c r="C35" s="138" t="s">
        <v>121</v>
      </c>
      <c r="D35" s="10">
        <v>2.50</v>
      </c>
      <c r="E35" s="10">
        <v>3</v>
      </c>
      <c r="F35" s="10">
        <v>1.50</v>
      </c>
      <c r="G35" s="10">
        <v>3.50</v>
      </c>
      <c r="H35" s="10">
        <v>3</v>
      </c>
      <c r="I35" s="10">
        <f t="shared" si="7"/>
        <v>13.50</v>
      </c>
      <c r="J35" s="10">
        <f t="shared" si="0"/>
        <v>2.025</v>
      </c>
      <c r="K35" s="18">
        <v>2</v>
      </c>
      <c r="L35" s="18">
        <v>0</v>
      </c>
      <c r="M35" s="18">
        <v>1</v>
      </c>
      <c r="N35" s="18">
        <v>2.50</v>
      </c>
      <c r="O35" s="18">
        <v>1</v>
      </c>
      <c r="P35" s="18">
        <f t="shared" si="8"/>
        <v>6.50</v>
      </c>
      <c r="Q35" s="117">
        <f t="shared" si="9"/>
        <v>0.325</v>
      </c>
      <c r="R35" s="107">
        <f t="shared" si="1"/>
        <v>0.475</v>
      </c>
      <c r="S35" s="107">
        <f t="shared" si="2"/>
        <v>0.44999999999999996</v>
      </c>
      <c r="T35" s="107">
        <f t="shared" si="3"/>
        <v>0.27499999999999997</v>
      </c>
      <c r="U35" s="107">
        <f t="shared" si="4"/>
        <v>0.65</v>
      </c>
      <c r="V35" s="107">
        <f t="shared" si="5"/>
        <v>0.49999999999999994</v>
      </c>
      <c r="W35" s="118">
        <f t="shared" si="6"/>
        <v>20</v>
      </c>
      <c r="X35" s="118">
        <f t="shared" si="10"/>
        <v>4</v>
      </c>
      <c r="Y35" s="285">
        <v>11</v>
      </c>
      <c r="Z35" s="117">
        <f t="shared" si="11"/>
        <v>8.8000000000000007</v>
      </c>
    </row>
    <row r="36" spans="1:26" ht="19.9" customHeight="1">
      <c r="A36" s="207">
        <v>29</v>
      </c>
      <c r="B36" s="137">
        <v>287049</v>
      </c>
      <c r="C36" s="138" t="s">
        <v>223</v>
      </c>
      <c r="D36" s="10">
        <v>0.50</v>
      </c>
      <c r="E36" s="10">
        <v>0</v>
      </c>
      <c r="F36" s="10">
        <v>0</v>
      </c>
      <c r="G36" s="10">
        <v>1</v>
      </c>
      <c r="H36" s="10">
        <v>1.50</v>
      </c>
      <c r="I36" s="10">
        <f t="shared" si="7"/>
        <v>3</v>
      </c>
      <c r="J36" s="10">
        <f t="shared" si="0"/>
        <v>0.44999999999999996</v>
      </c>
      <c r="K36" s="18">
        <v>0</v>
      </c>
      <c r="L36" s="18">
        <v>0.50</v>
      </c>
      <c r="M36" s="18">
        <v>0.50</v>
      </c>
      <c r="N36" s="18">
        <v>0</v>
      </c>
      <c r="O36" s="18">
        <v>0</v>
      </c>
      <c r="P36" s="18">
        <f t="shared" si="8"/>
        <v>1</v>
      </c>
      <c r="Q36" s="117">
        <f t="shared" si="9"/>
        <v>0.05</v>
      </c>
      <c r="R36" s="107">
        <f t="shared" si="1"/>
        <v>0.074999999999999997</v>
      </c>
      <c r="S36" s="107">
        <f t="shared" si="2"/>
        <v>0.025000000000000001</v>
      </c>
      <c r="T36" s="107">
        <f t="shared" si="3"/>
        <v>0.025000000000000001</v>
      </c>
      <c r="U36" s="107">
        <f t="shared" si="4"/>
        <v>0.15</v>
      </c>
      <c r="V36" s="107">
        <f t="shared" si="5"/>
        <v>0.22499999999999998</v>
      </c>
      <c r="W36" s="118">
        <f t="shared" si="6"/>
        <v>4</v>
      </c>
      <c r="X36" s="118">
        <f t="shared" si="10"/>
        <v>0.80</v>
      </c>
      <c r="Y36" s="285">
        <v>3</v>
      </c>
      <c r="Z36" s="117">
        <f t="shared" si="11"/>
        <v>2.4000000000000004</v>
      </c>
    </row>
    <row r="37" spans="1:26" ht="19.9" customHeight="1" thickBot="1">
      <c r="A37" s="208">
        <v>30</v>
      </c>
      <c r="B37" s="137">
        <v>283102</v>
      </c>
      <c r="C37" s="138" t="s">
        <v>224</v>
      </c>
      <c r="D37" s="10">
        <v>1</v>
      </c>
      <c r="E37" s="10">
        <v>0.50</v>
      </c>
      <c r="F37" s="10">
        <v>1</v>
      </c>
      <c r="G37" s="10">
        <v>2</v>
      </c>
      <c r="H37" s="10">
        <v>0</v>
      </c>
      <c r="I37" s="10">
        <f t="shared" si="7"/>
        <v>4.50</v>
      </c>
      <c r="J37" s="10">
        <f t="shared" si="0"/>
        <v>0.675</v>
      </c>
      <c r="K37" s="18">
        <v>1</v>
      </c>
      <c r="L37" s="18">
        <v>0</v>
      </c>
      <c r="M37" s="18">
        <v>0</v>
      </c>
      <c r="N37" s="18">
        <v>0</v>
      </c>
      <c r="O37" s="18">
        <v>0</v>
      </c>
      <c r="P37" s="18">
        <f t="shared" si="8"/>
        <v>1</v>
      </c>
      <c r="Q37" s="117">
        <f t="shared" si="9"/>
        <v>0.05</v>
      </c>
      <c r="R37" s="107">
        <f t="shared" si="1"/>
        <v>0.20</v>
      </c>
      <c r="S37" s="107">
        <f t="shared" si="2"/>
        <v>0.074999999999999997</v>
      </c>
      <c r="T37" s="107">
        <f t="shared" si="3"/>
        <v>0.15</v>
      </c>
      <c r="U37" s="107">
        <f t="shared" si="4"/>
        <v>0.30</v>
      </c>
      <c r="V37" s="107">
        <f t="shared" si="5"/>
        <v>0</v>
      </c>
      <c r="W37" s="118">
        <f t="shared" si="6"/>
        <v>5.50</v>
      </c>
      <c r="X37" s="118">
        <f t="shared" si="10"/>
        <v>1.1000000000000001</v>
      </c>
      <c r="Y37" s="285">
        <v>3</v>
      </c>
      <c r="Z37" s="117">
        <f t="shared" si="11"/>
        <v>2.4000000000000004</v>
      </c>
    </row>
    <row r="38" spans="1:26" ht="19.9" customHeight="1">
      <c r="A38" s="207">
        <v>31</v>
      </c>
      <c r="B38" s="137">
        <v>283103</v>
      </c>
      <c r="C38" s="138" t="s">
        <v>225</v>
      </c>
      <c r="D38" s="10">
        <v>5.50</v>
      </c>
      <c r="E38" s="10">
        <v>3</v>
      </c>
      <c r="F38" s="10">
        <v>4</v>
      </c>
      <c r="G38" s="10">
        <v>3</v>
      </c>
      <c r="H38" s="10">
        <v>5</v>
      </c>
      <c r="I38" s="10">
        <f t="shared" si="7"/>
        <v>20.50</v>
      </c>
      <c r="J38" s="10">
        <f t="shared" si="0"/>
        <v>3.0749999999999997</v>
      </c>
      <c r="K38" s="286">
        <v>2</v>
      </c>
      <c r="L38" s="286">
        <v>0.50</v>
      </c>
      <c r="M38" s="286">
        <v>4</v>
      </c>
      <c r="N38" s="286">
        <v>1</v>
      </c>
      <c r="O38" s="286">
        <v>1.50</v>
      </c>
      <c r="P38" s="18">
        <f t="shared" si="8"/>
        <v>9</v>
      </c>
      <c r="Q38" s="117">
        <f t="shared" si="9"/>
        <v>0.45</v>
      </c>
      <c r="R38" s="107">
        <f t="shared" si="1"/>
        <v>0.925</v>
      </c>
      <c r="S38" s="107">
        <f t="shared" si="2"/>
        <v>0.475</v>
      </c>
      <c r="T38" s="107">
        <f t="shared" si="3"/>
        <v>0.80</v>
      </c>
      <c r="U38" s="107">
        <f t="shared" si="4"/>
        <v>0.49999999999999994</v>
      </c>
      <c r="V38" s="107">
        <f t="shared" si="5"/>
        <v>0.825</v>
      </c>
      <c r="W38" s="118">
        <f t="shared" si="6"/>
        <v>29.50</v>
      </c>
      <c r="X38" s="118">
        <f t="shared" si="10"/>
        <v>5.90</v>
      </c>
      <c r="Y38" s="285">
        <v>16</v>
      </c>
      <c r="Z38" s="117">
        <f t="shared" si="11"/>
        <v>12.80</v>
      </c>
    </row>
    <row r="39" spans="1:26" ht="19.9" customHeight="1" thickBot="1">
      <c r="A39" s="208">
        <v>32</v>
      </c>
      <c r="B39" s="137">
        <v>183105</v>
      </c>
      <c r="C39" s="138" t="s">
        <v>226</v>
      </c>
      <c r="D39" s="10">
        <v>1</v>
      </c>
      <c r="E39" s="10">
        <v>0.50</v>
      </c>
      <c r="F39" s="10">
        <v>2.50</v>
      </c>
      <c r="G39" s="10">
        <v>2</v>
      </c>
      <c r="H39" s="10">
        <v>1.50</v>
      </c>
      <c r="I39" s="10">
        <f t="shared" si="7"/>
        <v>7.50</v>
      </c>
      <c r="J39" s="10">
        <f t="shared" si="0"/>
        <v>1.125</v>
      </c>
      <c r="K39" s="18">
        <v>0.50</v>
      </c>
      <c r="L39" s="18">
        <v>1</v>
      </c>
      <c r="M39" s="18">
        <v>0.50</v>
      </c>
      <c r="N39" s="18">
        <v>0</v>
      </c>
      <c r="O39" s="18">
        <v>1</v>
      </c>
      <c r="P39" s="18">
        <f t="shared" si="8"/>
        <v>3</v>
      </c>
      <c r="Q39" s="117">
        <f t="shared" si="9"/>
        <v>0.15000000000000002</v>
      </c>
      <c r="R39" s="107">
        <f t="shared" si="1"/>
        <v>0.175</v>
      </c>
      <c r="S39" s="107">
        <f t="shared" si="2"/>
        <v>0.125</v>
      </c>
      <c r="T39" s="107">
        <f t="shared" si="3"/>
        <v>0.40</v>
      </c>
      <c r="U39" s="107">
        <f t="shared" si="4"/>
        <v>0.30</v>
      </c>
      <c r="V39" s="107">
        <f t="shared" si="5"/>
        <v>0.27499999999999997</v>
      </c>
      <c r="W39" s="118">
        <f t="shared" si="6"/>
        <v>10.50</v>
      </c>
      <c r="X39" s="118">
        <f t="shared" si="10"/>
        <v>2.10</v>
      </c>
      <c r="Y39" s="285">
        <v>6</v>
      </c>
      <c r="Z39" s="117">
        <f t="shared" si="11"/>
        <v>4.8000000000000007</v>
      </c>
    </row>
    <row r="40" spans="1:26" ht="19.9" customHeight="1">
      <c r="A40" s="207">
        <v>33</v>
      </c>
      <c r="B40" s="137">
        <v>283106</v>
      </c>
      <c r="C40" s="138" t="s">
        <v>145</v>
      </c>
      <c r="D40" s="10">
        <v>0.50</v>
      </c>
      <c r="E40" s="10">
        <v>3</v>
      </c>
      <c r="F40" s="10">
        <v>2</v>
      </c>
      <c r="G40" s="10">
        <v>1.50</v>
      </c>
      <c r="H40" s="10">
        <v>3</v>
      </c>
      <c r="I40" s="10">
        <f t="shared" si="7"/>
        <v>10</v>
      </c>
      <c r="J40" s="10">
        <f t="shared" si="12" ref="J40:J71">I40*0.15</f>
        <v>1.50</v>
      </c>
      <c r="K40" s="18">
        <v>1</v>
      </c>
      <c r="L40" s="18">
        <v>1.50</v>
      </c>
      <c r="M40" s="18">
        <v>1</v>
      </c>
      <c r="N40" s="18">
        <v>0.50</v>
      </c>
      <c r="O40" s="18">
        <v>1.50</v>
      </c>
      <c r="P40" s="18">
        <f t="shared" si="8"/>
        <v>5.50</v>
      </c>
      <c r="Q40" s="117">
        <f t="shared" si="9"/>
        <v>0.27500000000000002</v>
      </c>
      <c r="R40" s="107">
        <f t="shared" si="13" ref="R40:R71">(D40*0.15+K40*0.05)</f>
        <v>0.125</v>
      </c>
      <c r="S40" s="107">
        <f t="shared" si="14" ref="S40:S71">(E40*0.15+L40*0.05)</f>
        <v>0.52499999999999991</v>
      </c>
      <c r="T40" s="107">
        <f t="shared" si="15" ref="T40:T71">(F40*0.15+M40*0.05)</f>
        <v>0.35</v>
      </c>
      <c r="U40" s="107">
        <f t="shared" si="16" ref="U40:U71">(G40*0.15+N40*0.05)</f>
        <v>0.24999999999999997</v>
      </c>
      <c r="V40" s="107">
        <f t="shared" si="17" ref="V40:V71">(H40*0.15+O40*0.05)</f>
        <v>0.52499999999999991</v>
      </c>
      <c r="W40" s="118">
        <f t="shared" si="18" ref="W40:W71">I40+P40</f>
        <v>15.50</v>
      </c>
      <c r="X40" s="118">
        <f t="shared" si="10"/>
        <v>3.10</v>
      </c>
      <c r="Y40" s="285">
        <v>8</v>
      </c>
      <c r="Z40" s="117">
        <f t="shared" si="11"/>
        <v>6.40</v>
      </c>
    </row>
    <row r="41" spans="1:26" ht="19.9" customHeight="1" thickBot="1">
      <c r="A41" s="208">
        <v>34</v>
      </c>
      <c r="B41" s="137">
        <v>283107</v>
      </c>
      <c r="C41" s="138" t="s">
        <v>227</v>
      </c>
      <c r="D41" s="10">
        <v>4</v>
      </c>
      <c r="E41" s="10">
        <v>2.50</v>
      </c>
      <c r="F41" s="10">
        <v>5</v>
      </c>
      <c r="G41" s="10">
        <v>3</v>
      </c>
      <c r="H41" s="10">
        <v>1</v>
      </c>
      <c r="I41" s="10">
        <f t="shared" si="7"/>
        <v>15.50</v>
      </c>
      <c r="J41" s="10">
        <f t="shared" si="12"/>
        <v>2.3249999999999997</v>
      </c>
      <c r="K41" s="18">
        <v>2</v>
      </c>
      <c r="L41" s="18">
        <v>0.50</v>
      </c>
      <c r="M41" s="18">
        <v>3</v>
      </c>
      <c r="N41" s="18">
        <v>1</v>
      </c>
      <c r="O41" s="18">
        <v>1</v>
      </c>
      <c r="P41" s="18">
        <f t="shared" si="8"/>
        <v>7.50</v>
      </c>
      <c r="Q41" s="117">
        <f t="shared" si="9"/>
        <v>0.375</v>
      </c>
      <c r="R41" s="107">
        <f t="shared" si="13"/>
        <v>0.70</v>
      </c>
      <c r="S41" s="107">
        <f t="shared" si="14"/>
        <v>0.40</v>
      </c>
      <c r="T41" s="107">
        <f t="shared" si="15"/>
        <v>0.90</v>
      </c>
      <c r="U41" s="107">
        <f t="shared" si="16"/>
        <v>0.49999999999999994</v>
      </c>
      <c r="V41" s="107">
        <f t="shared" si="17"/>
        <v>0.20</v>
      </c>
      <c r="W41" s="118">
        <f t="shared" si="18"/>
        <v>23</v>
      </c>
      <c r="X41" s="118">
        <f t="shared" si="10"/>
        <v>4.6000000000000005</v>
      </c>
      <c r="Y41" s="285">
        <v>12</v>
      </c>
      <c r="Z41" s="117">
        <f t="shared" si="11"/>
        <v>9.6000000000000014</v>
      </c>
    </row>
    <row r="42" spans="1:26" ht="19.9" customHeight="1">
      <c r="A42" s="207">
        <v>35</v>
      </c>
      <c r="B42" s="137">
        <v>283108</v>
      </c>
      <c r="C42" s="138" t="s">
        <v>157</v>
      </c>
      <c r="D42" s="10">
        <v>3</v>
      </c>
      <c r="E42" s="10">
        <v>5</v>
      </c>
      <c r="F42" s="10">
        <v>4.50</v>
      </c>
      <c r="G42" s="10">
        <v>2</v>
      </c>
      <c r="H42" s="10">
        <v>2.50</v>
      </c>
      <c r="I42" s="10">
        <f t="shared" si="7"/>
        <v>17</v>
      </c>
      <c r="J42" s="10">
        <f t="shared" si="12"/>
        <v>2.5499999999999998</v>
      </c>
      <c r="K42" s="290">
        <v>2</v>
      </c>
      <c r="L42" s="290">
        <v>1</v>
      </c>
      <c r="M42" s="290">
        <v>1.50</v>
      </c>
      <c r="N42" s="290">
        <v>2</v>
      </c>
      <c r="O42" s="290">
        <v>2.50</v>
      </c>
      <c r="P42" s="18">
        <f t="shared" si="8"/>
        <v>9</v>
      </c>
      <c r="Q42" s="117">
        <f t="shared" si="9"/>
        <v>0.45</v>
      </c>
      <c r="R42" s="107">
        <f t="shared" si="13"/>
        <v>0.54999999999999993</v>
      </c>
      <c r="S42" s="107">
        <f t="shared" si="14"/>
        <v>0.80</v>
      </c>
      <c r="T42" s="107">
        <f t="shared" si="15"/>
        <v>0.75</v>
      </c>
      <c r="U42" s="107">
        <f t="shared" si="16"/>
        <v>0.40</v>
      </c>
      <c r="V42" s="107">
        <f t="shared" si="17"/>
        <v>0.50</v>
      </c>
      <c r="W42" s="118">
        <f t="shared" si="18"/>
        <v>26</v>
      </c>
      <c r="X42" s="118">
        <f t="shared" si="10"/>
        <v>5.20</v>
      </c>
      <c r="Y42" s="285">
        <v>14</v>
      </c>
      <c r="Z42" s="117">
        <f t="shared" si="11"/>
        <v>11.20</v>
      </c>
    </row>
    <row r="43" spans="1:26" ht="19.9" customHeight="1" thickBot="1">
      <c r="A43" s="208">
        <v>36</v>
      </c>
      <c r="B43" s="137">
        <v>283110</v>
      </c>
      <c r="C43" s="138" t="s">
        <v>228</v>
      </c>
      <c r="D43" s="10">
        <v>5</v>
      </c>
      <c r="E43" s="10">
        <v>3</v>
      </c>
      <c r="F43" s="10">
        <v>2</v>
      </c>
      <c r="G43" s="10">
        <v>4.50</v>
      </c>
      <c r="H43" s="10">
        <v>6</v>
      </c>
      <c r="I43" s="10">
        <f t="shared" si="7"/>
        <v>20.50</v>
      </c>
      <c r="J43" s="10">
        <f t="shared" si="12"/>
        <v>3.0749999999999997</v>
      </c>
      <c r="K43" s="18">
        <v>2</v>
      </c>
      <c r="L43" s="18">
        <v>1.50</v>
      </c>
      <c r="M43" s="18">
        <v>2.50</v>
      </c>
      <c r="N43" s="18">
        <v>2</v>
      </c>
      <c r="O43" s="18">
        <v>3</v>
      </c>
      <c r="P43" s="18">
        <f t="shared" si="8"/>
        <v>11</v>
      </c>
      <c r="Q43" s="117">
        <f t="shared" si="9"/>
        <v>0.55000000000000004</v>
      </c>
      <c r="R43" s="107">
        <f t="shared" si="13"/>
        <v>0.85</v>
      </c>
      <c r="S43" s="107">
        <f t="shared" si="14"/>
        <v>0.52499999999999991</v>
      </c>
      <c r="T43" s="107">
        <f t="shared" si="15"/>
        <v>0.425</v>
      </c>
      <c r="U43" s="107">
        <f t="shared" si="16"/>
        <v>0.77499999999999991</v>
      </c>
      <c r="V43" s="107">
        <f t="shared" si="17"/>
        <v>1.0499999999999998</v>
      </c>
      <c r="W43" s="118">
        <f t="shared" si="18"/>
        <v>31.50</v>
      </c>
      <c r="X43" s="118">
        <f t="shared" si="10"/>
        <v>6.3000000000000007</v>
      </c>
      <c r="Y43" s="285">
        <v>16</v>
      </c>
      <c r="Z43" s="117">
        <f t="shared" si="11"/>
        <v>12.80</v>
      </c>
    </row>
    <row r="44" spans="1:26" ht="19.9" customHeight="1">
      <c r="A44" s="207">
        <v>37</v>
      </c>
      <c r="B44" s="137">
        <v>283111</v>
      </c>
      <c r="C44" s="138" t="s">
        <v>229</v>
      </c>
      <c r="D44" s="10">
        <v>4</v>
      </c>
      <c r="E44" s="10">
        <v>2</v>
      </c>
      <c r="F44" s="10">
        <v>1</v>
      </c>
      <c r="G44" s="10">
        <v>1.50</v>
      </c>
      <c r="H44" s="10">
        <v>2.50</v>
      </c>
      <c r="I44" s="10">
        <f t="shared" si="7"/>
        <v>11</v>
      </c>
      <c r="J44" s="10">
        <f t="shared" si="12"/>
        <v>1.65</v>
      </c>
      <c r="K44" s="290">
        <v>1.50</v>
      </c>
      <c r="L44" s="290">
        <v>1</v>
      </c>
      <c r="M44" s="290">
        <v>1.50</v>
      </c>
      <c r="N44" s="290">
        <v>2</v>
      </c>
      <c r="O44" s="290">
        <v>0.50</v>
      </c>
      <c r="P44" s="18">
        <f t="shared" si="8"/>
        <v>6.50</v>
      </c>
      <c r="Q44" s="117">
        <f t="shared" si="9"/>
        <v>0.325</v>
      </c>
      <c r="R44" s="107">
        <f t="shared" si="13"/>
        <v>0.675</v>
      </c>
      <c r="S44" s="107">
        <f t="shared" si="14"/>
        <v>0.35</v>
      </c>
      <c r="T44" s="107">
        <f t="shared" si="15"/>
        <v>0.225</v>
      </c>
      <c r="U44" s="107">
        <f t="shared" si="16"/>
        <v>0.32499999999999996</v>
      </c>
      <c r="V44" s="107">
        <f t="shared" si="17"/>
        <v>0.40</v>
      </c>
      <c r="W44" s="118">
        <f t="shared" si="18"/>
        <v>17.50</v>
      </c>
      <c r="X44" s="118">
        <f t="shared" si="10"/>
        <v>3.50</v>
      </c>
      <c r="Y44" s="285">
        <v>9</v>
      </c>
      <c r="Z44" s="117">
        <f t="shared" si="11"/>
        <v>7.20</v>
      </c>
    </row>
    <row r="45" spans="1:26" ht="19.9" customHeight="1" thickBot="1">
      <c r="A45" s="208">
        <v>38</v>
      </c>
      <c r="B45" s="137">
        <v>283112</v>
      </c>
      <c r="C45" s="138" t="s">
        <v>230</v>
      </c>
      <c r="D45" s="10">
        <v>3</v>
      </c>
      <c r="E45" s="10">
        <v>5.50</v>
      </c>
      <c r="F45" s="10">
        <v>5</v>
      </c>
      <c r="G45" s="10">
        <v>4</v>
      </c>
      <c r="H45" s="10">
        <v>4.50</v>
      </c>
      <c r="I45" s="10">
        <f t="shared" si="7"/>
        <v>22</v>
      </c>
      <c r="J45" s="10">
        <f t="shared" si="12"/>
        <v>3.30</v>
      </c>
      <c r="K45" s="18">
        <v>1</v>
      </c>
      <c r="L45" s="18">
        <v>2</v>
      </c>
      <c r="M45" s="18">
        <v>3.50</v>
      </c>
      <c r="N45" s="18">
        <v>2</v>
      </c>
      <c r="O45" s="18">
        <v>3</v>
      </c>
      <c r="P45" s="18">
        <f t="shared" si="8"/>
        <v>11.50</v>
      </c>
      <c r="Q45" s="117">
        <f t="shared" si="9"/>
        <v>0.57500000000000007</v>
      </c>
      <c r="R45" s="107">
        <f t="shared" si="13"/>
        <v>0.49999999999999994</v>
      </c>
      <c r="S45" s="107">
        <f t="shared" si="14"/>
        <v>0.925</v>
      </c>
      <c r="T45" s="107">
        <f t="shared" si="15"/>
        <v>0.925</v>
      </c>
      <c r="U45" s="107">
        <f t="shared" si="16"/>
        <v>0.70</v>
      </c>
      <c r="V45" s="107">
        <f t="shared" si="17"/>
        <v>0.825</v>
      </c>
      <c r="W45" s="118">
        <f t="shared" si="18"/>
        <v>33.50</v>
      </c>
      <c r="X45" s="118">
        <f t="shared" si="10"/>
        <v>6.70</v>
      </c>
      <c r="Y45" s="285">
        <v>18</v>
      </c>
      <c r="Z45" s="117">
        <f t="shared" si="11"/>
        <v>14.40</v>
      </c>
    </row>
    <row r="46" spans="1:26" ht="19.9" customHeight="1">
      <c r="A46" s="207">
        <v>39</v>
      </c>
      <c r="B46" s="137">
        <v>283113</v>
      </c>
      <c r="C46" s="138" t="s">
        <v>231</v>
      </c>
      <c r="D46" s="10">
        <v>4.50</v>
      </c>
      <c r="E46" s="10">
        <v>5</v>
      </c>
      <c r="F46" s="10">
        <v>3</v>
      </c>
      <c r="G46" s="10">
        <v>2.50</v>
      </c>
      <c r="H46" s="10">
        <v>6</v>
      </c>
      <c r="I46" s="10">
        <f t="shared" si="7"/>
        <v>21</v>
      </c>
      <c r="J46" s="10">
        <f t="shared" si="12"/>
        <v>3.15</v>
      </c>
      <c r="K46" s="18">
        <v>3</v>
      </c>
      <c r="L46" s="18">
        <v>1</v>
      </c>
      <c r="M46" s="18">
        <v>0.50</v>
      </c>
      <c r="N46" s="18">
        <v>2.50</v>
      </c>
      <c r="O46" s="18">
        <v>3.50</v>
      </c>
      <c r="P46" s="18">
        <f t="shared" si="8"/>
        <v>10.50</v>
      </c>
      <c r="Q46" s="117">
        <f t="shared" si="9"/>
        <v>0.525</v>
      </c>
      <c r="R46" s="107">
        <f t="shared" si="13"/>
        <v>0.825</v>
      </c>
      <c r="S46" s="107">
        <f t="shared" si="14"/>
        <v>0.80</v>
      </c>
      <c r="T46" s="107">
        <f t="shared" si="15"/>
        <v>0.475</v>
      </c>
      <c r="U46" s="107">
        <f t="shared" si="16"/>
        <v>0.50</v>
      </c>
      <c r="V46" s="107">
        <f t="shared" si="17"/>
        <v>1.075</v>
      </c>
      <c r="W46" s="118">
        <f t="shared" si="18"/>
        <v>31.50</v>
      </c>
      <c r="X46" s="118">
        <f t="shared" si="10"/>
        <v>6.3000000000000007</v>
      </c>
      <c r="Y46" s="285">
        <v>16</v>
      </c>
      <c r="Z46" s="117">
        <f t="shared" si="11"/>
        <v>12.80</v>
      </c>
    </row>
    <row r="47" spans="1:26" ht="19.9" customHeight="1" thickBot="1">
      <c r="A47" s="208">
        <v>40</v>
      </c>
      <c r="B47" s="137">
        <v>283114</v>
      </c>
      <c r="C47" s="138" t="s">
        <v>232</v>
      </c>
      <c r="D47" s="10">
        <v>0</v>
      </c>
      <c r="E47" s="10">
        <v>2</v>
      </c>
      <c r="F47" s="10">
        <v>1</v>
      </c>
      <c r="G47" s="10">
        <v>0.50</v>
      </c>
      <c r="H47" s="10">
        <v>1</v>
      </c>
      <c r="I47" s="10">
        <f t="shared" si="7"/>
        <v>4.50</v>
      </c>
      <c r="J47" s="10">
        <f t="shared" si="12"/>
        <v>0.675</v>
      </c>
      <c r="K47" s="18">
        <v>2</v>
      </c>
      <c r="L47" s="18">
        <v>1.50</v>
      </c>
      <c r="M47" s="18">
        <v>0</v>
      </c>
      <c r="N47" s="18">
        <v>3</v>
      </c>
      <c r="O47" s="18">
        <v>1</v>
      </c>
      <c r="P47" s="18">
        <f t="shared" si="8"/>
        <v>7.50</v>
      </c>
      <c r="Q47" s="117">
        <f t="shared" si="9"/>
        <v>0.375</v>
      </c>
      <c r="R47" s="107">
        <f t="shared" si="13"/>
        <v>0.10</v>
      </c>
      <c r="S47" s="107">
        <f t="shared" si="14"/>
        <v>0.375</v>
      </c>
      <c r="T47" s="107">
        <f t="shared" si="15"/>
        <v>0.15</v>
      </c>
      <c r="U47" s="107">
        <f t="shared" si="16"/>
        <v>0.22500000000000003</v>
      </c>
      <c r="V47" s="107">
        <f t="shared" si="17"/>
        <v>0.20</v>
      </c>
      <c r="W47" s="118">
        <f t="shared" si="18"/>
        <v>12</v>
      </c>
      <c r="X47" s="118">
        <f t="shared" si="10"/>
        <v>2.4000000000000004</v>
      </c>
      <c r="Y47" s="285" t="s">
        <v>203</v>
      </c>
      <c r="Z47" s="117" t="e">
        <f t="shared" si="11"/>
        <v>#VALUE!</v>
      </c>
    </row>
    <row r="48" spans="1:26" ht="19.9" customHeight="1">
      <c r="A48" s="207">
        <v>41</v>
      </c>
      <c r="B48" s="137">
        <v>283116</v>
      </c>
      <c r="C48" s="138" t="s">
        <v>233</v>
      </c>
      <c r="D48" s="10">
        <v>1</v>
      </c>
      <c r="E48" s="10">
        <v>1.50</v>
      </c>
      <c r="F48" s="10">
        <v>2.50</v>
      </c>
      <c r="G48" s="10">
        <v>4</v>
      </c>
      <c r="H48" s="10">
        <v>2</v>
      </c>
      <c r="I48" s="10">
        <f t="shared" si="7"/>
        <v>11</v>
      </c>
      <c r="J48" s="10">
        <f t="shared" si="12"/>
        <v>1.65</v>
      </c>
      <c r="K48" s="286">
        <v>2</v>
      </c>
      <c r="L48" s="286">
        <v>1</v>
      </c>
      <c r="M48" s="286">
        <v>1.50</v>
      </c>
      <c r="N48" s="286">
        <v>0</v>
      </c>
      <c r="O48" s="286">
        <v>0.50</v>
      </c>
      <c r="P48" s="18">
        <f t="shared" si="8"/>
        <v>5</v>
      </c>
      <c r="Q48" s="117">
        <f t="shared" si="9"/>
        <v>0.25</v>
      </c>
      <c r="R48" s="107">
        <f t="shared" si="13"/>
        <v>0.25</v>
      </c>
      <c r="S48" s="107">
        <f t="shared" si="14"/>
        <v>0.27499999999999997</v>
      </c>
      <c r="T48" s="107">
        <f t="shared" si="15"/>
        <v>0.45</v>
      </c>
      <c r="U48" s="107">
        <f t="shared" si="16"/>
        <v>0.60</v>
      </c>
      <c r="V48" s="107">
        <f t="shared" si="17"/>
        <v>0.325</v>
      </c>
      <c r="W48" s="118">
        <f t="shared" si="18"/>
        <v>16</v>
      </c>
      <c r="X48" s="118">
        <f t="shared" si="10"/>
        <v>3.20</v>
      </c>
      <c r="Y48" s="285">
        <v>9</v>
      </c>
      <c r="Z48" s="117">
        <f t="shared" si="11"/>
        <v>7.20</v>
      </c>
    </row>
    <row r="49" spans="1:26" ht="19.9" customHeight="1" thickBot="1">
      <c r="A49" s="208">
        <v>42</v>
      </c>
      <c r="B49" s="137">
        <v>283117</v>
      </c>
      <c r="C49" s="138" t="s">
        <v>234</v>
      </c>
      <c r="D49" s="287">
        <v>2</v>
      </c>
      <c r="E49" s="287">
        <v>4</v>
      </c>
      <c r="F49" s="287">
        <v>5</v>
      </c>
      <c r="G49" s="287">
        <v>3</v>
      </c>
      <c r="H49" s="287">
        <v>3.50</v>
      </c>
      <c r="I49" s="10">
        <f t="shared" si="7"/>
        <v>17.50</v>
      </c>
      <c r="J49" s="10">
        <f t="shared" si="12"/>
        <v>2.625</v>
      </c>
      <c r="K49" s="286">
        <v>1.50</v>
      </c>
      <c r="L49" s="286">
        <v>3</v>
      </c>
      <c r="M49" s="286">
        <v>1</v>
      </c>
      <c r="N49" s="286">
        <v>1</v>
      </c>
      <c r="O49" s="286">
        <v>2</v>
      </c>
      <c r="P49" s="18">
        <f t="shared" si="8"/>
        <v>8.50</v>
      </c>
      <c r="Q49" s="117">
        <f t="shared" si="9"/>
        <v>0.42500000000000004</v>
      </c>
      <c r="R49" s="107">
        <f t="shared" si="13"/>
        <v>0.375</v>
      </c>
      <c r="S49" s="107">
        <f t="shared" si="14"/>
        <v>0.75</v>
      </c>
      <c r="T49" s="107">
        <f t="shared" si="15"/>
        <v>0.80</v>
      </c>
      <c r="U49" s="107">
        <f t="shared" si="16"/>
        <v>0.49999999999999994</v>
      </c>
      <c r="V49" s="107">
        <f t="shared" si="17"/>
        <v>0.625</v>
      </c>
      <c r="W49" s="118">
        <f t="shared" si="18"/>
        <v>26</v>
      </c>
      <c r="X49" s="118">
        <f t="shared" si="10"/>
        <v>5.20</v>
      </c>
      <c r="Y49" s="285">
        <v>14</v>
      </c>
      <c r="Z49" s="117">
        <f t="shared" si="11"/>
        <v>11.20</v>
      </c>
    </row>
    <row r="50" spans="1:26" ht="19.9" customHeight="1">
      <c r="A50" s="207">
        <v>43</v>
      </c>
      <c r="B50" s="137">
        <v>287050</v>
      </c>
      <c r="C50" s="138" t="s">
        <v>235</v>
      </c>
      <c r="D50" s="10">
        <v>1</v>
      </c>
      <c r="E50" s="10">
        <v>1.50</v>
      </c>
      <c r="F50" s="10">
        <v>0</v>
      </c>
      <c r="G50" s="10">
        <v>2</v>
      </c>
      <c r="H50" s="10">
        <v>1.50</v>
      </c>
      <c r="I50" s="10">
        <f t="shared" si="7"/>
        <v>6</v>
      </c>
      <c r="J50" s="10">
        <f t="shared" si="12"/>
        <v>0.89999999999999991</v>
      </c>
      <c r="K50" s="18">
        <v>0.50</v>
      </c>
      <c r="L50" s="18">
        <v>0</v>
      </c>
      <c r="M50" s="18">
        <v>0.50</v>
      </c>
      <c r="N50" s="18">
        <v>1</v>
      </c>
      <c r="O50" s="18">
        <v>1</v>
      </c>
      <c r="P50" s="18">
        <f t="shared" si="8"/>
        <v>3</v>
      </c>
      <c r="Q50" s="117">
        <f t="shared" si="9"/>
        <v>0.15000000000000002</v>
      </c>
      <c r="R50" s="107">
        <f t="shared" si="13"/>
        <v>0.175</v>
      </c>
      <c r="S50" s="107">
        <f t="shared" si="14"/>
        <v>0.22499999999999998</v>
      </c>
      <c r="T50" s="107">
        <f t="shared" si="15"/>
        <v>0.025000000000000001</v>
      </c>
      <c r="U50" s="107">
        <f t="shared" si="16"/>
        <v>0.35</v>
      </c>
      <c r="V50" s="107">
        <f t="shared" si="17"/>
        <v>0.27499999999999997</v>
      </c>
      <c r="W50" s="118">
        <f t="shared" si="18"/>
        <v>9</v>
      </c>
      <c r="X50" s="118">
        <f t="shared" si="10"/>
        <v>1.80</v>
      </c>
      <c r="Y50" s="285">
        <v>5</v>
      </c>
      <c r="Z50" s="117">
        <f t="shared" si="11"/>
        <v>4</v>
      </c>
    </row>
    <row r="51" spans="1:26" ht="19.9" customHeight="1" thickBot="1">
      <c r="A51" s="208">
        <v>44</v>
      </c>
      <c r="B51" s="137">
        <v>283118</v>
      </c>
      <c r="C51" s="138" t="s">
        <v>122</v>
      </c>
      <c r="D51" s="10">
        <v>7.50</v>
      </c>
      <c r="E51" s="10">
        <v>6</v>
      </c>
      <c r="F51" s="10">
        <v>6.50</v>
      </c>
      <c r="G51" s="10">
        <v>7</v>
      </c>
      <c r="H51" s="10">
        <v>4</v>
      </c>
      <c r="I51" s="10">
        <f t="shared" si="7"/>
        <v>31</v>
      </c>
      <c r="J51" s="10">
        <f t="shared" si="12"/>
        <v>4.6499999999999995</v>
      </c>
      <c r="K51" s="18">
        <v>4.50</v>
      </c>
      <c r="L51" s="18">
        <v>2</v>
      </c>
      <c r="M51" s="18">
        <v>2.50</v>
      </c>
      <c r="N51" s="18">
        <v>3</v>
      </c>
      <c r="O51" s="18">
        <v>4</v>
      </c>
      <c r="P51" s="18">
        <f t="shared" si="8"/>
        <v>16</v>
      </c>
      <c r="Q51" s="117">
        <f t="shared" si="9"/>
        <v>0.80</v>
      </c>
      <c r="R51" s="107">
        <f t="shared" si="13"/>
        <v>1.35</v>
      </c>
      <c r="S51" s="107">
        <f t="shared" si="14"/>
        <v>0.99999999999999989</v>
      </c>
      <c r="T51" s="107">
        <f t="shared" si="15"/>
        <v>1.1000000000000001</v>
      </c>
      <c r="U51" s="107">
        <f t="shared" si="16"/>
        <v>1.2000000000000002</v>
      </c>
      <c r="V51" s="107">
        <f t="shared" si="17"/>
        <v>0.80</v>
      </c>
      <c r="W51" s="118">
        <f t="shared" si="18"/>
        <v>47</v>
      </c>
      <c r="X51" s="118">
        <f t="shared" si="10"/>
        <v>9.40</v>
      </c>
      <c r="Y51" s="285">
        <v>25</v>
      </c>
      <c r="Z51" s="117">
        <f t="shared" si="11"/>
        <v>20</v>
      </c>
    </row>
    <row r="52" spans="1:26" ht="19.9" customHeight="1">
      <c r="A52" s="207">
        <v>45</v>
      </c>
      <c r="B52" s="137">
        <v>283120</v>
      </c>
      <c r="C52" s="138" t="s">
        <v>158</v>
      </c>
      <c r="D52" s="10">
        <v>7</v>
      </c>
      <c r="E52" s="10">
        <v>5</v>
      </c>
      <c r="F52" s="10">
        <v>6</v>
      </c>
      <c r="G52" s="10">
        <v>5</v>
      </c>
      <c r="H52" s="10">
        <v>3</v>
      </c>
      <c r="I52" s="10">
        <f t="shared" si="7"/>
        <v>26</v>
      </c>
      <c r="J52" s="10">
        <f t="shared" si="12"/>
        <v>3.90</v>
      </c>
      <c r="K52" s="286">
        <v>2</v>
      </c>
      <c r="L52" s="286">
        <v>2.50</v>
      </c>
      <c r="M52" s="286">
        <v>4</v>
      </c>
      <c r="N52" s="286">
        <v>2</v>
      </c>
      <c r="O52" s="286">
        <v>3</v>
      </c>
      <c r="P52" s="18">
        <f t="shared" si="8"/>
        <v>13.50</v>
      </c>
      <c r="Q52" s="117">
        <f t="shared" si="9"/>
        <v>0.675</v>
      </c>
      <c r="R52" s="107">
        <f t="shared" si="13"/>
        <v>1.1500000000000001</v>
      </c>
      <c r="S52" s="107">
        <f t="shared" si="14"/>
        <v>0.875</v>
      </c>
      <c r="T52" s="107">
        <f t="shared" si="15"/>
        <v>1.0999999999999999</v>
      </c>
      <c r="U52" s="107">
        <f t="shared" si="16"/>
        <v>0.85</v>
      </c>
      <c r="V52" s="107">
        <f t="shared" si="17"/>
        <v>0.60</v>
      </c>
      <c r="W52" s="118">
        <f t="shared" si="18"/>
        <v>39.50</v>
      </c>
      <c r="X52" s="118">
        <f t="shared" si="10"/>
        <v>7.90</v>
      </c>
      <c r="Y52" s="285">
        <v>21</v>
      </c>
      <c r="Z52" s="117">
        <f t="shared" si="11"/>
        <v>16.80</v>
      </c>
    </row>
    <row r="53" spans="1:26" ht="19.9" customHeight="1" thickBot="1">
      <c r="A53" s="208">
        <v>46</v>
      </c>
      <c r="B53" s="137">
        <v>283121</v>
      </c>
      <c r="C53" s="138" t="s">
        <v>236</v>
      </c>
      <c r="D53" s="10">
        <v>3</v>
      </c>
      <c r="E53" s="10">
        <v>2.50</v>
      </c>
      <c r="F53" s="10">
        <v>1</v>
      </c>
      <c r="G53" s="10">
        <v>3</v>
      </c>
      <c r="H53" s="10">
        <v>1.50</v>
      </c>
      <c r="I53" s="10">
        <f t="shared" si="7"/>
        <v>11</v>
      </c>
      <c r="J53" s="10">
        <f t="shared" si="12"/>
        <v>1.65</v>
      </c>
      <c r="K53" s="18">
        <v>2</v>
      </c>
      <c r="L53" s="18">
        <v>1.50</v>
      </c>
      <c r="M53" s="18">
        <v>0.50</v>
      </c>
      <c r="N53" s="18">
        <v>0</v>
      </c>
      <c r="O53" s="18">
        <v>1</v>
      </c>
      <c r="P53" s="18">
        <f t="shared" si="8"/>
        <v>5</v>
      </c>
      <c r="Q53" s="117">
        <f t="shared" si="9"/>
        <v>0.25</v>
      </c>
      <c r="R53" s="107">
        <f t="shared" si="13"/>
        <v>0.54999999999999993</v>
      </c>
      <c r="S53" s="107">
        <f t="shared" si="14"/>
        <v>0.45</v>
      </c>
      <c r="T53" s="107">
        <f t="shared" si="15"/>
        <v>0.175</v>
      </c>
      <c r="U53" s="107">
        <f t="shared" si="16"/>
        <v>0.44999999999999996</v>
      </c>
      <c r="V53" s="107">
        <f t="shared" si="17"/>
        <v>0.27499999999999997</v>
      </c>
      <c r="W53" s="118">
        <f t="shared" si="18"/>
        <v>16</v>
      </c>
      <c r="X53" s="118">
        <f t="shared" si="10"/>
        <v>3.20</v>
      </c>
      <c r="Y53" s="285">
        <v>9</v>
      </c>
      <c r="Z53" s="117">
        <f t="shared" si="11"/>
        <v>7.20</v>
      </c>
    </row>
    <row r="54" spans="1:26" ht="19.9" customHeight="1">
      <c r="A54" s="207">
        <v>47</v>
      </c>
      <c r="B54" s="137">
        <v>283123</v>
      </c>
      <c r="C54" s="138" t="s">
        <v>237</v>
      </c>
      <c r="D54" s="10">
        <v>6</v>
      </c>
      <c r="E54" s="10">
        <v>7</v>
      </c>
      <c r="F54" s="10">
        <v>5.50</v>
      </c>
      <c r="G54" s="10">
        <v>6</v>
      </c>
      <c r="H54" s="10">
        <v>4</v>
      </c>
      <c r="I54" s="10">
        <f t="shared" si="7"/>
        <v>28.50</v>
      </c>
      <c r="J54" s="10">
        <f t="shared" si="12"/>
        <v>4.2749999999999995</v>
      </c>
      <c r="K54" s="18">
        <v>1.50</v>
      </c>
      <c r="L54" s="18">
        <v>2</v>
      </c>
      <c r="M54" s="18">
        <v>3.50</v>
      </c>
      <c r="N54" s="18">
        <v>2</v>
      </c>
      <c r="O54" s="18">
        <v>4</v>
      </c>
      <c r="P54" s="18">
        <f t="shared" si="8"/>
        <v>13</v>
      </c>
      <c r="Q54" s="117">
        <f t="shared" si="9"/>
        <v>0.65</v>
      </c>
      <c r="R54" s="107">
        <f t="shared" si="13"/>
        <v>0.97499999999999987</v>
      </c>
      <c r="S54" s="107">
        <f t="shared" si="14"/>
        <v>1.1500000000000001</v>
      </c>
      <c r="T54" s="107">
        <f t="shared" si="15"/>
        <v>1</v>
      </c>
      <c r="U54" s="107">
        <f t="shared" si="16"/>
        <v>0.99999999999999989</v>
      </c>
      <c r="V54" s="107">
        <f t="shared" si="17"/>
        <v>0.80</v>
      </c>
      <c r="W54" s="118">
        <f t="shared" si="18"/>
        <v>41.50</v>
      </c>
      <c r="X54" s="118">
        <f t="shared" si="10"/>
        <v>8.3000000000000007</v>
      </c>
      <c r="Y54" s="285">
        <v>23</v>
      </c>
      <c r="Z54" s="117">
        <f t="shared" si="11"/>
        <v>18.400000000000002</v>
      </c>
    </row>
    <row r="55" spans="1:26" ht="19.9" customHeight="1" thickBot="1">
      <c r="A55" s="208">
        <v>48</v>
      </c>
      <c r="B55" s="137">
        <v>283124</v>
      </c>
      <c r="C55" s="138" t="s">
        <v>123</v>
      </c>
      <c r="D55" s="10">
        <v>0.50</v>
      </c>
      <c r="E55" s="10">
        <v>1</v>
      </c>
      <c r="F55" s="10">
        <v>0.50</v>
      </c>
      <c r="G55" s="10">
        <v>0.50</v>
      </c>
      <c r="H55" s="10">
        <v>1</v>
      </c>
      <c r="I55" s="10">
        <f t="shared" si="7"/>
        <v>3.50</v>
      </c>
      <c r="J55" s="10">
        <f t="shared" si="12"/>
        <v>0.525</v>
      </c>
      <c r="K55" s="18">
        <v>0</v>
      </c>
      <c r="L55" s="18">
        <v>1</v>
      </c>
      <c r="M55" s="18">
        <v>0</v>
      </c>
      <c r="N55" s="18">
        <v>0.50</v>
      </c>
      <c r="O55" s="18">
        <v>0</v>
      </c>
      <c r="P55" s="18">
        <f t="shared" si="8"/>
        <v>1.50</v>
      </c>
      <c r="Q55" s="117">
        <f t="shared" si="9"/>
        <v>0.075000000000000011</v>
      </c>
      <c r="R55" s="107">
        <f t="shared" si="13"/>
        <v>0.074999999999999997</v>
      </c>
      <c r="S55" s="107">
        <f t="shared" si="14"/>
        <v>0.20</v>
      </c>
      <c r="T55" s="107">
        <f t="shared" si="15"/>
        <v>0.074999999999999997</v>
      </c>
      <c r="U55" s="107">
        <f t="shared" si="16"/>
        <v>0.10</v>
      </c>
      <c r="V55" s="107">
        <f t="shared" si="17"/>
        <v>0.15</v>
      </c>
      <c r="W55" s="118">
        <f t="shared" si="18"/>
        <v>5</v>
      </c>
      <c r="X55" s="118">
        <f t="shared" si="10"/>
        <v>1</v>
      </c>
      <c r="Y55" s="285">
        <v>3</v>
      </c>
      <c r="Z55" s="117">
        <f t="shared" si="11"/>
        <v>2.4000000000000004</v>
      </c>
    </row>
    <row r="56" spans="1:26" ht="19.9" customHeight="1">
      <c r="A56" s="207">
        <v>49</v>
      </c>
      <c r="B56" s="137">
        <v>283125</v>
      </c>
      <c r="C56" s="138" t="s">
        <v>123</v>
      </c>
      <c r="D56" s="10">
        <v>3.50</v>
      </c>
      <c r="E56" s="10">
        <v>7</v>
      </c>
      <c r="F56" s="10">
        <v>8</v>
      </c>
      <c r="G56" s="10">
        <v>3</v>
      </c>
      <c r="H56" s="10">
        <v>5</v>
      </c>
      <c r="I56" s="10">
        <f t="shared" si="7"/>
        <v>26.50</v>
      </c>
      <c r="J56" s="10">
        <f t="shared" si="12"/>
        <v>3.9749999999999996</v>
      </c>
      <c r="K56" s="18">
        <v>3</v>
      </c>
      <c r="L56" s="18">
        <v>2</v>
      </c>
      <c r="M56" s="18">
        <v>4</v>
      </c>
      <c r="N56" s="18">
        <v>1</v>
      </c>
      <c r="O56" s="18">
        <v>2.50</v>
      </c>
      <c r="P56" s="18">
        <f t="shared" si="8"/>
        <v>12.50</v>
      </c>
      <c r="Q56" s="117">
        <f t="shared" si="9"/>
        <v>0.625</v>
      </c>
      <c r="R56" s="107">
        <f t="shared" si="13"/>
        <v>0.675</v>
      </c>
      <c r="S56" s="107">
        <f t="shared" si="14"/>
        <v>1.1500000000000001</v>
      </c>
      <c r="T56" s="107">
        <f t="shared" si="15"/>
        <v>1.40</v>
      </c>
      <c r="U56" s="107">
        <f t="shared" si="16"/>
        <v>0.49999999999999994</v>
      </c>
      <c r="V56" s="107">
        <f t="shared" si="17"/>
        <v>0.875</v>
      </c>
      <c r="W56" s="118">
        <f t="shared" si="18"/>
        <v>39</v>
      </c>
      <c r="X56" s="118">
        <f t="shared" si="10"/>
        <v>7.8000000000000007</v>
      </c>
      <c r="Y56" s="285">
        <v>20</v>
      </c>
      <c r="Z56" s="117">
        <f t="shared" si="11"/>
        <v>16</v>
      </c>
    </row>
    <row r="57" spans="1:26" ht="19.9" customHeight="1" thickBot="1">
      <c r="A57" s="208">
        <v>50</v>
      </c>
      <c r="B57" s="137">
        <v>283126</v>
      </c>
      <c r="C57" s="138" t="s">
        <v>238</v>
      </c>
      <c r="D57" s="10">
        <v>5</v>
      </c>
      <c r="E57" s="10">
        <v>4</v>
      </c>
      <c r="F57" s="10">
        <v>6</v>
      </c>
      <c r="G57" s="10">
        <v>5</v>
      </c>
      <c r="H57" s="10">
        <v>5.50</v>
      </c>
      <c r="I57" s="10">
        <f t="shared" si="7"/>
        <v>25.50</v>
      </c>
      <c r="J57" s="10">
        <f t="shared" si="12"/>
        <v>3.8249999999999997</v>
      </c>
      <c r="K57" s="18">
        <v>3.50</v>
      </c>
      <c r="L57" s="18">
        <v>1.50</v>
      </c>
      <c r="M57" s="18">
        <v>2.50</v>
      </c>
      <c r="N57" s="18">
        <v>2</v>
      </c>
      <c r="O57" s="18">
        <v>3</v>
      </c>
      <c r="P57" s="18">
        <f t="shared" si="8"/>
        <v>12.50</v>
      </c>
      <c r="Q57" s="117">
        <f t="shared" si="9"/>
        <v>0.625</v>
      </c>
      <c r="R57" s="107">
        <f t="shared" si="13"/>
        <v>0.925</v>
      </c>
      <c r="S57" s="107">
        <f t="shared" si="14"/>
        <v>0.675</v>
      </c>
      <c r="T57" s="107">
        <f t="shared" si="15"/>
        <v>1.0249999999999999</v>
      </c>
      <c r="U57" s="107">
        <f t="shared" si="16"/>
        <v>0.85</v>
      </c>
      <c r="V57" s="107">
        <f t="shared" si="17"/>
        <v>0.975</v>
      </c>
      <c r="W57" s="118">
        <f t="shared" si="18"/>
        <v>38</v>
      </c>
      <c r="X57" s="118">
        <f t="shared" si="10"/>
        <v>7.60</v>
      </c>
      <c r="Y57" s="285">
        <v>20</v>
      </c>
      <c r="Z57" s="117">
        <f t="shared" si="11"/>
        <v>16</v>
      </c>
    </row>
    <row r="58" spans="1:26" ht="19.9" customHeight="1">
      <c r="A58" s="207">
        <v>51</v>
      </c>
      <c r="B58" s="137">
        <v>283128</v>
      </c>
      <c r="C58" s="138" t="s">
        <v>239</v>
      </c>
      <c r="D58" s="10">
        <v>1</v>
      </c>
      <c r="E58" s="10">
        <v>1.50</v>
      </c>
      <c r="F58" s="10">
        <v>2</v>
      </c>
      <c r="G58" s="10">
        <v>0.50</v>
      </c>
      <c r="H58" s="10">
        <v>1</v>
      </c>
      <c r="I58" s="10">
        <f t="shared" si="7"/>
        <v>6</v>
      </c>
      <c r="J58" s="10">
        <f t="shared" si="12"/>
        <v>0.89999999999999991</v>
      </c>
      <c r="K58" s="18">
        <v>1</v>
      </c>
      <c r="L58" s="18">
        <v>0.50</v>
      </c>
      <c r="M58" s="18">
        <v>1.50</v>
      </c>
      <c r="N58" s="18">
        <v>1</v>
      </c>
      <c r="O58" s="18">
        <v>0.50</v>
      </c>
      <c r="P58" s="18">
        <f t="shared" si="8"/>
        <v>4.50</v>
      </c>
      <c r="Q58" s="117">
        <f t="shared" si="9"/>
        <v>0.225</v>
      </c>
      <c r="R58" s="107">
        <f t="shared" si="13"/>
        <v>0.20</v>
      </c>
      <c r="S58" s="107">
        <f t="shared" si="14"/>
        <v>0.24999999999999997</v>
      </c>
      <c r="T58" s="107">
        <f t="shared" si="15"/>
        <v>0.375</v>
      </c>
      <c r="U58" s="107">
        <f t="shared" si="16"/>
        <v>0.125</v>
      </c>
      <c r="V58" s="107">
        <f t="shared" si="17"/>
        <v>0.175</v>
      </c>
      <c r="W58" s="118">
        <f t="shared" si="18"/>
        <v>10.50</v>
      </c>
      <c r="X58" s="118">
        <f t="shared" si="10"/>
        <v>2.10</v>
      </c>
      <c r="Y58" s="285">
        <v>7</v>
      </c>
      <c r="Z58" s="117">
        <f t="shared" si="11"/>
        <v>5.60</v>
      </c>
    </row>
    <row r="59" spans="1:26" ht="19.9" customHeight="1" thickBot="1">
      <c r="A59" s="208">
        <v>52</v>
      </c>
      <c r="B59" s="137">
        <v>283129</v>
      </c>
      <c r="C59" s="138" t="s">
        <v>125</v>
      </c>
      <c r="D59" s="10">
        <v>6</v>
      </c>
      <c r="E59" s="10">
        <v>5</v>
      </c>
      <c r="F59" s="10">
        <v>4.50</v>
      </c>
      <c r="G59" s="10">
        <v>3</v>
      </c>
      <c r="H59" s="10">
        <v>5</v>
      </c>
      <c r="I59" s="10">
        <f t="shared" si="7"/>
        <v>23.50</v>
      </c>
      <c r="J59" s="10">
        <f t="shared" si="12"/>
        <v>3.525</v>
      </c>
      <c r="K59" s="18">
        <v>4</v>
      </c>
      <c r="L59" s="18">
        <v>2</v>
      </c>
      <c r="M59" s="18">
        <v>1</v>
      </c>
      <c r="N59" s="18">
        <v>3</v>
      </c>
      <c r="O59" s="18">
        <v>1.50</v>
      </c>
      <c r="P59" s="18">
        <f t="shared" si="8"/>
        <v>11.50</v>
      </c>
      <c r="Q59" s="117">
        <f t="shared" si="9"/>
        <v>0.57500000000000007</v>
      </c>
      <c r="R59" s="107">
        <f t="shared" si="13"/>
        <v>1.0999999999999999</v>
      </c>
      <c r="S59" s="107">
        <f t="shared" si="14"/>
        <v>0.85</v>
      </c>
      <c r="T59" s="107">
        <f t="shared" si="15"/>
        <v>0.725</v>
      </c>
      <c r="U59" s="107">
        <f t="shared" si="16"/>
        <v>0.60</v>
      </c>
      <c r="V59" s="107">
        <f t="shared" si="17"/>
        <v>0.825</v>
      </c>
      <c r="W59" s="118">
        <f t="shared" si="18"/>
        <v>35</v>
      </c>
      <c r="X59" s="118">
        <f t="shared" si="10"/>
        <v>7</v>
      </c>
      <c r="Y59" s="285">
        <v>19</v>
      </c>
      <c r="Z59" s="117">
        <f t="shared" si="11"/>
        <v>15.20</v>
      </c>
    </row>
    <row r="60" spans="1:26" ht="19.9" customHeight="1">
      <c r="A60" s="207">
        <v>53</v>
      </c>
      <c r="B60" s="137">
        <v>283131</v>
      </c>
      <c r="C60" s="138" t="s">
        <v>240</v>
      </c>
      <c r="D60" s="10">
        <v>1</v>
      </c>
      <c r="E60" s="10">
        <v>3</v>
      </c>
      <c r="F60" s="10">
        <v>0.50</v>
      </c>
      <c r="G60" s="10">
        <v>2</v>
      </c>
      <c r="H60" s="10">
        <v>1.50</v>
      </c>
      <c r="I60" s="10">
        <f t="shared" si="7"/>
        <v>8</v>
      </c>
      <c r="J60" s="10">
        <f t="shared" si="12"/>
        <v>1.20</v>
      </c>
      <c r="K60" s="18">
        <v>1.50</v>
      </c>
      <c r="L60" s="18">
        <v>2</v>
      </c>
      <c r="M60" s="18">
        <v>0.50</v>
      </c>
      <c r="N60" s="18">
        <v>1</v>
      </c>
      <c r="O60" s="18">
        <v>0.50</v>
      </c>
      <c r="P60" s="18">
        <f t="shared" si="8"/>
        <v>5.50</v>
      </c>
      <c r="Q60" s="117">
        <f t="shared" si="9"/>
        <v>0.27500000000000002</v>
      </c>
      <c r="R60" s="107">
        <f t="shared" si="13"/>
        <v>0.225</v>
      </c>
      <c r="S60" s="107">
        <f t="shared" si="14"/>
        <v>0.54999999999999993</v>
      </c>
      <c r="T60" s="107">
        <f t="shared" si="15"/>
        <v>0.10</v>
      </c>
      <c r="U60" s="107">
        <f t="shared" si="16"/>
        <v>0.35</v>
      </c>
      <c r="V60" s="107">
        <f t="shared" si="17"/>
        <v>0.24999999999999997</v>
      </c>
      <c r="W60" s="118">
        <f t="shared" si="18"/>
        <v>13.50</v>
      </c>
      <c r="X60" s="118">
        <f t="shared" si="10"/>
        <v>2.70</v>
      </c>
      <c r="Y60" s="285">
        <v>7</v>
      </c>
      <c r="Z60" s="117">
        <f t="shared" si="11"/>
        <v>5.60</v>
      </c>
    </row>
    <row r="61" spans="1:26" ht="19.9" customHeight="1" thickBot="1">
      <c r="A61" s="208">
        <v>54</v>
      </c>
      <c r="B61" s="137">
        <v>283132</v>
      </c>
      <c r="C61" s="138" t="s">
        <v>127</v>
      </c>
      <c r="D61" s="287">
        <v>4.50</v>
      </c>
      <c r="E61" s="287">
        <v>5</v>
      </c>
      <c r="F61" s="287">
        <v>3</v>
      </c>
      <c r="G61" s="287">
        <v>4</v>
      </c>
      <c r="H61" s="287">
        <v>2</v>
      </c>
      <c r="I61" s="10">
        <f t="shared" si="7"/>
        <v>18.50</v>
      </c>
      <c r="J61" s="10">
        <f t="shared" si="12"/>
        <v>2.775</v>
      </c>
      <c r="K61" s="18">
        <v>2</v>
      </c>
      <c r="L61" s="18">
        <v>2.50</v>
      </c>
      <c r="M61" s="18">
        <v>1.50</v>
      </c>
      <c r="N61" s="18">
        <v>2.50</v>
      </c>
      <c r="O61" s="18">
        <v>1</v>
      </c>
      <c r="P61" s="18">
        <f t="shared" si="8"/>
        <v>9.50</v>
      </c>
      <c r="Q61" s="117">
        <f t="shared" si="9"/>
        <v>0.475</v>
      </c>
      <c r="R61" s="107">
        <f t="shared" si="13"/>
        <v>0.77499999999999991</v>
      </c>
      <c r="S61" s="107">
        <f t="shared" si="14"/>
        <v>0.875</v>
      </c>
      <c r="T61" s="107">
        <f t="shared" si="15"/>
        <v>0.52499999999999991</v>
      </c>
      <c r="U61" s="107">
        <f t="shared" si="16"/>
        <v>0.725</v>
      </c>
      <c r="V61" s="107">
        <f t="shared" si="17"/>
        <v>0.35</v>
      </c>
      <c r="W61" s="118">
        <f t="shared" si="18"/>
        <v>28</v>
      </c>
      <c r="X61" s="118">
        <f t="shared" si="10"/>
        <v>5.60</v>
      </c>
      <c r="Y61" s="285">
        <v>15</v>
      </c>
      <c r="Z61" s="117">
        <f t="shared" si="11"/>
        <v>12</v>
      </c>
    </row>
    <row r="62" spans="1:26" ht="19.9" customHeight="1">
      <c r="A62" s="207">
        <v>55</v>
      </c>
      <c r="B62" s="137">
        <v>283136</v>
      </c>
      <c r="C62" s="138" t="s">
        <v>241</v>
      </c>
      <c r="D62" s="10">
        <v>2</v>
      </c>
      <c r="E62" s="10">
        <v>4</v>
      </c>
      <c r="F62" s="10">
        <v>2.50</v>
      </c>
      <c r="G62" s="10">
        <v>1</v>
      </c>
      <c r="H62" s="10">
        <v>0.50</v>
      </c>
      <c r="I62" s="10">
        <f t="shared" si="7"/>
        <v>10</v>
      </c>
      <c r="J62" s="10">
        <f t="shared" si="12"/>
        <v>1.50</v>
      </c>
      <c r="K62" s="18">
        <v>3</v>
      </c>
      <c r="L62" s="18">
        <v>1</v>
      </c>
      <c r="M62" s="18">
        <v>2</v>
      </c>
      <c r="N62" s="18">
        <v>1.50</v>
      </c>
      <c r="O62" s="18">
        <v>3</v>
      </c>
      <c r="P62" s="18">
        <f t="shared" si="8"/>
        <v>10.50</v>
      </c>
      <c r="Q62" s="117">
        <f t="shared" si="9"/>
        <v>0.525</v>
      </c>
      <c r="R62" s="107">
        <f t="shared" si="13"/>
        <v>0.45</v>
      </c>
      <c r="S62" s="107">
        <f t="shared" si="14"/>
        <v>0.65</v>
      </c>
      <c r="T62" s="107">
        <f t="shared" si="15"/>
        <v>0.475</v>
      </c>
      <c r="U62" s="107">
        <f t="shared" si="16"/>
        <v>0.225</v>
      </c>
      <c r="V62" s="107">
        <f t="shared" si="17"/>
        <v>0.22500000000000003</v>
      </c>
      <c r="W62" s="118">
        <f t="shared" si="18"/>
        <v>20.50</v>
      </c>
      <c r="X62" s="118">
        <f t="shared" si="10"/>
        <v>4.1000000000000005</v>
      </c>
      <c r="Y62" s="285" t="s">
        <v>203</v>
      </c>
      <c r="Z62" s="117" t="e">
        <f t="shared" si="11"/>
        <v>#VALUE!</v>
      </c>
    </row>
    <row r="63" spans="1:26" ht="19.9" customHeight="1" thickBot="1">
      <c r="A63" s="208">
        <v>56</v>
      </c>
      <c r="B63" s="137">
        <v>283137</v>
      </c>
      <c r="C63" s="138" t="s">
        <v>242</v>
      </c>
      <c r="D63" s="10">
        <v>3</v>
      </c>
      <c r="E63" s="10">
        <v>6</v>
      </c>
      <c r="F63" s="10">
        <v>2</v>
      </c>
      <c r="G63" s="10">
        <v>3.50</v>
      </c>
      <c r="H63" s="10">
        <v>4</v>
      </c>
      <c r="I63" s="10">
        <f t="shared" si="7"/>
        <v>18.50</v>
      </c>
      <c r="J63" s="10">
        <f t="shared" si="12"/>
        <v>2.775</v>
      </c>
      <c r="K63" s="18">
        <v>2.50</v>
      </c>
      <c r="L63" s="18">
        <v>2</v>
      </c>
      <c r="M63" s="18">
        <v>1</v>
      </c>
      <c r="N63" s="18">
        <v>2.50</v>
      </c>
      <c r="O63" s="18">
        <v>1.50</v>
      </c>
      <c r="P63" s="18">
        <f t="shared" si="8"/>
        <v>9.50</v>
      </c>
      <c r="Q63" s="117">
        <f t="shared" si="9"/>
        <v>0.475</v>
      </c>
      <c r="R63" s="107">
        <f t="shared" si="13"/>
        <v>0.57499999999999996</v>
      </c>
      <c r="S63" s="107">
        <f t="shared" si="14"/>
        <v>0.99999999999999989</v>
      </c>
      <c r="T63" s="107">
        <f t="shared" si="15"/>
        <v>0.35</v>
      </c>
      <c r="U63" s="107">
        <f t="shared" si="16"/>
        <v>0.65</v>
      </c>
      <c r="V63" s="107">
        <f t="shared" si="17"/>
        <v>0.675</v>
      </c>
      <c r="W63" s="118">
        <f t="shared" si="18"/>
        <v>28</v>
      </c>
      <c r="X63" s="118">
        <f t="shared" si="10"/>
        <v>5.60</v>
      </c>
      <c r="Y63" s="285">
        <v>15</v>
      </c>
      <c r="Z63" s="117">
        <f t="shared" si="11"/>
        <v>12</v>
      </c>
    </row>
    <row r="64" spans="1:26" ht="19.9" customHeight="1">
      <c r="A64" s="207">
        <v>57</v>
      </c>
      <c r="B64" s="137">
        <v>283139</v>
      </c>
      <c r="C64" s="138" t="s">
        <v>129</v>
      </c>
      <c r="D64" s="10">
        <v>2</v>
      </c>
      <c r="E64" s="10">
        <v>3</v>
      </c>
      <c r="F64" s="10">
        <v>5</v>
      </c>
      <c r="G64" s="10">
        <v>2</v>
      </c>
      <c r="H64" s="10">
        <v>1.50</v>
      </c>
      <c r="I64" s="10">
        <f t="shared" si="7"/>
        <v>13.50</v>
      </c>
      <c r="J64" s="10">
        <f t="shared" si="12"/>
        <v>2.025</v>
      </c>
      <c r="K64" s="18">
        <v>1</v>
      </c>
      <c r="L64" s="18">
        <v>2</v>
      </c>
      <c r="M64" s="18">
        <v>1.50</v>
      </c>
      <c r="N64" s="18">
        <v>0.50</v>
      </c>
      <c r="O64" s="18">
        <v>1.50</v>
      </c>
      <c r="P64" s="18">
        <f t="shared" si="8"/>
        <v>6.50</v>
      </c>
      <c r="Q64" s="117">
        <f t="shared" si="9"/>
        <v>0.325</v>
      </c>
      <c r="R64" s="107">
        <f t="shared" si="13"/>
        <v>0.35</v>
      </c>
      <c r="S64" s="107">
        <f t="shared" si="14"/>
        <v>0.54999999999999993</v>
      </c>
      <c r="T64" s="107">
        <f t="shared" si="15"/>
        <v>0.825</v>
      </c>
      <c r="U64" s="107">
        <f t="shared" si="16"/>
        <v>0.325</v>
      </c>
      <c r="V64" s="107">
        <f t="shared" si="17"/>
        <v>0.30</v>
      </c>
      <c r="W64" s="118">
        <f t="shared" si="18"/>
        <v>20</v>
      </c>
      <c r="X64" s="118">
        <f t="shared" si="10"/>
        <v>4</v>
      </c>
      <c r="Y64" s="285">
        <v>11</v>
      </c>
      <c r="Z64" s="117">
        <f t="shared" si="11"/>
        <v>8.8000000000000007</v>
      </c>
    </row>
    <row r="65" spans="1:26" ht="19.9" customHeight="1" thickBot="1">
      <c r="A65" s="208">
        <v>58</v>
      </c>
      <c r="B65" s="137">
        <v>283140</v>
      </c>
      <c r="C65" s="138" t="s">
        <v>130</v>
      </c>
      <c r="D65" s="10">
        <v>0</v>
      </c>
      <c r="E65" s="10">
        <v>0.50</v>
      </c>
      <c r="F65" s="10">
        <v>0.50</v>
      </c>
      <c r="G65" s="10">
        <v>0</v>
      </c>
      <c r="H65" s="10">
        <v>0</v>
      </c>
      <c r="I65" s="10">
        <f t="shared" si="7"/>
        <v>1</v>
      </c>
      <c r="J65" s="10">
        <f t="shared" si="12"/>
        <v>0.15</v>
      </c>
      <c r="K65" s="18">
        <v>0</v>
      </c>
      <c r="L65" s="18">
        <v>0</v>
      </c>
      <c r="M65" s="18">
        <v>0</v>
      </c>
      <c r="N65" s="18">
        <v>0</v>
      </c>
      <c r="O65" s="18">
        <v>0.50</v>
      </c>
      <c r="P65" s="18">
        <f t="shared" si="8"/>
        <v>0.50</v>
      </c>
      <c r="Q65" s="117">
        <f t="shared" si="9"/>
        <v>0.025000000000000001</v>
      </c>
      <c r="R65" s="107">
        <f t="shared" si="13"/>
        <v>0</v>
      </c>
      <c r="S65" s="107">
        <f t="shared" si="14"/>
        <v>0.074999999999999997</v>
      </c>
      <c r="T65" s="107">
        <f t="shared" si="15"/>
        <v>0.074999999999999997</v>
      </c>
      <c r="U65" s="107">
        <f t="shared" si="16"/>
        <v>0</v>
      </c>
      <c r="V65" s="107">
        <f t="shared" si="17"/>
        <v>0.025000000000000001</v>
      </c>
      <c r="W65" s="118">
        <f t="shared" si="18"/>
        <v>1.50</v>
      </c>
      <c r="X65" s="118">
        <f t="shared" si="10"/>
        <v>0.30000000000000004</v>
      </c>
      <c r="Y65" s="285">
        <v>0</v>
      </c>
      <c r="Z65" s="117">
        <f t="shared" si="11"/>
        <v>0</v>
      </c>
    </row>
    <row r="66" spans="1:26" ht="19.9" customHeight="1">
      <c r="A66" s="207">
        <v>59</v>
      </c>
      <c r="B66" s="137">
        <v>283143</v>
      </c>
      <c r="C66" s="138" t="s">
        <v>243</v>
      </c>
      <c r="D66" s="10">
        <v>2.50</v>
      </c>
      <c r="E66" s="10">
        <v>3</v>
      </c>
      <c r="F66" s="10">
        <v>2.50</v>
      </c>
      <c r="G66" s="10">
        <v>4.50</v>
      </c>
      <c r="H66" s="10">
        <v>5</v>
      </c>
      <c r="I66" s="10">
        <f t="shared" si="7"/>
        <v>17.50</v>
      </c>
      <c r="J66" s="10">
        <f t="shared" si="12"/>
        <v>2.625</v>
      </c>
      <c r="K66" s="18">
        <v>2.50</v>
      </c>
      <c r="L66" s="18">
        <v>3</v>
      </c>
      <c r="M66" s="18">
        <v>1</v>
      </c>
      <c r="N66" s="18">
        <v>2</v>
      </c>
      <c r="O66" s="18">
        <v>0.50</v>
      </c>
      <c r="P66" s="18">
        <f t="shared" si="8"/>
        <v>9</v>
      </c>
      <c r="Q66" s="117">
        <f t="shared" si="9"/>
        <v>0.45</v>
      </c>
      <c r="R66" s="107">
        <f t="shared" si="13"/>
        <v>0.50</v>
      </c>
      <c r="S66" s="107">
        <f t="shared" si="14"/>
        <v>0.60</v>
      </c>
      <c r="T66" s="107">
        <f t="shared" si="15"/>
        <v>0.425</v>
      </c>
      <c r="U66" s="107">
        <f t="shared" si="16"/>
        <v>0.77499999999999991</v>
      </c>
      <c r="V66" s="107">
        <f t="shared" si="17"/>
        <v>0.775</v>
      </c>
      <c r="W66" s="118">
        <f t="shared" si="18"/>
        <v>26.50</v>
      </c>
      <c r="X66" s="118">
        <f t="shared" si="10"/>
        <v>5.3000000000000007</v>
      </c>
      <c r="Y66" s="285">
        <v>15</v>
      </c>
      <c r="Z66" s="117">
        <f t="shared" si="11"/>
        <v>12</v>
      </c>
    </row>
    <row r="67" spans="1:26" ht="19.9" customHeight="1" thickBot="1">
      <c r="A67" s="208">
        <v>60</v>
      </c>
      <c r="B67" s="137">
        <v>283144</v>
      </c>
      <c r="C67" s="138" t="s">
        <v>244</v>
      </c>
      <c r="D67" s="10">
        <v>4.50</v>
      </c>
      <c r="E67" s="10">
        <v>4</v>
      </c>
      <c r="F67" s="10">
        <v>3</v>
      </c>
      <c r="G67" s="10">
        <v>5</v>
      </c>
      <c r="H67" s="10">
        <v>1.50</v>
      </c>
      <c r="I67" s="10">
        <f t="shared" si="7"/>
        <v>18</v>
      </c>
      <c r="J67" s="10">
        <f t="shared" si="12"/>
        <v>2.6999999999999997</v>
      </c>
      <c r="K67" s="18">
        <v>2</v>
      </c>
      <c r="L67" s="18">
        <v>1</v>
      </c>
      <c r="M67" s="18">
        <v>2.50</v>
      </c>
      <c r="N67" s="18">
        <v>1.50</v>
      </c>
      <c r="O67" s="18">
        <v>3</v>
      </c>
      <c r="P67" s="18">
        <f t="shared" si="8"/>
        <v>10</v>
      </c>
      <c r="Q67" s="117">
        <f t="shared" si="9"/>
        <v>0.50</v>
      </c>
      <c r="R67" s="107">
        <f t="shared" si="13"/>
        <v>0.77499999999999991</v>
      </c>
      <c r="S67" s="107">
        <f t="shared" si="14"/>
        <v>0.65</v>
      </c>
      <c r="T67" s="107">
        <f t="shared" si="15"/>
        <v>0.57499999999999996</v>
      </c>
      <c r="U67" s="107">
        <f t="shared" si="16"/>
        <v>0.825</v>
      </c>
      <c r="V67" s="107">
        <f t="shared" si="17"/>
        <v>0.375</v>
      </c>
      <c r="W67" s="118">
        <f t="shared" si="18"/>
        <v>28</v>
      </c>
      <c r="X67" s="118">
        <f t="shared" si="10"/>
        <v>5.60</v>
      </c>
      <c r="Y67" s="285">
        <v>15</v>
      </c>
      <c r="Z67" s="117">
        <f t="shared" si="11"/>
        <v>12</v>
      </c>
    </row>
    <row r="68" spans="1:26" ht="19.9" customHeight="1">
      <c r="A68" s="207">
        <v>61</v>
      </c>
      <c r="B68" s="137">
        <v>283145</v>
      </c>
      <c r="C68" s="138" t="s">
        <v>245</v>
      </c>
      <c r="D68" s="10">
        <v>1</v>
      </c>
      <c r="E68" s="10">
        <v>1.50</v>
      </c>
      <c r="F68" s="10">
        <v>2</v>
      </c>
      <c r="G68" s="10">
        <v>4</v>
      </c>
      <c r="H68" s="10">
        <v>2.50</v>
      </c>
      <c r="I68" s="10">
        <f t="shared" si="7"/>
        <v>11</v>
      </c>
      <c r="J68" s="10">
        <f t="shared" si="12"/>
        <v>1.65</v>
      </c>
      <c r="K68" s="18">
        <v>1</v>
      </c>
      <c r="L68" s="18">
        <v>1.50</v>
      </c>
      <c r="M68" s="18">
        <v>0.50</v>
      </c>
      <c r="N68" s="18">
        <v>1</v>
      </c>
      <c r="O68" s="18">
        <v>0.50</v>
      </c>
      <c r="P68" s="18">
        <f t="shared" si="8"/>
        <v>4.50</v>
      </c>
      <c r="Q68" s="117">
        <f t="shared" si="9"/>
        <v>0.225</v>
      </c>
      <c r="R68" s="107">
        <f t="shared" si="13"/>
        <v>0.20</v>
      </c>
      <c r="S68" s="107">
        <f t="shared" si="14"/>
        <v>0.30</v>
      </c>
      <c r="T68" s="107">
        <f t="shared" si="15"/>
        <v>0.325</v>
      </c>
      <c r="U68" s="107">
        <f t="shared" si="16"/>
        <v>0.65</v>
      </c>
      <c r="V68" s="107">
        <f t="shared" si="17"/>
        <v>0.40</v>
      </c>
      <c r="W68" s="118">
        <f t="shared" si="18"/>
        <v>15.50</v>
      </c>
      <c r="X68" s="118">
        <f t="shared" si="10"/>
        <v>3.10</v>
      </c>
      <c r="Y68" s="285">
        <v>9</v>
      </c>
      <c r="Z68" s="117">
        <f t="shared" si="11"/>
        <v>7.20</v>
      </c>
    </row>
    <row r="69" spans="1:26" ht="19.9" customHeight="1" thickBot="1">
      <c r="A69" s="208">
        <v>62</v>
      </c>
      <c r="B69" s="137">
        <v>283146</v>
      </c>
      <c r="C69" s="138" t="s">
        <v>246</v>
      </c>
      <c r="D69" s="10">
        <v>0.50</v>
      </c>
      <c r="E69" s="10">
        <v>0.50</v>
      </c>
      <c r="F69" s="10">
        <v>0.50</v>
      </c>
      <c r="G69" s="10">
        <v>0.50</v>
      </c>
      <c r="H69" s="10">
        <v>2</v>
      </c>
      <c r="I69" s="10">
        <f t="shared" si="7"/>
        <v>4</v>
      </c>
      <c r="J69" s="10">
        <f t="shared" si="12"/>
        <v>0.60</v>
      </c>
      <c r="K69" s="18">
        <v>0.50</v>
      </c>
      <c r="L69" s="18">
        <v>0</v>
      </c>
      <c r="M69" s="18">
        <v>1</v>
      </c>
      <c r="N69" s="18">
        <v>0</v>
      </c>
      <c r="O69" s="18">
        <v>0</v>
      </c>
      <c r="P69" s="18">
        <f t="shared" si="8"/>
        <v>1.50</v>
      </c>
      <c r="Q69" s="117">
        <f t="shared" si="9"/>
        <v>0.075000000000000011</v>
      </c>
      <c r="R69" s="107">
        <f t="shared" si="13"/>
        <v>0.10</v>
      </c>
      <c r="S69" s="107">
        <f t="shared" si="14"/>
        <v>0.074999999999999997</v>
      </c>
      <c r="T69" s="107">
        <f t="shared" si="15"/>
        <v>0.125</v>
      </c>
      <c r="U69" s="107">
        <f t="shared" si="16"/>
        <v>0.074999999999999997</v>
      </c>
      <c r="V69" s="107">
        <f t="shared" si="17"/>
        <v>0.30</v>
      </c>
      <c r="W69" s="118">
        <f t="shared" si="18"/>
        <v>5.50</v>
      </c>
      <c r="X69" s="118">
        <f t="shared" si="10"/>
        <v>1.1000000000000001</v>
      </c>
      <c r="Y69" s="285">
        <v>3</v>
      </c>
      <c r="Z69" s="117">
        <f t="shared" si="11"/>
        <v>2.4000000000000004</v>
      </c>
    </row>
    <row r="70" spans="1:26" ht="19.9" customHeight="1">
      <c r="A70" s="207">
        <v>63</v>
      </c>
      <c r="B70" s="137">
        <v>283148</v>
      </c>
      <c r="C70" s="138" t="s">
        <v>247</v>
      </c>
      <c r="D70" s="10">
        <v>6</v>
      </c>
      <c r="E70" s="10">
        <v>5</v>
      </c>
      <c r="F70" s="10">
        <v>3.50</v>
      </c>
      <c r="G70" s="10">
        <v>1</v>
      </c>
      <c r="H70" s="10">
        <v>3</v>
      </c>
      <c r="I70" s="10">
        <f t="shared" si="7"/>
        <v>18.50</v>
      </c>
      <c r="J70" s="10">
        <f t="shared" si="12"/>
        <v>2.775</v>
      </c>
      <c r="K70" s="18">
        <v>3</v>
      </c>
      <c r="L70" s="18">
        <v>1.50</v>
      </c>
      <c r="M70" s="18">
        <v>0.50</v>
      </c>
      <c r="N70" s="18">
        <v>2</v>
      </c>
      <c r="O70" s="18">
        <v>3.50</v>
      </c>
      <c r="P70" s="18">
        <f t="shared" si="8"/>
        <v>10.50</v>
      </c>
      <c r="Q70" s="117">
        <f t="shared" si="9"/>
        <v>0.525</v>
      </c>
      <c r="R70" s="107">
        <f t="shared" si="13"/>
        <v>1.0499999999999998</v>
      </c>
      <c r="S70" s="107">
        <f t="shared" si="14"/>
        <v>0.825</v>
      </c>
      <c r="T70" s="107">
        <f t="shared" si="15"/>
        <v>0.55000000000000004</v>
      </c>
      <c r="U70" s="107">
        <f t="shared" si="16"/>
        <v>0.25</v>
      </c>
      <c r="V70" s="107">
        <f t="shared" si="17"/>
        <v>0.625</v>
      </c>
      <c r="W70" s="118">
        <f t="shared" si="18"/>
        <v>29</v>
      </c>
      <c r="X70" s="118">
        <f t="shared" si="10"/>
        <v>5.8000000000000007</v>
      </c>
      <c r="Y70" s="285">
        <v>15</v>
      </c>
      <c r="Z70" s="117">
        <f t="shared" si="11"/>
        <v>12</v>
      </c>
    </row>
    <row r="71" spans="1:26" ht="19.9" customHeight="1" thickBot="1">
      <c r="A71" s="208">
        <v>64</v>
      </c>
      <c r="B71" s="137">
        <v>283149</v>
      </c>
      <c r="C71" s="138" t="s">
        <v>248</v>
      </c>
      <c r="D71" s="10">
        <v>4.50</v>
      </c>
      <c r="E71" s="10">
        <v>5</v>
      </c>
      <c r="F71" s="10">
        <v>4</v>
      </c>
      <c r="G71" s="10">
        <v>3</v>
      </c>
      <c r="H71" s="10">
        <v>2.50</v>
      </c>
      <c r="I71" s="10">
        <f t="shared" si="7"/>
        <v>19</v>
      </c>
      <c r="J71" s="10">
        <f t="shared" si="12"/>
        <v>2.85</v>
      </c>
      <c r="K71" s="18">
        <v>2</v>
      </c>
      <c r="L71" s="18">
        <v>1</v>
      </c>
      <c r="M71" s="18">
        <v>2.50</v>
      </c>
      <c r="N71" s="18">
        <v>1.50</v>
      </c>
      <c r="O71" s="18">
        <v>3</v>
      </c>
      <c r="P71" s="18">
        <f t="shared" si="8"/>
        <v>10</v>
      </c>
      <c r="Q71" s="117">
        <f t="shared" si="9"/>
        <v>0.50</v>
      </c>
      <c r="R71" s="107">
        <f t="shared" si="13"/>
        <v>0.77499999999999991</v>
      </c>
      <c r="S71" s="107">
        <f t="shared" si="14"/>
        <v>0.80</v>
      </c>
      <c r="T71" s="107">
        <f t="shared" si="15"/>
        <v>0.725</v>
      </c>
      <c r="U71" s="107">
        <f t="shared" si="16"/>
        <v>0.52499999999999991</v>
      </c>
      <c r="V71" s="107">
        <f t="shared" si="17"/>
        <v>0.525</v>
      </c>
      <c r="W71" s="118">
        <f t="shared" si="18"/>
        <v>29</v>
      </c>
      <c r="X71" s="118">
        <f t="shared" si="10"/>
        <v>5.8000000000000007</v>
      </c>
      <c r="Y71" s="285">
        <v>15</v>
      </c>
      <c r="Z71" s="117">
        <f t="shared" si="11"/>
        <v>12</v>
      </c>
    </row>
    <row r="72" spans="1:26" ht="19.9" customHeight="1">
      <c r="A72" s="207">
        <v>65</v>
      </c>
      <c r="B72" s="137">
        <v>283152</v>
      </c>
      <c r="C72" s="138" t="s">
        <v>249</v>
      </c>
      <c r="D72" s="10">
        <v>3</v>
      </c>
      <c r="E72" s="10">
        <v>2</v>
      </c>
      <c r="F72" s="10">
        <v>1.50</v>
      </c>
      <c r="G72" s="10">
        <v>1</v>
      </c>
      <c r="H72" s="10">
        <v>3</v>
      </c>
      <c r="I72" s="10">
        <f t="shared" si="7"/>
        <v>10.50</v>
      </c>
      <c r="J72" s="10">
        <f t="shared" si="19" ref="J72:J103">I72*0.15</f>
        <v>1.575</v>
      </c>
      <c r="K72" s="18">
        <v>1</v>
      </c>
      <c r="L72" s="18">
        <v>0.50</v>
      </c>
      <c r="M72" s="18">
        <v>1.50</v>
      </c>
      <c r="N72" s="18">
        <v>2</v>
      </c>
      <c r="O72" s="18">
        <v>1</v>
      </c>
      <c r="P72" s="18">
        <f t="shared" si="8"/>
        <v>6</v>
      </c>
      <c r="Q72" s="117">
        <f t="shared" si="9"/>
        <v>0.30000000000000004</v>
      </c>
      <c r="R72" s="107">
        <f t="shared" si="20" ref="R72:R103">(D72*0.15+K72*0.05)</f>
        <v>0.49999999999999994</v>
      </c>
      <c r="S72" s="107">
        <f t="shared" si="21" ref="S72:S103">(E72*0.15+L72*0.05)</f>
        <v>0.325</v>
      </c>
      <c r="T72" s="107">
        <f t="shared" si="22" ref="T72:T103">(F72*0.15+M72*0.05)</f>
        <v>0.30</v>
      </c>
      <c r="U72" s="107">
        <f t="shared" si="23" ref="U72:U103">(G72*0.15+N72*0.05)</f>
        <v>0.25</v>
      </c>
      <c r="V72" s="107">
        <f t="shared" si="24" ref="V72:V103">(H72*0.15+O72*0.05)</f>
        <v>0.49999999999999994</v>
      </c>
      <c r="W72" s="118">
        <f t="shared" si="25" ref="W72:W103">I72+P72</f>
        <v>16.50</v>
      </c>
      <c r="X72" s="118">
        <f t="shared" si="10"/>
        <v>3.3000000000000003</v>
      </c>
      <c r="Y72" s="285">
        <v>8</v>
      </c>
      <c r="Z72" s="117">
        <f t="shared" si="11"/>
        <v>6.40</v>
      </c>
    </row>
    <row r="73" spans="1:26" ht="19.9" customHeight="1" thickBot="1">
      <c r="A73" s="208">
        <v>66</v>
      </c>
      <c r="B73" s="137">
        <v>283153</v>
      </c>
      <c r="C73" s="138" t="s">
        <v>250</v>
      </c>
      <c r="D73" s="10">
        <v>0.50</v>
      </c>
      <c r="E73" s="10">
        <v>2.50</v>
      </c>
      <c r="F73" s="10">
        <v>1</v>
      </c>
      <c r="G73" s="10">
        <v>1.50</v>
      </c>
      <c r="H73" s="10">
        <v>2</v>
      </c>
      <c r="I73" s="10">
        <f t="shared" si="26" ref="I73:I116">SUM(D73:H73)</f>
        <v>7.50</v>
      </c>
      <c r="J73" s="10">
        <f t="shared" si="19"/>
        <v>1.125</v>
      </c>
      <c r="K73" s="18">
        <v>0.50</v>
      </c>
      <c r="L73" s="18">
        <v>2</v>
      </c>
      <c r="M73" s="18">
        <v>0</v>
      </c>
      <c r="N73" s="18">
        <v>0.50</v>
      </c>
      <c r="O73" s="18">
        <v>0.50</v>
      </c>
      <c r="P73" s="18">
        <f t="shared" si="27" ref="P73:P116">SUM(K73:O73)</f>
        <v>3.50</v>
      </c>
      <c r="Q73" s="117">
        <f t="shared" si="28" ref="Q73:Q116">P73*0.05</f>
        <v>0.17500000000000002</v>
      </c>
      <c r="R73" s="107">
        <f t="shared" si="20"/>
        <v>0.10</v>
      </c>
      <c r="S73" s="107">
        <f t="shared" si="21"/>
        <v>0.475</v>
      </c>
      <c r="T73" s="107">
        <f t="shared" si="22"/>
        <v>0.15</v>
      </c>
      <c r="U73" s="107">
        <f t="shared" si="23"/>
        <v>0.24999999999999997</v>
      </c>
      <c r="V73" s="107">
        <f t="shared" si="24"/>
        <v>0.325</v>
      </c>
      <c r="W73" s="118">
        <f t="shared" si="25"/>
        <v>11</v>
      </c>
      <c r="X73" s="118">
        <f t="shared" si="29" ref="X73:X116">(W73*0.2)</f>
        <v>2.2000000000000002</v>
      </c>
      <c r="Y73" s="285">
        <v>6</v>
      </c>
      <c r="Z73" s="117">
        <f t="shared" si="30" ref="Z73:Z116">Y73*0.8</f>
        <v>4.8000000000000007</v>
      </c>
    </row>
    <row r="74" spans="1:26" ht="19.9" customHeight="1">
      <c r="A74" s="207">
        <v>67</v>
      </c>
      <c r="B74" s="137">
        <v>283154</v>
      </c>
      <c r="C74" s="138" t="s">
        <v>147</v>
      </c>
      <c r="D74" s="10">
        <v>1</v>
      </c>
      <c r="E74" s="10">
        <v>3</v>
      </c>
      <c r="F74" s="10">
        <v>0.50</v>
      </c>
      <c r="G74" s="10">
        <v>2</v>
      </c>
      <c r="H74" s="10">
        <v>1.50</v>
      </c>
      <c r="I74" s="10">
        <f t="shared" si="26"/>
        <v>8</v>
      </c>
      <c r="J74" s="10">
        <f t="shared" si="19"/>
        <v>1.20</v>
      </c>
      <c r="K74" s="18">
        <v>0.50</v>
      </c>
      <c r="L74" s="18">
        <v>1.50</v>
      </c>
      <c r="M74" s="18">
        <v>2</v>
      </c>
      <c r="N74" s="18">
        <v>0</v>
      </c>
      <c r="O74" s="18">
        <v>0.50</v>
      </c>
      <c r="P74" s="18">
        <f t="shared" si="27"/>
        <v>4.50</v>
      </c>
      <c r="Q74" s="117">
        <f t="shared" si="28"/>
        <v>0.225</v>
      </c>
      <c r="R74" s="107">
        <f t="shared" si="20"/>
        <v>0.175</v>
      </c>
      <c r="S74" s="107">
        <f t="shared" si="21"/>
        <v>0.52499999999999991</v>
      </c>
      <c r="T74" s="107">
        <f t="shared" si="22"/>
        <v>0.175</v>
      </c>
      <c r="U74" s="107">
        <f t="shared" si="23"/>
        <v>0.30</v>
      </c>
      <c r="V74" s="107">
        <f t="shared" si="24"/>
        <v>0.24999999999999997</v>
      </c>
      <c r="W74" s="118">
        <f t="shared" si="25"/>
        <v>12.50</v>
      </c>
      <c r="X74" s="118">
        <f t="shared" si="29"/>
        <v>2.50</v>
      </c>
      <c r="Y74" s="285">
        <v>7</v>
      </c>
      <c r="Z74" s="117">
        <f t="shared" si="30"/>
        <v>5.60</v>
      </c>
    </row>
    <row r="75" spans="1:26" ht="19.9" customHeight="1" thickBot="1">
      <c r="A75" s="208">
        <v>68</v>
      </c>
      <c r="B75" s="137">
        <v>283155</v>
      </c>
      <c r="C75" s="138" t="s">
        <v>251</v>
      </c>
      <c r="D75" s="287">
        <v>4</v>
      </c>
      <c r="E75" s="287">
        <v>5</v>
      </c>
      <c r="F75" s="287">
        <v>7.50</v>
      </c>
      <c r="G75" s="287">
        <v>8</v>
      </c>
      <c r="H75" s="287">
        <v>7</v>
      </c>
      <c r="I75" s="10">
        <f t="shared" si="26"/>
        <v>31.50</v>
      </c>
      <c r="J75" s="10">
        <f t="shared" si="19"/>
        <v>4.7249999999999996</v>
      </c>
      <c r="K75" s="286">
        <v>3</v>
      </c>
      <c r="L75" s="286">
        <v>4</v>
      </c>
      <c r="M75" s="286">
        <v>3.50</v>
      </c>
      <c r="N75" s="286">
        <v>1</v>
      </c>
      <c r="O75" s="286">
        <v>3.50</v>
      </c>
      <c r="P75" s="18">
        <f t="shared" si="27"/>
        <v>15</v>
      </c>
      <c r="Q75" s="117">
        <f t="shared" si="28"/>
        <v>0.75</v>
      </c>
      <c r="R75" s="107">
        <f t="shared" si="20"/>
        <v>0.75</v>
      </c>
      <c r="S75" s="107">
        <f t="shared" si="21"/>
        <v>0.95</v>
      </c>
      <c r="T75" s="107">
        <f t="shared" si="22"/>
        <v>1.30</v>
      </c>
      <c r="U75" s="107">
        <f t="shared" si="23"/>
        <v>1.25</v>
      </c>
      <c r="V75" s="107">
        <f t="shared" si="24"/>
        <v>1.2250000000000001</v>
      </c>
      <c r="W75" s="118">
        <f t="shared" si="25"/>
        <v>46.50</v>
      </c>
      <c r="X75" s="118">
        <f t="shared" si="29"/>
        <v>9.3000000000000007</v>
      </c>
      <c r="Y75" s="285">
        <v>25</v>
      </c>
      <c r="Z75" s="117">
        <f t="shared" si="30"/>
        <v>20</v>
      </c>
    </row>
    <row r="76" spans="1:26" ht="19.9" customHeight="1">
      <c r="A76" s="207">
        <v>69</v>
      </c>
      <c r="B76" s="137">
        <v>283156</v>
      </c>
      <c r="C76" s="138" t="s">
        <v>252</v>
      </c>
      <c r="D76" s="10">
        <v>1</v>
      </c>
      <c r="E76" s="10">
        <v>2.50</v>
      </c>
      <c r="F76" s="10">
        <v>1.50</v>
      </c>
      <c r="G76" s="10">
        <v>1</v>
      </c>
      <c r="H76" s="10">
        <v>1.50</v>
      </c>
      <c r="I76" s="10">
        <f t="shared" si="26"/>
        <v>7.50</v>
      </c>
      <c r="J76" s="10">
        <f t="shared" si="19"/>
        <v>1.125</v>
      </c>
      <c r="K76" s="18">
        <v>0.50</v>
      </c>
      <c r="L76" s="18">
        <v>1</v>
      </c>
      <c r="M76" s="18">
        <v>0.50</v>
      </c>
      <c r="N76" s="18">
        <v>1.50</v>
      </c>
      <c r="O76" s="18">
        <v>1</v>
      </c>
      <c r="P76" s="18">
        <f t="shared" si="27"/>
        <v>4.50</v>
      </c>
      <c r="Q76" s="117">
        <f t="shared" si="28"/>
        <v>0.225</v>
      </c>
      <c r="R76" s="107">
        <f t="shared" si="20"/>
        <v>0.175</v>
      </c>
      <c r="S76" s="107">
        <f t="shared" si="21"/>
        <v>0.425</v>
      </c>
      <c r="T76" s="107">
        <f t="shared" si="22"/>
        <v>0.24999999999999997</v>
      </c>
      <c r="U76" s="107">
        <f t="shared" si="23"/>
        <v>0.225</v>
      </c>
      <c r="V76" s="107">
        <f t="shared" si="24"/>
        <v>0.27499999999999997</v>
      </c>
      <c r="W76" s="118">
        <f t="shared" si="25"/>
        <v>12</v>
      </c>
      <c r="X76" s="118">
        <f t="shared" si="29"/>
        <v>2.4000000000000004</v>
      </c>
      <c r="Y76" s="285">
        <v>6</v>
      </c>
      <c r="Z76" s="117">
        <f t="shared" si="30"/>
        <v>4.8000000000000007</v>
      </c>
    </row>
    <row r="77" spans="1:26" ht="19.9" customHeight="1" thickBot="1">
      <c r="A77" s="208">
        <v>70</v>
      </c>
      <c r="B77" s="137">
        <v>283157</v>
      </c>
      <c r="C77" s="138" t="s">
        <v>253</v>
      </c>
      <c r="D77" s="10">
        <v>1.50</v>
      </c>
      <c r="E77" s="10">
        <v>2</v>
      </c>
      <c r="F77" s="10">
        <v>2.50</v>
      </c>
      <c r="G77" s="10">
        <v>0.50</v>
      </c>
      <c r="H77" s="10">
        <v>2</v>
      </c>
      <c r="I77" s="10">
        <f t="shared" si="26"/>
        <v>8.50</v>
      </c>
      <c r="J77" s="10">
        <f t="shared" si="19"/>
        <v>1.2749999999999999</v>
      </c>
      <c r="K77" s="18">
        <v>1</v>
      </c>
      <c r="L77" s="18">
        <v>0.50</v>
      </c>
      <c r="M77" s="18">
        <v>1</v>
      </c>
      <c r="N77" s="18">
        <v>2</v>
      </c>
      <c r="O77" s="18">
        <v>0</v>
      </c>
      <c r="P77" s="18">
        <f t="shared" si="27"/>
        <v>4.50</v>
      </c>
      <c r="Q77" s="117">
        <f t="shared" si="28"/>
        <v>0.225</v>
      </c>
      <c r="R77" s="107">
        <f t="shared" si="20"/>
        <v>0.27499999999999997</v>
      </c>
      <c r="S77" s="107">
        <f t="shared" si="21"/>
        <v>0.325</v>
      </c>
      <c r="T77" s="107">
        <f t="shared" si="22"/>
        <v>0.425</v>
      </c>
      <c r="U77" s="107">
        <f t="shared" si="23"/>
        <v>0.175</v>
      </c>
      <c r="V77" s="107">
        <f t="shared" si="24"/>
        <v>0.30</v>
      </c>
      <c r="W77" s="118">
        <f t="shared" si="25"/>
        <v>13</v>
      </c>
      <c r="X77" s="118">
        <f t="shared" si="29"/>
        <v>2.60</v>
      </c>
      <c r="Y77" s="285">
        <v>7</v>
      </c>
      <c r="Z77" s="117">
        <f t="shared" si="30"/>
        <v>5.60</v>
      </c>
    </row>
    <row r="78" spans="1:26" ht="19.9" customHeight="1">
      <c r="A78" s="207">
        <v>71</v>
      </c>
      <c r="B78" s="137">
        <v>283158</v>
      </c>
      <c r="C78" s="138" t="s">
        <v>254</v>
      </c>
      <c r="D78" s="287">
        <v>9</v>
      </c>
      <c r="E78" s="287">
        <v>8</v>
      </c>
      <c r="F78" s="287">
        <v>8.50</v>
      </c>
      <c r="G78" s="287">
        <v>9</v>
      </c>
      <c r="H78" s="287">
        <v>9.50</v>
      </c>
      <c r="I78" s="10">
        <f t="shared" si="26"/>
        <v>44</v>
      </c>
      <c r="J78" s="10">
        <f t="shared" si="19"/>
        <v>6.60</v>
      </c>
      <c r="K78" s="18">
        <v>4</v>
      </c>
      <c r="L78" s="18">
        <v>3.50</v>
      </c>
      <c r="M78" s="18">
        <v>5</v>
      </c>
      <c r="N78" s="18">
        <v>4.50</v>
      </c>
      <c r="O78" s="18">
        <v>5</v>
      </c>
      <c r="P78" s="18">
        <f t="shared" si="27"/>
        <v>22</v>
      </c>
      <c r="Q78" s="117">
        <f t="shared" si="28"/>
        <v>1.1000000000000001</v>
      </c>
      <c r="R78" s="107">
        <f t="shared" si="20"/>
        <v>1.5499999999999998</v>
      </c>
      <c r="S78" s="107">
        <f t="shared" si="21"/>
        <v>1.375</v>
      </c>
      <c r="T78" s="107">
        <f t="shared" si="22"/>
        <v>1.525</v>
      </c>
      <c r="U78" s="107">
        <f t="shared" si="23"/>
        <v>1.575</v>
      </c>
      <c r="V78" s="107">
        <f t="shared" si="24"/>
        <v>1.675</v>
      </c>
      <c r="W78" s="118">
        <f t="shared" si="25"/>
        <v>66</v>
      </c>
      <c r="X78" s="118">
        <f t="shared" si="29"/>
        <v>13.20</v>
      </c>
      <c r="Y78" s="285">
        <v>36</v>
      </c>
      <c r="Z78" s="117">
        <f t="shared" si="30"/>
        <v>28.80</v>
      </c>
    </row>
    <row r="79" spans="1:26" ht="19.9" customHeight="1" thickBot="1">
      <c r="A79" s="208">
        <v>72</v>
      </c>
      <c r="B79" s="137">
        <v>283160</v>
      </c>
      <c r="C79" s="138" t="s">
        <v>255</v>
      </c>
      <c r="D79" s="10">
        <v>8</v>
      </c>
      <c r="E79" s="10">
        <v>9.50</v>
      </c>
      <c r="F79" s="10">
        <v>9</v>
      </c>
      <c r="G79" s="10">
        <v>5.50</v>
      </c>
      <c r="H79" s="10">
        <v>9</v>
      </c>
      <c r="I79" s="10">
        <f t="shared" si="26"/>
        <v>41</v>
      </c>
      <c r="J79" s="10">
        <f t="shared" si="19"/>
        <v>6.15</v>
      </c>
      <c r="K79" s="18">
        <v>5</v>
      </c>
      <c r="L79" s="18">
        <v>4.50</v>
      </c>
      <c r="M79" s="18">
        <v>4</v>
      </c>
      <c r="N79" s="18">
        <v>3</v>
      </c>
      <c r="O79" s="18">
        <v>4</v>
      </c>
      <c r="P79" s="18">
        <f t="shared" si="27"/>
        <v>20.50</v>
      </c>
      <c r="Q79" s="117">
        <f t="shared" si="28"/>
        <v>1.0250000000000001</v>
      </c>
      <c r="R79" s="107">
        <f t="shared" si="20"/>
        <v>1.45</v>
      </c>
      <c r="S79" s="107">
        <f t="shared" si="21"/>
        <v>1.65</v>
      </c>
      <c r="T79" s="107">
        <f t="shared" si="22"/>
        <v>1.5499999999999998</v>
      </c>
      <c r="U79" s="107">
        <f t="shared" si="23"/>
        <v>0.975</v>
      </c>
      <c r="V79" s="107">
        <f t="shared" si="24"/>
        <v>1.5499999999999998</v>
      </c>
      <c r="W79" s="118">
        <f t="shared" si="25"/>
        <v>61.50</v>
      </c>
      <c r="X79" s="118">
        <f t="shared" si="29"/>
        <v>12.30</v>
      </c>
      <c r="Y79" s="285">
        <v>35</v>
      </c>
      <c r="Z79" s="117">
        <f t="shared" si="30"/>
        <v>28</v>
      </c>
    </row>
    <row r="80" spans="1:26" ht="19.9" customHeight="1">
      <c r="A80" s="207">
        <v>73</v>
      </c>
      <c r="B80" s="137">
        <v>283161</v>
      </c>
      <c r="C80" s="138" t="s">
        <v>159</v>
      </c>
      <c r="D80" s="10">
        <v>6</v>
      </c>
      <c r="E80" s="10">
        <v>2.50</v>
      </c>
      <c r="F80" s="10">
        <v>3.50</v>
      </c>
      <c r="G80" s="10">
        <v>2</v>
      </c>
      <c r="H80" s="10">
        <v>4</v>
      </c>
      <c r="I80" s="10">
        <f t="shared" si="26"/>
        <v>18</v>
      </c>
      <c r="J80" s="10">
        <f t="shared" si="19"/>
        <v>2.6999999999999997</v>
      </c>
      <c r="K80" s="18">
        <v>2.50</v>
      </c>
      <c r="L80" s="18">
        <v>2</v>
      </c>
      <c r="M80" s="18">
        <v>1</v>
      </c>
      <c r="N80" s="18">
        <v>2.50</v>
      </c>
      <c r="O80" s="18">
        <v>1.50</v>
      </c>
      <c r="P80" s="18">
        <f t="shared" si="27"/>
        <v>9.50</v>
      </c>
      <c r="Q80" s="117">
        <f t="shared" si="28"/>
        <v>0.475</v>
      </c>
      <c r="R80" s="107">
        <f t="shared" si="20"/>
        <v>1.0249999999999999</v>
      </c>
      <c r="S80" s="107">
        <f t="shared" si="21"/>
        <v>0.475</v>
      </c>
      <c r="T80" s="107">
        <f t="shared" si="22"/>
        <v>0.57500000000000007</v>
      </c>
      <c r="U80" s="107">
        <f t="shared" si="23"/>
        <v>0.425</v>
      </c>
      <c r="V80" s="107">
        <f t="shared" si="24"/>
        <v>0.675</v>
      </c>
      <c r="W80" s="118">
        <f t="shared" si="25"/>
        <v>27.50</v>
      </c>
      <c r="X80" s="118">
        <f t="shared" si="29"/>
        <v>5.50</v>
      </c>
      <c r="Y80" s="285">
        <v>15</v>
      </c>
      <c r="Z80" s="117">
        <f t="shared" si="30"/>
        <v>12</v>
      </c>
    </row>
    <row r="81" spans="1:26" ht="19.9" customHeight="1" thickBot="1">
      <c r="A81" s="208">
        <v>74</v>
      </c>
      <c r="B81" s="137">
        <v>283162</v>
      </c>
      <c r="C81" s="138" t="s">
        <v>256</v>
      </c>
      <c r="D81" s="10">
        <v>5</v>
      </c>
      <c r="E81" s="10">
        <v>8</v>
      </c>
      <c r="F81" s="10">
        <v>2</v>
      </c>
      <c r="G81" s="10">
        <v>5.50</v>
      </c>
      <c r="H81" s="10">
        <v>3</v>
      </c>
      <c r="I81" s="10">
        <f t="shared" si="26"/>
        <v>23.50</v>
      </c>
      <c r="J81" s="10">
        <f t="shared" si="19"/>
        <v>3.525</v>
      </c>
      <c r="K81" s="18">
        <v>3</v>
      </c>
      <c r="L81" s="18">
        <v>2.50</v>
      </c>
      <c r="M81" s="18">
        <v>2</v>
      </c>
      <c r="N81" s="18">
        <v>1</v>
      </c>
      <c r="O81" s="18">
        <v>3</v>
      </c>
      <c r="P81" s="18">
        <f t="shared" si="27"/>
        <v>11.50</v>
      </c>
      <c r="Q81" s="117">
        <f t="shared" si="28"/>
        <v>0.57500000000000007</v>
      </c>
      <c r="R81" s="107">
        <f t="shared" si="20"/>
        <v>0.90</v>
      </c>
      <c r="S81" s="107">
        <f t="shared" si="21"/>
        <v>1.325</v>
      </c>
      <c r="T81" s="107">
        <f t="shared" si="22"/>
        <v>0.40</v>
      </c>
      <c r="U81" s="107">
        <f t="shared" si="23"/>
        <v>0.875</v>
      </c>
      <c r="V81" s="107">
        <f t="shared" si="24"/>
        <v>0.60</v>
      </c>
      <c r="W81" s="118">
        <f t="shared" si="25"/>
        <v>35</v>
      </c>
      <c r="X81" s="118">
        <f t="shared" si="29"/>
        <v>7</v>
      </c>
      <c r="Y81" s="285">
        <v>19</v>
      </c>
      <c r="Z81" s="117">
        <f t="shared" si="30"/>
        <v>15.20</v>
      </c>
    </row>
    <row r="82" spans="1:26" ht="19.9" customHeight="1">
      <c r="A82" s="207">
        <v>75</v>
      </c>
      <c r="B82" s="137">
        <v>283163</v>
      </c>
      <c r="C82" s="138" t="s">
        <v>257</v>
      </c>
      <c r="D82" s="10">
        <v>4</v>
      </c>
      <c r="E82" s="10">
        <v>5</v>
      </c>
      <c r="F82" s="10">
        <v>4.50</v>
      </c>
      <c r="G82" s="10">
        <v>3.50</v>
      </c>
      <c r="H82" s="10">
        <v>5.50</v>
      </c>
      <c r="I82" s="10">
        <f t="shared" si="26"/>
        <v>22.50</v>
      </c>
      <c r="J82" s="10">
        <f t="shared" si="19"/>
        <v>3.375</v>
      </c>
      <c r="K82" s="18">
        <v>2</v>
      </c>
      <c r="L82" s="18">
        <v>3</v>
      </c>
      <c r="M82" s="18">
        <v>1.50</v>
      </c>
      <c r="N82" s="18">
        <v>2</v>
      </c>
      <c r="O82" s="18">
        <v>2.50</v>
      </c>
      <c r="P82" s="18">
        <f t="shared" si="27"/>
        <v>11</v>
      </c>
      <c r="Q82" s="117">
        <f t="shared" si="28"/>
        <v>0.55000000000000004</v>
      </c>
      <c r="R82" s="107">
        <f t="shared" si="20"/>
        <v>0.70</v>
      </c>
      <c r="S82" s="107">
        <f t="shared" si="21"/>
        <v>0.90</v>
      </c>
      <c r="T82" s="107">
        <f t="shared" si="22"/>
        <v>0.75</v>
      </c>
      <c r="U82" s="107">
        <f t="shared" si="23"/>
        <v>0.625</v>
      </c>
      <c r="V82" s="107">
        <f t="shared" si="24"/>
        <v>0.95</v>
      </c>
      <c r="W82" s="118">
        <f t="shared" si="25"/>
        <v>33.50</v>
      </c>
      <c r="X82" s="118">
        <f t="shared" si="29"/>
        <v>6.70</v>
      </c>
      <c r="Y82" s="285">
        <v>18</v>
      </c>
      <c r="Z82" s="117">
        <f t="shared" si="30"/>
        <v>14.40</v>
      </c>
    </row>
    <row r="83" spans="1:26" ht="19.9" customHeight="1" thickBot="1">
      <c r="A83" s="208">
        <v>76</v>
      </c>
      <c r="B83" s="137">
        <v>283164</v>
      </c>
      <c r="C83" s="138" t="s">
        <v>131</v>
      </c>
      <c r="D83" s="10">
        <v>6.50</v>
      </c>
      <c r="E83" s="10">
        <v>4</v>
      </c>
      <c r="F83" s="10">
        <v>8</v>
      </c>
      <c r="G83" s="10">
        <v>5.50</v>
      </c>
      <c r="H83" s="10">
        <v>6</v>
      </c>
      <c r="I83" s="10">
        <f t="shared" si="26"/>
        <v>30</v>
      </c>
      <c r="J83" s="10">
        <f t="shared" si="19"/>
        <v>4.50</v>
      </c>
      <c r="K83" s="18">
        <v>1</v>
      </c>
      <c r="L83" s="18">
        <v>3</v>
      </c>
      <c r="M83" s="18">
        <v>3.50</v>
      </c>
      <c r="N83" s="18">
        <v>4</v>
      </c>
      <c r="O83" s="18">
        <v>3.50</v>
      </c>
      <c r="P83" s="18">
        <f t="shared" si="27"/>
        <v>15</v>
      </c>
      <c r="Q83" s="117">
        <f t="shared" si="28"/>
        <v>0.75</v>
      </c>
      <c r="R83" s="107">
        <f t="shared" si="20"/>
        <v>1.0249999999999999</v>
      </c>
      <c r="S83" s="107">
        <f t="shared" si="21"/>
        <v>0.75</v>
      </c>
      <c r="T83" s="107">
        <f t="shared" si="22"/>
        <v>1.375</v>
      </c>
      <c r="U83" s="107">
        <f t="shared" si="23"/>
        <v>1.0249999999999999</v>
      </c>
      <c r="V83" s="107">
        <f t="shared" si="24"/>
        <v>1.075</v>
      </c>
      <c r="W83" s="118">
        <f t="shared" si="25"/>
        <v>45</v>
      </c>
      <c r="X83" s="118">
        <f t="shared" si="29"/>
        <v>9</v>
      </c>
      <c r="Y83" s="285">
        <v>24</v>
      </c>
      <c r="Z83" s="117">
        <f t="shared" si="30"/>
        <v>19.200000000000003</v>
      </c>
    </row>
    <row r="84" spans="1:26" ht="19.9" customHeight="1">
      <c r="A84" s="207">
        <v>77</v>
      </c>
      <c r="B84" s="137">
        <v>283165</v>
      </c>
      <c r="C84" s="138" t="s">
        <v>258</v>
      </c>
      <c r="D84" s="10">
        <v>7.50</v>
      </c>
      <c r="E84" s="10">
        <v>5</v>
      </c>
      <c r="F84" s="10">
        <v>9</v>
      </c>
      <c r="G84" s="10">
        <v>6</v>
      </c>
      <c r="H84" s="10">
        <v>4</v>
      </c>
      <c r="I84" s="10">
        <f t="shared" si="26"/>
        <v>31.50</v>
      </c>
      <c r="J84" s="10">
        <f t="shared" si="19"/>
        <v>4.7249999999999996</v>
      </c>
      <c r="K84" s="18">
        <v>4</v>
      </c>
      <c r="L84" s="18">
        <v>2.50</v>
      </c>
      <c r="M84" s="18">
        <v>3.50</v>
      </c>
      <c r="N84" s="18">
        <v>3</v>
      </c>
      <c r="O84" s="18">
        <v>2.50</v>
      </c>
      <c r="P84" s="18">
        <f t="shared" si="27"/>
        <v>15.50</v>
      </c>
      <c r="Q84" s="117">
        <f t="shared" si="28"/>
        <v>0.775</v>
      </c>
      <c r="R84" s="107">
        <f t="shared" si="20"/>
        <v>1.325</v>
      </c>
      <c r="S84" s="107">
        <f t="shared" si="21"/>
        <v>0.875</v>
      </c>
      <c r="T84" s="107">
        <f t="shared" si="22"/>
        <v>1.525</v>
      </c>
      <c r="U84" s="107">
        <f t="shared" si="23"/>
        <v>1.0499999999999998</v>
      </c>
      <c r="V84" s="107">
        <f t="shared" si="24"/>
        <v>0.725</v>
      </c>
      <c r="W84" s="118">
        <f t="shared" si="25"/>
        <v>47</v>
      </c>
      <c r="X84" s="118">
        <f t="shared" si="29"/>
        <v>9.40</v>
      </c>
      <c r="Y84" s="285">
        <v>25</v>
      </c>
      <c r="Z84" s="117">
        <f t="shared" si="30"/>
        <v>20</v>
      </c>
    </row>
    <row r="85" spans="1:26" ht="19.9" customHeight="1" thickBot="1">
      <c r="A85" s="208">
        <v>78</v>
      </c>
      <c r="B85" s="137">
        <v>283166</v>
      </c>
      <c r="C85" s="138" t="s">
        <v>259</v>
      </c>
      <c r="D85" s="10">
        <v>4</v>
      </c>
      <c r="E85" s="10">
        <v>6</v>
      </c>
      <c r="F85" s="10">
        <v>3</v>
      </c>
      <c r="G85" s="10">
        <v>4.50</v>
      </c>
      <c r="H85" s="10">
        <v>5</v>
      </c>
      <c r="I85" s="10">
        <f t="shared" si="26"/>
        <v>22.50</v>
      </c>
      <c r="J85" s="10">
        <f t="shared" si="19"/>
        <v>3.375</v>
      </c>
      <c r="K85" s="18">
        <v>2</v>
      </c>
      <c r="L85" s="18">
        <v>4</v>
      </c>
      <c r="M85" s="18">
        <v>1</v>
      </c>
      <c r="N85" s="18">
        <v>1.50</v>
      </c>
      <c r="O85" s="18">
        <v>3</v>
      </c>
      <c r="P85" s="18">
        <f t="shared" si="27"/>
        <v>11.50</v>
      </c>
      <c r="Q85" s="117">
        <f t="shared" si="28"/>
        <v>0.57500000000000007</v>
      </c>
      <c r="R85" s="107">
        <f t="shared" si="20"/>
        <v>0.70</v>
      </c>
      <c r="S85" s="107">
        <f t="shared" si="21"/>
        <v>1.0999999999999999</v>
      </c>
      <c r="T85" s="107">
        <f t="shared" si="22"/>
        <v>0.49999999999999994</v>
      </c>
      <c r="U85" s="107">
        <f t="shared" si="23"/>
        <v>0.75</v>
      </c>
      <c r="V85" s="107">
        <f t="shared" si="24"/>
        <v>0.90</v>
      </c>
      <c r="W85" s="118">
        <f t="shared" si="25"/>
        <v>34</v>
      </c>
      <c r="X85" s="118">
        <f t="shared" si="29"/>
        <v>6.8000000000000007</v>
      </c>
      <c r="Y85" s="285" t="s">
        <v>203</v>
      </c>
      <c r="Z85" s="117" t="e">
        <f t="shared" si="30"/>
        <v>#VALUE!</v>
      </c>
    </row>
    <row r="86" spans="1:26" ht="19.9" customHeight="1">
      <c r="A86" s="207">
        <v>79</v>
      </c>
      <c r="B86" s="137">
        <v>283167</v>
      </c>
      <c r="C86" s="138" t="s">
        <v>260</v>
      </c>
      <c r="D86" s="10">
        <v>9</v>
      </c>
      <c r="E86" s="10">
        <v>8.50</v>
      </c>
      <c r="F86" s="10">
        <v>7</v>
      </c>
      <c r="G86" s="10">
        <v>9</v>
      </c>
      <c r="H86" s="10">
        <v>7.50</v>
      </c>
      <c r="I86" s="10">
        <f t="shared" si="26"/>
        <v>41</v>
      </c>
      <c r="J86" s="10">
        <f t="shared" si="19"/>
        <v>6.15</v>
      </c>
      <c r="K86" s="18">
        <v>4</v>
      </c>
      <c r="L86" s="18">
        <v>3.50</v>
      </c>
      <c r="M86" s="18">
        <v>5</v>
      </c>
      <c r="N86" s="18">
        <v>3</v>
      </c>
      <c r="O86" s="18">
        <v>4.50</v>
      </c>
      <c r="P86" s="18">
        <f t="shared" si="27"/>
        <v>20</v>
      </c>
      <c r="Q86" s="117">
        <f t="shared" si="28"/>
        <v>1</v>
      </c>
      <c r="R86" s="107">
        <f t="shared" si="20"/>
        <v>1.5499999999999998</v>
      </c>
      <c r="S86" s="107">
        <f t="shared" si="21"/>
        <v>1.45</v>
      </c>
      <c r="T86" s="107">
        <f t="shared" si="22"/>
        <v>1.30</v>
      </c>
      <c r="U86" s="107">
        <f t="shared" si="23"/>
        <v>1.50</v>
      </c>
      <c r="V86" s="107">
        <f t="shared" si="24"/>
        <v>1.35</v>
      </c>
      <c r="W86" s="118">
        <f t="shared" si="25"/>
        <v>61</v>
      </c>
      <c r="X86" s="118">
        <f t="shared" si="29"/>
        <v>12.20</v>
      </c>
      <c r="Y86" s="285">
        <v>33</v>
      </c>
      <c r="Z86" s="117">
        <f t="shared" si="30"/>
        <v>26.40</v>
      </c>
    </row>
    <row r="87" spans="1:26" ht="19.9" customHeight="1" thickBot="1">
      <c r="A87" s="208">
        <v>80</v>
      </c>
      <c r="B87" s="137">
        <v>283170</v>
      </c>
      <c r="C87" s="138" t="s">
        <v>261</v>
      </c>
      <c r="D87" s="10">
        <v>2</v>
      </c>
      <c r="E87" s="10">
        <v>1.50</v>
      </c>
      <c r="F87" s="10">
        <v>2.50</v>
      </c>
      <c r="G87" s="10">
        <v>0.50</v>
      </c>
      <c r="H87" s="10">
        <v>1.50</v>
      </c>
      <c r="I87" s="10">
        <f t="shared" si="26"/>
        <v>8</v>
      </c>
      <c r="J87" s="10">
        <f t="shared" si="19"/>
        <v>1.20</v>
      </c>
      <c r="K87" s="18">
        <v>1</v>
      </c>
      <c r="L87" s="18">
        <v>0.50</v>
      </c>
      <c r="M87" s="18">
        <v>2</v>
      </c>
      <c r="N87" s="18">
        <v>0</v>
      </c>
      <c r="O87" s="18">
        <v>1</v>
      </c>
      <c r="P87" s="18">
        <f t="shared" si="27"/>
        <v>4.50</v>
      </c>
      <c r="Q87" s="117">
        <f t="shared" si="28"/>
        <v>0.225</v>
      </c>
      <c r="R87" s="107">
        <f t="shared" si="20"/>
        <v>0.35</v>
      </c>
      <c r="S87" s="107">
        <f t="shared" si="21"/>
        <v>0.24999999999999997</v>
      </c>
      <c r="T87" s="107">
        <f t="shared" si="22"/>
        <v>0.475</v>
      </c>
      <c r="U87" s="107">
        <f t="shared" si="23"/>
        <v>0.074999999999999997</v>
      </c>
      <c r="V87" s="107">
        <f t="shared" si="24"/>
        <v>0.27499999999999997</v>
      </c>
      <c r="W87" s="118">
        <f t="shared" si="25"/>
        <v>12.50</v>
      </c>
      <c r="X87" s="118">
        <f t="shared" si="29"/>
        <v>2.50</v>
      </c>
      <c r="Y87" s="285">
        <v>7</v>
      </c>
      <c r="Z87" s="117">
        <f t="shared" si="30"/>
        <v>5.60</v>
      </c>
    </row>
    <row r="88" spans="1:26" ht="19.9" customHeight="1">
      <c r="A88" s="207">
        <v>81</v>
      </c>
      <c r="B88" s="137">
        <v>283171</v>
      </c>
      <c r="C88" s="138" t="s">
        <v>262</v>
      </c>
      <c r="D88" s="10">
        <v>3.50</v>
      </c>
      <c r="E88" s="10">
        <v>5</v>
      </c>
      <c r="F88" s="10">
        <v>6</v>
      </c>
      <c r="G88" s="10">
        <v>1</v>
      </c>
      <c r="H88" s="10">
        <v>3</v>
      </c>
      <c r="I88" s="10">
        <f t="shared" si="26"/>
        <v>18.50</v>
      </c>
      <c r="J88" s="10">
        <f t="shared" si="19"/>
        <v>2.775</v>
      </c>
      <c r="K88" s="18">
        <v>3</v>
      </c>
      <c r="L88" s="18">
        <v>2</v>
      </c>
      <c r="M88" s="18">
        <v>1.50</v>
      </c>
      <c r="N88" s="18">
        <v>1</v>
      </c>
      <c r="O88" s="18">
        <v>2</v>
      </c>
      <c r="P88" s="18">
        <f t="shared" si="27"/>
        <v>9.50</v>
      </c>
      <c r="Q88" s="117">
        <f t="shared" si="28"/>
        <v>0.475</v>
      </c>
      <c r="R88" s="107">
        <f t="shared" si="20"/>
        <v>0.675</v>
      </c>
      <c r="S88" s="107">
        <f t="shared" si="21"/>
        <v>0.85</v>
      </c>
      <c r="T88" s="107">
        <f t="shared" si="22"/>
        <v>0.97499999999999987</v>
      </c>
      <c r="U88" s="107">
        <f t="shared" si="23"/>
        <v>0.20</v>
      </c>
      <c r="V88" s="107">
        <f t="shared" si="24"/>
        <v>0.54999999999999993</v>
      </c>
      <c r="W88" s="118">
        <f t="shared" si="25"/>
        <v>28</v>
      </c>
      <c r="X88" s="118">
        <f t="shared" si="29"/>
        <v>5.60</v>
      </c>
      <c r="Y88" s="285">
        <v>15</v>
      </c>
      <c r="Z88" s="117">
        <f t="shared" si="30"/>
        <v>12</v>
      </c>
    </row>
    <row r="89" spans="1:26" ht="19.9" customHeight="1" thickBot="1">
      <c r="A89" s="208">
        <v>82</v>
      </c>
      <c r="B89" s="137">
        <v>283172</v>
      </c>
      <c r="C89" s="138" t="s">
        <v>263</v>
      </c>
      <c r="D89" s="10">
        <v>7.50</v>
      </c>
      <c r="E89" s="10">
        <v>6</v>
      </c>
      <c r="F89" s="10">
        <v>6.50</v>
      </c>
      <c r="G89" s="10">
        <v>7</v>
      </c>
      <c r="H89" s="10">
        <v>4</v>
      </c>
      <c r="I89" s="10">
        <f t="shared" si="26"/>
        <v>31</v>
      </c>
      <c r="J89" s="10">
        <f t="shared" si="19"/>
        <v>4.6499999999999995</v>
      </c>
      <c r="K89" s="18">
        <v>4</v>
      </c>
      <c r="L89" s="18">
        <v>2.50</v>
      </c>
      <c r="M89" s="18">
        <v>3.50</v>
      </c>
      <c r="N89" s="18">
        <v>3</v>
      </c>
      <c r="O89" s="18">
        <v>2.50</v>
      </c>
      <c r="P89" s="18">
        <f t="shared" si="27"/>
        <v>15.50</v>
      </c>
      <c r="Q89" s="117">
        <f t="shared" si="28"/>
        <v>0.775</v>
      </c>
      <c r="R89" s="107">
        <f t="shared" si="20"/>
        <v>1.325</v>
      </c>
      <c r="S89" s="107">
        <f t="shared" si="21"/>
        <v>1.0249999999999999</v>
      </c>
      <c r="T89" s="107">
        <f t="shared" si="22"/>
        <v>1.1499999999999999</v>
      </c>
      <c r="U89" s="107">
        <f t="shared" si="23"/>
        <v>1.2000000000000002</v>
      </c>
      <c r="V89" s="107">
        <f t="shared" si="24"/>
        <v>0.725</v>
      </c>
      <c r="W89" s="118">
        <f t="shared" si="25"/>
        <v>46.50</v>
      </c>
      <c r="X89" s="118">
        <f t="shared" si="29"/>
        <v>9.3000000000000007</v>
      </c>
      <c r="Y89" s="285">
        <v>25</v>
      </c>
      <c r="Z89" s="117">
        <f t="shared" si="30"/>
        <v>20</v>
      </c>
    </row>
    <row r="90" spans="1:26" ht="19.9" customHeight="1">
      <c r="A90" s="207">
        <v>83</v>
      </c>
      <c r="B90" s="137">
        <v>283175</v>
      </c>
      <c r="C90" s="138" t="s">
        <v>102</v>
      </c>
      <c r="D90" s="10">
        <v>3.50</v>
      </c>
      <c r="E90" s="10">
        <v>5</v>
      </c>
      <c r="F90" s="10">
        <v>4</v>
      </c>
      <c r="G90" s="10">
        <v>2.50</v>
      </c>
      <c r="H90" s="10">
        <v>3</v>
      </c>
      <c r="I90" s="10">
        <f t="shared" si="26"/>
        <v>18</v>
      </c>
      <c r="J90" s="10">
        <f t="shared" si="19"/>
        <v>2.6999999999999997</v>
      </c>
      <c r="K90" s="18">
        <v>2.50</v>
      </c>
      <c r="L90" s="18">
        <v>1</v>
      </c>
      <c r="M90" s="18">
        <v>3</v>
      </c>
      <c r="N90" s="18">
        <v>2</v>
      </c>
      <c r="O90" s="18">
        <v>1</v>
      </c>
      <c r="P90" s="18">
        <f t="shared" si="27"/>
        <v>9.50</v>
      </c>
      <c r="Q90" s="117">
        <f t="shared" si="28"/>
        <v>0.475</v>
      </c>
      <c r="R90" s="107">
        <f t="shared" si="20"/>
        <v>0.65</v>
      </c>
      <c r="S90" s="107">
        <f t="shared" si="21"/>
        <v>0.80</v>
      </c>
      <c r="T90" s="107">
        <f t="shared" si="22"/>
        <v>0.75</v>
      </c>
      <c r="U90" s="107">
        <f t="shared" si="23"/>
        <v>0.475</v>
      </c>
      <c r="V90" s="107">
        <f t="shared" si="24"/>
        <v>0.49999999999999994</v>
      </c>
      <c r="W90" s="118">
        <f t="shared" si="25"/>
        <v>27.50</v>
      </c>
      <c r="X90" s="118">
        <f t="shared" si="29"/>
        <v>5.50</v>
      </c>
      <c r="Y90" s="285">
        <v>15</v>
      </c>
      <c r="Z90" s="117">
        <f t="shared" si="30"/>
        <v>12</v>
      </c>
    </row>
    <row r="91" spans="1:26" ht="19.9" customHeight="1" thickBot="1">
      <c r="A91" s="208">
        <v>84</v>
      </c>
      <c r="B91" s="137">
        <v>283177</v>
      </c>
      <c r="C91" s="138" t="s">
        <v>264</v>
      </c>
      <c r="D91" s="10">
        <v>4</v>
      </c>
      <c r="E91" s="10">
        <v>4.50</v>
      </c>
      <c r="F91" s="10">
        <v>2.50</v>
      </c>
      <c r="G91" s="10">
        <v>5</v>
      </c>
      <c r="H91" s="10">
        <v>6</v>
      </c>
      <c r="I91" s="10">
        <f t="shared" si="26"/>
        <v>22</v>
      </c>
      <c r="J91" s="10">
        <f t="shared" si="19"/>
        <v>3.30</v>
      </c>
      <c r="K91" s="18">
        <v>2</v>
      </c>
      <c r="L91" s="18">
        <v>3</v>
      </c>
      <c r="M91" s="18">
        <v>1</v>
      </c>
      <c r="N91" s="18">
        <v>2.50</v>
      </c>
      <c r="O91" s="18">
        <v>2</v>
      </c>
      <c r="P91" s="18">
        <f t="shared" si="27"/>
        <v>10.50</v>
      </c>
      <c r="Q91" s="117">
        <f t="shared" si="28"/>
        <v>0.525</v>
      </c>
      <c r="R91" s="107">
        <f t="shared" si="20"/>
        <v>0.70</v>
      </c>
      <c r="S91" s="107">
        <f t="shared" si="21"/>
        <v>0.825</v>
      </c>
      <c r="T91" s="107">
        <f t="shared" si="22"/>
        <v>0.425</v>
      </c>
      <c r="U91" s="107">
        <f t="shared" si="23"/>
        <v>0.875</v>
      </c>
      <c r="V91" s="107">
        <f t="shared" si="24"/>
        <v>0.99999999999999989</v>
      </c>
      <c r="W91" s="118">
        <f t="shared" si="25"/>
        <v>32.50</v>
      </c>
      <c r="X91" s="118">
        <f t="shared" si="29"/>
        <v>6.50</v>
      </c>
      <c r="Y91" s="285">
        <v>17</v>
      </c>
      <c r="Z91" s="117">
        <f t="shared" si="30"/>
        <v>13.60</v>
      </c>
    </row>
    <row r="92" spans="1:26" ht="19.9" customHeight="1">
      <c r="A92" s="207">
        <v>85</v>
      </c>
      <c r="B92" s="137">
        <v>283178</v>
      </c>
      <c r="C92" s="138" t="s">
        <v>132</v>
      </c>
      <c r="D92" s="10">
        <v>1.50</v>
      </c>
      <c r="E92" s="10">
        <v>2</v>
      </c>
      <c r="F92" s="10">
        <v>0.50</v>
      </c>
      <c r="G92" s="10">
        <v>1.50</v>
      </c>
      <c r="H92" s="10">
        <v>2</v>
      </c>
      <c r="I92" s="10">
        <f t="shared" si="26"/>
        <v>7.50</v>
      </c>
      <c r="J92" s="10">
        <f t="shared" si="19"/>
        <v>1.125</v>
      </c>
      <c r="K92" s="18">
        <v>1</v>
      </c>
      <c r="L92" s="18">
        <v>0</v>
      </c>
      <c r="M92" s="18">
        <v>1.50</v>
      </c>
      <c r="N92" s="18">
        <v>0</v>
      </c>
      <c r="O92" s="18">
        <v>1</v>
      </c>
      <c r="P92" s="18">
        <f t="shared" si="27"/>
        <v>3.50</v>
      </c>
      <c r="Q92" s="117">
        <f t="shared" si="28"/>
        <v>0.17500000000000002</v>
      </c>
      <c r="R92" s="107">
        <f t="shared" si="20"/>
        <v>0.27499999999999997</v>
      </c>
      <c r="S92" s="107">
        <f t="shared" si="21"/>
        <v>0.30</v>
      </c>
      <c r="T92" s="107">
        <f t="shared" si="22"/>
        <v>0.15000000000000002</v>
      </c>
      <c r="U92" s="107">
        <f t="shared" si="23"/>
        <v>0.22499999999999998</v>
      </c>
      <c r="V92" s="107">
        <f t="shared" si="24"/>
        <v>0.35</v>
      </c>
      <c r="W92" s="118">
        <f t="shared" si="25"/>
        <v>11</v>
      </c>
      <c r="X92" s="118">
        <f t="shared" si="29"/>
        <v>2.2000000000000002</v>
      </c>
      <c r="Y92" s="285">
        <v>6</v>
      </c>
      <c r="Z92" s="117">
        <f t="shared" si="30"/>
        <v>4.8000000000000007</v>
      </c>
    </row>
    <row r="93" spans="1:26" ht="19.9" customHeight="1" thickBot="1">
      <c r="A93" s="208">
        <v>86</v>
      </c>
      <c r="B93" s="137">
        <v>283181</v>
      </c>
      <c r="C93" s="138" t="s">
        <v>149</v>
      </c>
      <c r="D93" s="10">
        <v>7.50</v>
      </c>
      <c r="E93" s="10">
        <v>3.50</v>
      </c>
      <c r="F93" s="10">
        <v>7</v>
      </c>
      <c r="G93" s="10">
        <v>6.50</v>
      </c>
      <c r="H93" s="10">
        <v>3</v>
      </c>
      <c r="I93" s="10">
        <f t="shared" si="26"/>
        <v>27.50</v>
      </c>
      <c r="J93" s="10">
        <f t="shared" si="19"/>
        <v>4.125</v>
      </c>
      <c r="K93" s="18">
        <v>3</v>
      </c>
      <c r="L93" s="18">
        <v>2.50</v>
      </c>
      <c r="M93" s="18">
        <v>3</v>
      </c>
      <c r="N93" s="18">
        <v>2</v>
      </c>
      <c r="O93" s="18">
        <v>3.50</v>
      </c>
      <c r="P93" s="18">
        <f t="shared" si="27"/>
        <v>14</v>
      </c>
      <c r="Q93" s="117">
        <f t="shared" si="28"/>
        <v>0.70</v>
      </c>
      <c r="R93" s="107">
        <f t="shared" si="20"/>
        <v>1.2749999999999999</v>
      </c>
      <c r="S93" s="107">
        <f t="shared" si="21"/>
        <v>0.65</v>
      </c>
      <c r="T93" s="107">
        <f t="shared" si="22"/>
        <v>1.2000000000000002</v>
      </c>
      <c r="U93" s="107">
        <f t="shared" si="23"/>
        <v>1.075</v>
      </c>
      <c r="V93" s="107">
        <f t="shared" si="24"/>
        <v>0.625</v>
      </c>
      <c r="W93" s="118">
        <f t="shared" si="25"/>
        <v>41.50</v>
      </c>
      <c r="X93" s="118">
        <f t="shared" si="29"/>
        <v>8.3000000000000007</v>
      </c>
      <c r="Y93" s="285">
        <v>22</v>
      </c>
      <c r="Z93" s="117">
        <f t="shared" si="30"/>
        <v>17.60</v>
      </c>
    </row>
    <row r="94" spans="1:26" ht="19.9" customHeight="1">
      <c r="A94" s="207">
        <v>87</v>
      </c>
      <c r="B94" s="137">
        <v>283182</v>
      </c>
      <c r="C94" s="138" t="s">
        <v>265</v>
      </c>
      <c r="D94" s="10">
        <v>2.50</v>
      </c>
      <c r="E94" s="10">
        <v>3</v>
      </c>
      <c r="F94" s="10">
        <v>4.50</v>
      </c>
      <c r="G94" s="10">
        <v>3</v>
      </c>
      <c r="H94" s="10">
        <v>2</v>
      </c>
      <c r="I94" s="10">
        <f t="shared" si="26"/>
        <v>15</v>
      </c>
      <c r="J94" s="10">
        <f t="shared" si="19"/>
        <v>2.25</v>
      </c>
      <c r="K94" s="18">
        <v>0.50</v>
      </c>
      <c r="L94" s="18">
        <v>2</v>
      </c>
      <c r="M94" s="18">
        <v>2.50</v>
      </c>
      <c r="N94" s="18">
        <v>1.50</v>
      </c>
      <c r="O94" s="18">
        <v>1</v>
      </c>
      <c r="P94" s="18">
        <f t="shared" si="27"/>
        <v>7.50</v>
      </c>
      <c r="Q94" s="117">
        <f t="shared" si="28"/>
        <v>0.375</v>
      </c>
      <c r="R94" s="107">
        <f t="shared" si="20"/>
        <v>0.40</v>
      </c>
      <c r="S94" s="107">
        <f t="shared" si="21"/>
        <v>0.54999999999999993</v>
      </c>
      <c r="T94" s="107">
        <f t="shared" si="22"/>
        <v>0.80</v>
      </c>
      <c r="U94" s="107">
        <f t="shared" si="23"/>
        <v>0.52499999999999991</v>
      </c>
      <c r="V94" s="107">
        <f t="shared" si="24"/>
        <v>0.35</v>
      </c>
      <c r="W94" s="118">
        <f t="shared" si="25"/>
        <v>22.50</v>
      </c>
      <c r="X94" s="118">
        <f t="shared" si="29"/>
        <v>4.50</v>
      </c>
      <c r="Y94" s="285">
        <v>12</v>
      </c>
      <c r="Z94" s="117">
        <f t="shared" si="30"/>
        <v>9.6000000000000014</v>
      </c>
    </row>
    <row r="95" spans="1:26" ht="19.9" customHeight="1" thickBot="1">
      <c r="A95" s="208">
        <v>88</v>
      </c>
      <c r="B95" s="137">
        <v>283184</v>
      </c>
      <c r="C95" s="138" t="s">
        <v>150</v>
      </c>
      <c r="D95" s="10">
        <v>1</v>
      </c>
      <c r="E95" s="10">
        <v>1.50</v>
      </c>
      <c r="F95" s="10">
        <v>0</v>
      </c>
      <c r="G95" s="10">
        <v>0</v>
      </c>
      <c r="H95" s="10">
        <v>1.50</v>
      </c>
      <c r="I95" s="10">
        <f t="shared" si="26"/>
        <v>4</v>
      </c>
      <c r="J95" s="10">
        <f t="shared" si="19"/>
        <v>0.60</v>
      </c>
      <c r="K95" s="18">
        <v>0</v>
      </c>
      <c r="L95" s="18">
        <v>0</v>
      </c>
      <c r="M95" s="18">
        <v>1</v>
      </c>
      <c r="N95" s="18">
        <v>0</v>
      </c>
      <c r="O95" s="18">
        <v>0</v>
      </c>
      <c r="P95" s="18">
        <f t="shared" si="27"/>
        <v>1</v>
      </c>
      <c r="Q95" s="117">
        <f t="shared" si="28"/>
        <v>0.05</v>
      </c>
      <c r="R95" s="107">
        <f t="shared" si="20"/>
        <v>0.15</v>
      </c>
      <c r="S95" s="107">
        <f t="shared" si="21"/>
        <v>0.22499999999999998</v>
      </c>
      <c r="T95" s="107">
        <f t="shared" si="22"/>
        <v>0.05</v>
      </c>
      <c r="U95" s="107">
        <f t="shared" si="23"/>
        <v>0</v>
      </c>
      <c r="V95" s="107">
        <f t="shared" si="24"/>
        <v>0.22499999999999998</v>
      </c>
      <c r="W95" s="118">
        <f t="shared" si="25"/>
        <v>5</v>
      </c>
      <c r="X95" s="118">
        <f t="shared" si="29"/>
        <v>1</v>
      </c>
      <c r="Y95" s="285">
        <v>3</v>
      </c>
      <c r="Z95" s="117">
        <f t="shared" si="30"/>
        <v>2.4000000000000004</v>
      </c>
    </row>
    <row r="96" spans="1:26" ht="19.9" customHeight="1">
      <c r="A96" s="207">
        <v>89</v>
      </c>
      <c r="B96" s="137">
        <v>283186</v>
      </c>
      <c r="C96" s="138" t="s">
        <v>266</v>
      </c>
      <c r="D96" s="10">
        <v>1.50</v>
      </c>
      <c r="E96" s="10">
        <v>0</v>
      </c>
      <c r="F96" s="10">
        <v>2.50</v>
      </c>
      <c r="G96" s="10">
        <v>4</v>
      </c>
      <c r="H96" s="10">
        <v>2</v>
      </c>
      <c r="I96" s="10">
        <f t="shared" si="26"/>
        <v>10</v>
      </c>
      <c r="J96" s="10">
        <f t="shared" si="19"/>
        <v>1.50</v>
      </c>
      <c r="K96" s="18">
        <v>1</v>
      </c>
      <c r="L96" s="18">
        <v>0.50</v>
      </c>
      <c r="M96" s="18">
        <v>0.50</v>
      </c>
      <c r="N96" s="18">
        <v>1</v>
      </c>
      <c r="O96" s="18">
        <v>2</v>
      </c>
      <c r="P96" s="18">
        <f t="shared" si="27"/>
        <v>5</v>
      </c>
      <c r="Q96" s="117">
        <f t="shared" si="28"/>
        <v>0.25</v>
      </c>
      <c r="R96" s="107">
        <f t="shared" si="20"/>
        <v>0.27499999999999997</v>
      </c>
      <c r="S96" s="107">
        <f t="shared" si="21"/>
        <v>0.025000000000000001</v>
      </c>
      <c r="T96" s="107">
        <f t="shared" si="22"/>
        <v>0.40</v>
      </c>
      <c r="U96" s="107">
        <f t="shared" si="23"/>
        <v>0.65</v>
      </c>
      <c r="V96" s="107">
        <f t="shared" si="24"/>
        <v>0.40</v>
      </c>
      <c r="W96" s="118">
        <f t="shared" si="25"/>
        <v>15</v>
      </c>
      <c r="X96" s="118">
        <f t="shared" si="29"/>
        <v>3</v>
      </c>
      <c r="Y96" s="285">
        <v>8</v>
      </c>
      <c r="Z96" s="117">
        <f t="shared" si="30"/>
        <v>6.40</v>
      </c>
    </row>
    <row r="97" spans="1:26" ht="19.9" customHeight="1" thickBot="1">
      <c r="A97" s="208">
        <v>90</v>
      </c>
      <c r="B97" s="137">
        <v>283188</v>
      </c>
      <c r="C97" s="138" t="s">
        <v>160</v>
      </c>
      <c r="D97" s="10">
        <v>9</v>
      </c>
      <c r="E97" s="10">
        <v>6.50</v>
      </c>
      <c r="F97" s="10">
        <v>8</v>
      </c>
      <c r="G97" s="10">
        <v>8.50</v>
      </c>
      <c r="H97" s="10">
        <v>9</v>
      </c>
      <c r="I97" s="10">
        <f t="shared" si="26"/>
        <v>41</v>
      </c>
      <c r="J97" s="10">
        <f t="shared" si="19"/>
        <v>6.15</v>
      </c>
      <c r="K97" s="286">
        <v>3</v>
      </c>
      <c r="L97" s="286">
        <v>5</v>
      </c>
      <c r="M97" s="286">
        <v>4</v>
      </c>
      <c r="N97" s="286">
        <v>3.50</v>
      </c>
      <c r="O97" s="286">
        <v>4</v>
      </c>
      <c r="P97" s="18">
        <f t="shared" si="27"/>
        <v>19.50</v>
      </c>
      <c r="Q97" s="117">
        <f t="shared" si="28"/>
        <v>0.97500000000000009</v>
      </c>
      <c r="R97" s="107">
        <f t="shared" si="20"/>
        <v>1.50</v>
      </c>
      <c r="S97" s="107">
        <f t="shared" si="21"/>
        <v>1.2250000000000001</v>
      </c>
      <c r="T97" s="107">
        <f t="shared" si="22"/>
        <v>1.40</v>
      </c>
      <c r="U97" s="107">
        <f t="shared" si="23"/>
        <v>1.45</v>
      </c>
      <c r="V97" s="107">
        <f t="shared" si="24"/>
        <v>1.5499999999999998</v>
      </c>
      <c r="W97" s="118">
        <f t="shared" si="25"/>
        <v>60.50</v>
      </c>
      <c r="X97" s="118">
        <f t="shared" si="29"/>
        <v>12.10</v>
      </c>
      <c r="Y97" s="285">
        <v>33</v>
      </c>
      <c r="Z97" s="117">
        <f t="shared" si="30"/>
        <v>26.40</v>
      </c>
    </row>
    <row r="98" spans="1:26" ht="19.9" customHeight="1">
      <c r="A98" s="207">
        <v>91</v>
      </c>
      <c r="B98" s="137">
        <v>283189</v>
      </c>
      <c r="C98" s="138" t="s">
        <v>133</v>
      </c>
      <c r="D98" s="10">
        <v>2.50</v>
      </c>
      <c r="E98" s="10">
        <v>3</v>
      </c>
      <c r="F98" s="10">
        <v>1</v>
      </c>
      <c r="G98" s="10">
        <v>2</v>
      </c>
      <c r="H98" s="10">
        <v>1.50</v>
      </c>
      <c r="I98" s="10">
        <f t="shared" si="26"/>
        <v>10</v>
      </c>
      <c r="J98" s="10">
        <f t="shared" si="19"/>
        <v>1.50</v>
      </c>
      <c r="K98" s="18">
        <v>2</v>
      </c>
      <c r="L98" s="18">
        <v>0.50</v>
      </c>
      <c r="M98" s="18">
        <v>1</v>
      </c>
      <c r="N98" s="18">
        <v>0.50</v>
      </c>
      <c r="O98" s="18">
        <v>1</v>
      </c>
      <c r="P98" s="18">
        <f t="shared" si="27"/>
        <v>5</v>
      </c>
      <c r="Q98" s="117">
        <f t="shared" si="28"/>
        <v>0.25</v>
      </c>
      <c r="R98" s="107">
        <f t="shared" si="20"/>
        <v>0.475</v>
      </c>
      <c r="S98" s="107">
        <f t="shared" si="21"/>
        <v>0.475</v>
      </c>
      <c r="T98" s="107">
        <f t="shared" si="22"/>
        <v>0.20</v>
      </c>
      <c r="U98" s="107">
        <f t="shared" si="23"/>
        <v>0.325</v>
      </c>
      <c r="V98" s="107">
        <f t="shared" si="24"/>
        <v>0.27499999999999997</v>
      </c>
      <c r="W98" s="118">
        <f t="shared" si="25"/>
        <v>15</v>
      </c>
      <c r="X98" s="118">
        <f t="shared" si="29"/>
        <v>3</v>
      </c>
      <c r="Y98" s="285">
        <v>8</v>
      </c>
      <c r="Z98" s="117">
        <f t="shared" si="30"/>
        <v>6.40</v>
      </c>
    </row>
    <row r="99" spans="1:26" ht="19.9" customHeight="1" thickBot="1">
      <c r="A99" s="208">
        <v>92</v>
      </c>
      <c r="B99" s="137">
        <v>283191</v>
      </c>
      <c r="C99" s="138" t="s">
        <v>267</v>
      </c>
      <c r="D99" s="10">
        <v>0</v>
      </c>
      <c r="E99" s="10">
        <v>0.50</v>
      </c>
      <c r="F99" s="10">
        <v>0</v>
      </c>
      <c r="G99" s="10">
        <v>1</v>
      </c>
      <c r="H99" s="10">
        <v>0.50</v>
      </c>
      <c r="I99" s="10">
        <f t="shared" si="26"/>
        <v>2</v>
      </c>
      <c r="J99" s="10">
        <f t="shared" si="19"/>
        <v>0.30</v>
      </c>
      <c r="K99" s="18">
        <v>0</v>
      </c>
      <c r="L99" s="18">
        <v>0</v>
      </c>
      <c r="M99" s="18">
        <v>0</v>
      </c>
      <c r="N99" s="18">
        <v>0</v>
      </c>
      <c r="O99" s="18">
        <v>0.50</v>
      </c>
      <c r="P99" s="18">
        <f t="shared" si="27"/>
        <v>0.50</v>
      </c>
      <c r="Q99" s="117">
        <f t="shared" si="28"/>
        <v>0.025000000000000001</v>
      </c>
      <c r="R99" s="107">
        <f t="shared" si="20"/>
        <v>0</v>
      </c>
      <c r="S99" s="107">
        <f t="shared" si="21"/>
        <v>0.074999999999999997</v>
      </c>
      <c r="T99" s="107">
        <f t="shared" si="22"/>
        <v>0</v>
      </c>
      <c r="U99" s="107">
        <f t="shared" si="23"/>
        <v>0.15</v>
      </c>
      <c r="V99" s="107">
        <f t="shared" si="24"/>
        <v>0.10</v>
      </c>
      <c r="W99" s="118">
        <f t="shared" si="25"/>
        <v>2.50</v>
      </c>
      <c r="X99" s="118">
        <f t="shared" si="29"/>
        <v>0.50</v>
      </c>
      <c r="Y99" s="285">
        <v>2</v>
      </c>
      <c r="Z99" s="117">
        <f t="shared" si="30"/>
        <v>1.60</v>
      </c>
    </row>
    <row r="100" spans="1:26" ht="19.9" customHeight="1">
      <c r="A100" s="207">
        <v>93</v>
      </c>
      <c r="B100" s="137">
        <v>283196</v>
      </c>
      <c r="C100" s="138" t="s">
        <v>268</v>
      </c>
      <c r="D100" s="10">
        <v>4</v>
      </c>
      <c r="E100" s="10">
        <v>5</v>
      </c>
      <c r="F100" s="10">
        <v>3</v>
      </c>
      <c r="G100" s="10">
        <v>1.50</v>
      </c>
      <c r="H100" s="10">
        <v>3.50</v>
      </c>
      <c r="I100" s="10">
        <f t="shared" si="26"/>
        <v>17</v>
      </c>
      <c r="J100" s="10">
        <f t="shared" si="19"/>
        <v>2.5499999999999998</v>
      </c>
      <c r="K100" s="18">
        <v>1</v>
      </c>
      <c r="L100" s="18">
        <v>3</v>
      </c>
      <c r="M100" s="18">
        <v>2.50</v>
      </c>
      <c r="N100" s="18">
        <v>0.50</v>
      </c>
      <c r="O100" s="18">
        <v>2</v>
      </c>
      <c r="P100" s="18">
        <f t="shared" si="27"/>
        <v>9</v>
      </c>
      <c r="Q100" s="117">
        <f t="shared" si="28"/>
        <v>0.45</v>
      </c>
      <c r="R100" s="107">
        <f t="shared" si="20"/>
        <v>0.65</v>
      </c>
      <c r="S100" s="107">
        <f t="shared" si="21"/>
        <v>0.90</v>
      </c>
      <c r="T100" s="107">
        <f t="shared" si="22"/>
        <v>0.57499999999999996</v>
      </c>
      <c r="U100" s="107">
        <f t="shared" si="23"/>
        <v>0.24999999999999997</v>
      </c>
      <c r="V100" s="107">
        <f t="shared" si="24"/>
        <v>0.625</v>
      </c>
      <c r="W100" s="118">
        <f t="shared" si="25"/>
        <v>26</v>
      </c>
      <c r="X100" s="118">
        <f t="shared" si="29"/>
        <v>5.20</v>
      </c>
      <c r="Y100" s="285">
        <v>13</v>
      </c>
      <c r="Z100" s="117">
        <f t="shared" si="30"/>
        <v>10.40</v>
      </c>
    </row>
    <row r="101" spans="1:26" ht="19.9" customHeight="1" thickBot="1">
      <c r="A101" s="208">
        <v>94</v>
      </c>
      <c r="B101" s="137">
        <v>283197</v>
      </c>
      <c r="C101" s="138" t="s">
        <v>269</v>
      </c>
      <c r="D101" s="10">
        <v>6</v>
      </c>
      <c r="E101" s="10">
        <v>8</v>
      </c>
      <c r="F101" s="10">
        <v>7</v>
      </c>
      <c r="G101" s="10">
        <v>4</v>
      </c>
      <c r="H101" s="10">
        <v>8.50</v>
      </c>
      <c r="I101" s="10">
        <f t="shared" si="26"/>
        <v>33.50</v>
      </c>
      <c r="J101" s="10">
        <f t="shared" si="19"/>
        <v>5.0249999999999995</v>
      </c>
      <c r="K101" s="18">
        <v>4</v>
      </c>
      <c r="L101" s="18">
        <v>4.50</v>
      </c>
      <c r="M101" s="18">
        <v>3</v>
      </c>
      <c r="N101" s="18">
        <v>3.50</v>
      </c>
      <c r="O101" s="18">
        <v>2.50</v>
      </c>
      <c r="P101" s="18">
        <f t="shared" si="27"/>
        <v>17.50</v>
      </c>
      <c r="Q101" s="117">
        <f t="shared" si="28"/>
        <v>0.875</v>
      </c>
      <c r="R101" s="107">
        <f t="shared" si="20"/>
        <v>1.0999999999999999</v>
      </c>
      <c r="S101" s="107">
        <f t="shared" si="21"/>
        <v>1.425</v>
      </c>
      <c r="T101" s="107">
        <f t="shared" si="22"/>
        <v>1.2000000000000002</v>
      </c>
      <c r="U101" s="107">
        <f t="shared" si="23"/>
        <v>0.775</v>
      </c>
      <c r="V101" s="107">
        <f t="shared" si="24"/>
        <v>1.40</v>
      </c>
      <c r="W101" s="118">
        <f t="shared" si="25"/>
        <v>51</v>
      </c>
      <c r="X101" s="118">
        <f t="shared" si="29"/>
        <v>10.200000000000001</v>
      </c>
      <c r="Y101" s="285">
        <v>28</v>
      </c>
      <c r="Z101" s="117">
        <f t="shared" si="30"/>
        <v>22.40</v>
      </c>
    </row>
    <row r="102" spans="1:26" ht="19.9" customHeight="1">
      <c r="A102" s="207">
        <v>95</v>
      </c>
      <c r="B102" s="137">
        <v>287055</v>
      </c>
      <c r="C102" s="138" t="s">
        <v>270</v>
      </c>
      <c r="D102" s="10">
        <v>0</v>
      </c>
      <c r="E102" s="10">
        <v>0.50</v>
      </c>
      <c r="F102" s="10">
        <v>1</v>
      </c>
      <c r="G102" s="10">
        <v>0</v>
      </c>
      <c r="H102" s="10">
        <v>0.50</v>
      </c>
      <c r="I102" s="10">
        <f t="shared" si="26"/>
        <v>2</v>
      </c>
      <c r="J102" s="10">
        <f t="shared" si="19"/>
        <v>0.30</v>
      </c>
      <c r="K102" s="18">
        <v>0</v>
      </c>
      <c r="L102" s="18">
        <v>0.50</v>
      </c>
      <c r="M102" s="18">
        <v>0</v>
      </c>
      <c r="N102" s="18">
        <v>0</v>
      </c>
      <c r="O102" s="18">
        <v>0</v>
      </c>
      <c r="P102" s="18">
        <f t="shared" si="27"/>
        <v>0.50</v>
      </c>
      <c r="Q102" s="117">
        <f t="shared" si="28"/>
        <v>0.025000000000000001</v>
      </c>
      <c r="R102" s="107">
        <f t="shared" si="20"/>
        <v>0</v>
      </c>
      <c r="S102" s="107">
        <f t="shared" si="21"/>
        <v>0.10</v>
      </c>
      <c r="T102" s="107">
        <f t="shared" si="22"/>
        <v>0.15</v>
      </c>
      <c r="U102" s="107">
        <f t="shared" si="23"/>
        <v>0</v>
      </c>
      <c r="V102" s="107">
        <f t="shared" si="24"/>
        <v>0.074999999999999997</v>
      </c>
      <c r="W102" s="118">
        <f t="shared" si="25"/>
        <v>2.50</v>
      </c>
      <c r="X102" s="118">
        <f t="shared" si="29"/>
        <v>0.50</v>
      </c>
      <c r="Y102" s="285">
        <v>1</v>
      </c>
      <c r="Z102" s="117">
        <f t="shared" si="30"/>
        <v>0.80</v>
      </c>
    </row>
    <row r="103" spans="1:26" ht="19.9" customHeight="1" thickBot="1">
      <c r="A103" s="208">
        <v>96</v>
      </c>
      <c r="B103" s="137">
        <v>283198</v>
      </c>
      <c r="C103" s="138" t="s">
        <v>271</v>
      </c>
      <c r="D103" s="10">
        <v>3.50</v>
      </c>
      <c r="E103" s="10">
        <v>5</v>
      </c>
      <c r="F103" s="10">
        <v>3</v>
      </c>
      <c r="G103" s="10">
        <v>2.50</v>
      </c>
      <c r="H103" s="10">
        <v>4</v>
      </c>
      <c r="I103" s="10">
        <f t="shared" si="26"/>
        <v>18</v>
      </c>
      <c r="J103" s="10">
        <f t="shared" si="19"/>
        <v>2.6999999999999997</v>
      </c>
      <c r="K103" s="286">
        <v>2</v>
      </c>
      <c r="L103" s="286">
        <v>0.50</v>
      </c>
      <c r="M103" s="286">
        <v>4</v>
      </c>
      <c r="N103" s="286">
        <v>1</v>
      </c>
      <c r="O103" s="286">
        <v>1.50</v>
      </c>
      <c r="P103" s="18">
        <f t="shared" si="27"/>
        <v>9</v>
      </c>
      <c r="Q103" s="117">
        <f t="shared" si="28"/>
        <v>0.45</v>
      </c>
      <c r="R103" s="107">
        <f t="shared" si="20"/>
        <v>0.625</v>
      </c>
      <c r="S103" s="107">
        <f t="shared" si="21"/>
        <v>0.775</v>
      </c>
      <c r="T103" s="107">
        <f t="shared" si="22"/>
        <v>0.64999999999999991</v>
      </c>
      <c r="U103" s="107">
        <f t="shared" si="23"/>
        <v>0.425</v>
      </c>
      <c r="V103" s="107">
        <f t="shared" si="24"/>
        <v>0.675</v>
      </c>
      <c r="W103" s="118">
        <f t="shared" si="25"/>
        <v>27</v>
      </c>
      <c r="X103" s="118">
        <f t="shared" si="29"/>
        <v>5.40</v>
      </c>
      <c r="Y103" s="285">
        <v>15</v>
      </c>
      <c r="Z103" s="117">
        <f t="shared" si="30"/>
        <v>12</v>
      </c>
    </row>
    <row r="104" spans="1:26" ht="19.9" customHeight="1">
      <c r="A104" s="207">
        <v>97</v>
      </c>
      <c r="B104" s="137">
        <v>283200</v>
      </c>
      <c r="C104" s="138" t="s">
        <v>272</v>
      </c>
      <c r="D104" s="287">
        <v>3</v>
      </c>
      <c r="E104" s="287">
        <v>4</v>
      </c>
      <c r="F104" s="287">
        <v>5</v>
      </c>
      <c r="G104" s="287">
        <v>3</v>
      </c>
      <c r="H104" s="287">
        <v>3.50</v>
      </c>
      <c r="I104" s="10">
        <f t="shared" si="26"/>
        <v>18.50</v>
      </c>
      <c r="J104" s="10">
        <f t="shared" si="31" ref="J104:J116">I104*0.15</f>
        <v>2.775</v>
      </c>
      <c r="K104" s="286">
        <v>0.50</v>
      </c>
      <c r="L104" s="286">
        <v>1.50</v>
      </c>
      <c r="M104" s="286">
        <v>2</v>
      </c>
      <c r="N104" s="286">
        <v>3</v>
      </c>
      <c r="O104" s="286">
        <v>2</v>
      </c>
      <c r="P104" s="18">
        <f t="shared" si="27"/>
        <v>9</v>
      </c>
      <c r="Q104" s="117">
        <f t="shared" si="28"/>
        <v>0.45</v>
      </c>
      <c r="R104" s="107">
        <f t="shared" si="32" ref="R104:R116">(D104*0.15+K104*0.05)</f>
        <v>0.475</v>
      </c>
      <c r="S104" s="107">
        <f t="shared" si="33" ref="S104:S116">(E104*0.15+L104*0.05)</f>
        <v>0.675</v>
      </c>
      <c r="T104" s="107">
        <f t="shared" si="34" ref="T104:T116">(F104*0.15+M104*0.05)</f>
        <v>0.85</v>
      </c>
      <c r="U104" s="107">
        <f t="shared" si="35" ref="U104:U116">(G104*0.15+N104*0.05)</f>
        <v>0.60</v>
      </c>
      <c r="V104" s="107">
        <f t="shared" si="36" ref="V104:V116">(H104*0.15+O104*0.05)</f>
        <v>0.625</v>
      </c>
      <c r="W104" s="118">
        <f t="shared" si="37" ref="W104:W116">I104+P104</f>
        <v>27.50</v>
      </c>
      <c r="X104" s="118">
        <f t="shared" si="29"/>
        <v>5.50</v>
      </c>
      <c r="Y104" s="285">
        <v>15</v>
      </c>
      <c r="Z104" s="117">
        <f t="shared" si="30"/>
        <v>12</v>
      </c>
    </row>
    <row r="105" spans="1:26" ht="19.9" customHeight="1" thickBot="1">
      <c r="A105" s="208">
        <v>98</v>
      </c>
      <c r="B105" s="137">
        <v>283201</v>
      </c>
      <c r="C105" s="138" t="s">
        <v>273</v>
      </c>
      <c r="D105" s="287">
        <v>1</v>
      </c>
      <c r="E105" s="287">
        <v>3.50</v>
      </c>
      <c r="F105" s="287">
        <v>6</v>
      </c>
      <c r="G105" s="287">
        <v>5.50</v>
      </c>
      <c r="H105" s="287">
        <v>2.50</v>
      </c>
      <c r="I105" s="10">
        <f t="shared" si="26"/>
        <v>18.50</v>
      </c>
      <c r="J105" s="10">
        <f t="shared" si="31"/>
        <v>2.775</v>
      </c>
      <c r="K105" s="18">
        <v>1.50</v>
      </c>
      <c r="L105" s="18">
        <v>4</v>
      </c>
      <c r="M105" s="18">
        <v>2</v>
      </c>
      <c r="N105" s="18">
        <v>0.50</v>
      </c>
      <c r="O105" s="18">
        <v>3</v>
      </c>
      <c r="P105" s="18">
        <f t="shared" si="27"/>
        <v>11</v>
      </c>
      <c r="Q105" s="117">
        <f t="shared" si="28"/>
        <v>0.55000000000000004</v>
      </c>
      <c r="R105" s="107">
        <f t="shared" si="32"/>
        <v>0.225</v>
      </c>
      <c r="S105" s="107">
        <f t="shared" si="33"/>
        <v>0.72500000000000009</v>
      </c>
      <c r="T105" s="107">
        <f t="shared" si="34"/>
        <v>0.99999999999999989</v>
      </c>
      <c r="U105" s="107">
        <f t="shared" si="35"/>
        <v>0.85</v>
      </c>
      <c r="V105" s="107">
        <f t="shared" si="36"/>
        <v>0.525</v>
      </c>
      <c r="W105" s="118">
        <f t="shared" si="37"/>
        <v>29.50</v>
      </c>
      <c r="X105" s="118">
        <f t="shared" si="29"/>
        <v>5.90</v>
      </c>
      <c r="Y105" s="285">
        <v>15</v>
      </c>
      <c r="Z105" s="117">
        <f t="shared" si="30"/>
        <v>12</v>
      </c>
    </row>
    <row r="106" spans="1:26" ht="19.9" customHeight="1">
      <c r="A106" s="207">
        <v>99</v>
      </c>
      <c r="B106" s="137">
        <v>283202</v>
      </c>
      <c r="C106" s="138" t="s">
        <v>274</v>
      </c>
      <c r="D106" s="10">
        <v>5</v>
      </c>
      <c r="E106" s="10">
        <v>4.50</v>
      </c>
      <c r="F106" s="10">
        <v>3</v>
      </c>
      <c r="G106" s="10">
        <v>2.50</v>
      </c>
      <c r="H106" s="10">
        <v>7</v>
      </c>
      <c r="I106" s="10">
        <f t="shared" si="26"/>
        <v>22</v>
      </c>
      <c r="J106" s="10">
        <f t="shared" si="31"/>
        <v>3.30</v>
      </c>
      <c r="K106" s="286">
        <v>3</v>
      </c>
      <c r="L106" s="286">
        <v>2</v>
      </c>
      <c r="M106" s="286">
        <v>3.50</v>
      </c>
      <c r="N106" s="286">
        <v>2.50</v>
      </c>
      <c r="O106" s="286">
        <v>1.50</v>
      </c>
      <c r="P106" s="18">
        <f t="shared" si="27"/>
        <v>12.50</v>
      </c>
      <c r="Q106" s="117">
        <f t="shared" si="28"/>
        <v>0.625</v>
      </c>
      <c r="R106" s="107">
        <f t="shared" si="32"/>
        <v>0.90</v>
      </c>
      <c r="S106" s="107">
        <f t="shared" si="33"/>
        <v>0.77499999999999991</v>
      </c>
      <c r="T106" s="107">
        <f t="shared" si="34"/>
        <v>0.625</v>
      </c>
      <c r="U106" s="107">
        <f t="shared" si="35"/>
        <v>0.50</v>
      </c>
      <c r="V106" s="107">
        <f t="shared" si="36"/>
        <v>1.125</v>
      </c>
      <c r="W106" s="118">
        <f t="shared" si="37"/>
        <v>34.50</v>
      </c>
      <c r="X106" s="118">
        <f t="shared" si="29"/>
        <v>6.90</v>
      </c>
      <c r="Y106" s="285">
        <v>18</v>
      </c>
      <c r="Z106" s="117">
        <f t="shared" si="30"/>
        <v>14.40</v>
      </c>
    </row>
    <row r="107" spans="1:26" ht="19.9" customHeight="1" thickBot="1">
      <c r="A107" s="208">
        <v>100</v>
      </c>
      <c r="B107" s="137">
        <v>283203</v>
      </c>
      <c r="C107" s="138" t="s">
        <v>135</v>
      </c>
      <c r="D107" s="287">
        <v>4</v>
      </c>
      <c r="E107" s="287">
        <v>2</v>
      </c>
      <c r="F107" s="287">
        <v>4.50</v>
      </c>
      <c r="G107" s="287">
        <v>5</v>
      </c>
      <c r="H107" s="287">
        <v>2.50</v>
      </c>
      <c r="I107" s="10">
        <f t="shared" si="26"/>
        <v>18</v>
      </c>
      <c r="J107" s="10">
        <f t="shared" si="31"/>
        <v>2.6999999999999997</v>
      </c>
      <c r="K107" s="290">
        <v>1</v>
      </c>
      <c r="L107" s="290">
        <v>2</v>
      </c>
      <c r="M107" s="290">
        <v>2.50</v>
      </c>
      <c r="N107" s="290">
        <v>1.50</v>
      </c>
      <c r="O107" s="290">
        <v>3</v>
      </c>
      <c r="P107" s="18">
        <f t="shared" si="27"/>
        <v>10</v>
      </c>
      <c r="Q107" s="117">
        <f t="shared" si="28"/>
        <v>0.50</v>
      </c>
      <c r="R107" s="107">
        <f t="shared" si="32"/>
        <v>0.65</v>
      </c>
      <c r="S107" s="107">
        <f t="shared" si="33"/>
        <v>0.40</v>
      </c>
      <c r="T107" s="107">
        <f t="shared" si="34"/>
        <v>0.80</v>
      </c>
      <c r="U107" s="107">
        <f t="shared" si="35"/>
        <v>0.825</v>
      </c>
      <c r="V107" s="107">
        <f t="shared" si="36"/>
        <v>0.525</v>
      </c>
      <c r="W107" s="118">
        <f t="shared" si="37"/>
        <v>28</v>
      </c>
      <c r="X107" s="118">
        <f t="shared" si="29"/>
        <v>5.60</v>
      </c>
      <c r="Y107" s="285">
        <v>15</v>
      </c>
      <c r="Z107" s="117">
        <f t="shared" si="30"/>
        <v>12</v>
      </c>
    </row>
    <row r="108" spans="1:26" ht="19.9" customHeight="1">
      <c r="A108" s="207">
        <v>101</v>
      </c>
      <c r="B108" s="137">
        <v>283204</v>
      </c>
      <c r="C108" s="138" t="s">
        <v>275</v>
      </c>
      <c r="D108" s="10">
        <v>9</v>
      </c>
      <c r="E108" s="10">
        <v>6.50</v>
      </c>
      <c r="F108" s="10">
        <v>8</v>
      </c>
      <c r="G108" s="10">
        <v>7</v>
      </c>
      <c r="H108" s="10">
        <v>8</v>
      </c>
      <c r="I108" s="10">
        <f t="shared" si="26"/>
        <v>38.50</v>
      </c>
      <c r="J108" s="10">
        <f t="shared" si="31"/>
        <v>5.775</v>
      </c>
      <c r="K108" s="286">
        <v>3.50</v>
      </c>
      <c r="L108" s="286">
        <v>4</v>
      </c>
      <c r="M108" s="286">
        <v>3</v>
      </c>
      <c r="N108" s="286">
        <v>5</v>
      </c>
      <c r="O108" s="286">
        <v>4</v>
      </c>
      <c r="P108" s="18">
        <f t="shared" si="27"/>
        <v>19.50</v>
      </c>
      <c r="Q108" s="117">
        <f t="shared" si="28"/>
        <v>0.97500000000000009</v>
      </c>
      <c r="R108" s="107">
        <f t="shared" si="32"/>
        <v>1.525</v>
      </c>
      <c r="S108" s="107">
        <f t="shared" si="33"/>
        <v>1.175</v>
      </c>
      <c r="T108" s="107">
        <f t="shared" si="34"/>
        <v>1.35</v>
      </c>
      <c r="U108" s="107">
        <f t="shared" si="35"/>
        <v>1.30</v>
      </c>
      <c r="V108" s="107">
        <f t="shared" si="36"/>
        <v>1.40</v>
      </c>
      <c r="W108" s="118">
        <f t="shared" si="37"/>
        <v>58</v>
      </c>
      <c r="X108" s="118">
        <f t="shared" si="29"/>
        <v>11.60</v>
      </c>
      <c r="Y108" s="285">
        <v>31</v>
      </c>
      <c r="Z108" s="117">
        <f t="shared" si="30"/>
        <v>24.80</v>
      </c>
    </row>
    <row r="109" spans="1:26" ht="19.9" customHeight="1" thickBot="1">
      <c r="A109" s="208">
        <v>102</v>
      </c>
      <c r="B109" s="137">
        <v>283205</v>
      </c>
      <c r="C109" s="138" t="s">
        <v>276</v>
      </c>
      <c r="D109" s="10">
        <v>4</v>
      </c>
      <c r="E109" s="10">
        <v>3</v>
      </c>
      <c r="F109" s="10">
        <v>3.50</v>
      </c>
      <c r="G109" s="10">
        <v>2</v>
      </c>
      <c r="H109" s="10">
        <v>3</v>
      </c>
      <c r="I109" s="10">
        <f t="shared" si="26"/>
        <v>15.50</v>
      </c>
      <c r="J109" s="10">
        <f t="shared" si="31"/>
        <v>2.3249999999999997</v>
      </c>
      <c r="K109" s="18">
        <v>1.50</v>
      </c>
      <c r="L109" s="18">
        <v>3</v>
      </c>
      <c r="M109" s="18">
        <v>1</v>
      </c>
      <c r="N109" s="18">
        <v>0.50</v>
      </c>
      <c r="O109" s="18">
        <v>1.50</v>
      </c>
      <c r="P109" s="18">
        <f t="shared" si="27"/>
        <v>7.50</v>
      </c>
      <c r="Q109" s="117">
        <f t="shared" si="28"/>
        <v>0.375</v>
      </c>
      <c r="R109" s="107">
        <f t="shared" si="32"/>
        <v>0.675</v>
      </c>
      <c r="S109" s="107">
        <f t="shared" si="33"/>
        <v>0.60</v>
      </c>
      <c r="T109" s="107">
        <f t="shared" si="34"/>
        <v>0.57500000000000007</v>
      </c>
      <c r="U109" s="107">
        <f t="shared" si="35"/>
        <v>0.325</v>
      </c>
      <c r="V109" s="107">
        <f t="shared" si="36"/>
        <v>0.52499999999999991</v>
      </c>
      <c r="W109" s="118">
        <f t="shared" si="37"/>
        <v>23</v>
      </c>
      <c r="X109" s="118">
        <f t="shared" si="29"/>
        <v>4.6000000000000005</v>
      </c>
      <c r="Y109" s="285">
        <v>12</v>
      </c>
      <c r="Z109" s="117">
        <f t="shared" si="30"/>
        <v>9.6000000000000014</v>
      </c>
    </row>
    <row r="110" spans="1:26" ht="19.9" customHeight="1">
      <c r="A110" s="207">
        <v>103</v>
      </c>
      <c r="B110" s="137">
        <v>283206</v>
      </c>
      <c r="C110" s="138" t="s">
        <v>277</v>
      </c>
      <c r="D110" s="10">
        <v>5</v>
      </c>
      <c r="E110" s="10">
        <v>2</v>
      </c>
      <c r="F110" s="10">
        <v>4</v>
      </c>
      <c r="G110" s="10">
        <v>3</v>
      </c>
      <c r="H110" s="10">
        <v>4.50</v>
      </c>
      <c r="I110" s="10">
        <f t="shared" si="26"/>
        <v>18.50</v>
      </c>
      <c r="J110" s="10">
        <f t="shared" si="31"/>
        <v>2.775</v>
      </c>
      <c r="K110" s="286">
        <v>3</v>
      </c>
      <c r="L110" s="286">
        <v>1.50</v>
      </c>
      <c r="M110" s="286">
        <v>1</v>
      </c>
      <c r="N110" s="286">
        <v>2.50</v>
      </c>
      <c r="O110" s="286">
        <v>2</v>
      </c>
      <c r="P110" s="18">
        <f t="shared" si="27"/>
        <v>10</v>
      </c>
      <c r="Q110" s="117">
        <f t="shared" si="28"/>
        <v>0.50</v>
      </c>
      <c r="R110" s="107">
        <f t="shared" si="32"/>
        <v>0.90</v>
      </c>
      <c r="S110" s="107">
        <f t="shared" si="33"/>
        <v>0.375</v>
      </c>
      <c r="T110" s="107">
        <f t="shared" si="34"/>
        <v>0.65</v>
      </c>
      <c r="U110" s="107">
        <f t="shared" si="35"/>
        <v>0.57499999999999996</v>
      </c>
      <c r="V110" s="107">
        <f t="shared" si="36"/>
        <v>0.77499999999999991</v>
      </c>
      <c r="W110" s="118">
        <f t="shared" si="37"/>
        <v>28.50</v>
      </c>
      <c r="X110" s="118">
        <f t="shared" si="29"/>
        <v>5.70</v>
      </c>
      <c r="Y110" s="285">
        <v>15</v>
      </c>
      <c r="Z110" s="117">
        <f t="shared" si="30"/>
        <v>12</v>
      </c>
    </row>
    <row r="111" spans="1:26" ht="19.9" customHeight="1" thickBot="1">
      <c r="A111" s="208">
        <v>104</v>
      </c>
      <c r="B111" s="137">
        <v>283208</v>
      </c>
      <c r="C111" s="138" t="s">
        <v>278</v>
      </c>
      <c r="D111" s="10">
        <v>3</v>
      </c>
      <c r="E111" s="10">
        <v>1</v>
      </c>
      <c r="F111" s="10">
        <v>2</v>
      </c>
      <c r="G111" s="10">
        <v>2.50</v>
      </c>
      <c r="H111" s="10">
        <v>5</v>
      </c>
      <c r="I111" s="10">
        <f t="shared" si="26"/>
        <v>13.50</v>
      </c>
      <c r="J111" s="10">
        <f t="shared" si="31"/>
        <v>2.025</v>
      </c>
      <c r="K111" s="286">
        <v>1</v>
      </c>
      <c r="L111" s="286">
        <v>2</v>
      </c>
      <c r="M111" s="286">
        <v>1.50</v>
      </c>
      <c r="N111" s="286">
        <v>1</v>
      </c>
      <c r="O111" s="286">
        <v>1</v>
      </c>
      <c r="P111" s="18">
        <f t="shared" si="27"/>
        <v>6.50</v>
      </c>
      <c r="Q111" s="117">
        <f t="shared" si="28"/>
        <v>0.325</v>
      </c>
      <c r="R111" s="107">
        <f t="shared" si="32"/>
        <v>0.49999999999999994</v>
      </c>
      <c r="S111" s="107">
        <f t="shared" si="33"/>
        <v>0.25</v>
      </c>
      <c r="T111" s="107">
        <f t="shared" si="34"/>
        <v>0.375</v>
      </c>
      <c r="U111" s="107">
        <f t="shared" si="35"/>
        <v>0.425</v>
      </c>
      <c r="V111" s="107">
        <f t="shared" si="36"/>
        <v>0.80</v>
      </c>
      <c r="W111" s="118">
        <f t="shared" si="37"/>
        <v>20</v>
      </c>
      <c r="X111" s="118">
        <f t="shared" si="29"/>
        <v>4</v>
      </c>
      <c r="Y111" s="285">
        <v>11</v>
      </c>
      <c r="Z111" s="117">
        <f t="shared" si="30"/>
        <v>8.8000000000000007</v>
      </c>
    </row>
    <row r="112" spans="1:26" ht="19.9" customHeight="1">
      <c r="A112" s="207">
        <v>105</v>
      </c>
      <c r="B112" s="137">
        <v>283209</v>
      </c>
      <c r="C112" s="138" t="s">
        <v>279</v>
      </c>
      <c r="D112" s="10">
        <v>2</v>
      </c>
      <c r="E112" s="10">
        <v>1.50</v>
      </c>
      <c r="F112" s="10">
        <v>2</v>
      </c>
      <c r="G112" s="10">
        <v>1</v>
      </c>
      <c r="H112" s="10">
        <v>4</v>
      </c>
      <c r="I112" s="10">
        <f t="shared" si="26"/>
        <v>10.50</v>
      </c>
      <c r="J112" s="10">
        <f t="shared" si="31"/>
        <v>1.575</v>
      </c>
      <c r="K112" s="286">
        <v>1.50</v>
      </c>
      <c r="L112" s="286">
        <v>0.50</v>
      </c>
      <c r="M112" s="286">
        <v>1</v>
      </c>
      <c r="N112" s="286">
        <v>2.50</v>
      </c>
      <c r="O112" s="286">
        <v>0</v>
      </c>
      <c r="P112" s="18">
        <f t="shared" si="27"/>
        <v>5.50</v>
      </c>
      <c r="Q112" s="117">
        <f t="shared" si="28"/>
        <v>0.27500000000000002</v>
      </c>
      <c r="R112" s="107">
        <f t="shared" si="32"/>
        <v>0.375</v>
      </c>
      <c r="S112" s="107">
        <f t="shared" si="33"/>
        <v>0.24999999999999997</v>
      </c>
      <c r="T112" s="107">
        <f t="shared" si="34"/>
        <v>0.35</v>
      </c>
      <c r="U112" s="107">
        <f t="shared" si="35"/>
        <v>0.27500000000000002</v>
      </c>
      <c r="V112" s="107">
        <f t="shared" si="36"/>
        <v>0.60</v>
      </c>
      <c r="W112" s="118">
        <f t="shared" si="37"/>
        <v>16</v>
      </c>
      <c r="X112" s="118">
        <f t="shared" si="29"/>
        <v>3.20</v>
      </c>
      <c r="Y112" s="285">
        <v>8</v>
      </c>
      <c r="Z112" s="117">
        <f t="shared" si="30"/>
        <v>6.40</v>
      </c>
    </row>
    <row r="113" spans="1:26" ht="19.9" customHeight="1" thickBot="1">
      <c r="A113" s="208">
        <v>106</v>
      </c>
      <c r="B113" s="137">
        <v>283097</v>
      </c>
      <c r="C113" s="138" t="s">
        <v>280</v>
      </c>
      <c r="D113" s="10">
        <v>1</v>
      </c>
      <c r="E113" s="10">
        <v>2</v>
      </c>
      <c r="F113" s="10">
        <v>1</v>
      </c>
      <c r="G113" s="10">
        <v>1.50</v>
      </c>
      <c r="H113" s="10">
        <v>3</v>
      </c>
      <c r="I113" s="10">
        <f t="shared" si="26"/>
        <v>8.50</v>
      </c>
      <c r="J113" s="10">
        <f t="shared" si="31"/>
        <v>1.2749999999999999</v>
      </c>
      <c r="K113" s="18">
        <v>2</v>
      </c>
      <c r="L113" s="18">
        <v>2.50</v>
      </c>
      <c r="M113" s="18">
        <v>4</v>
      </c>
      <c r="N113" s="18">
        <v>1</v>
      </c>
      <c r="O113" s="18">
        <v>3</v>
      </c>
      <c r="P113" s="18">
        <f t="shared" si="27"/>
        <v>12.50</v>
      </c>
      <c r="Q113" s="117">
        <f t="shared" si="28"/>
        <v>0.625</v>
      </c>
      <c r="R113" s="107">
        <f t="shared" si="32"/>
        <v>0.25</v>
      </c>
      <c r="S113" s="107">
        <f t="shared" si="33"/>
        <v>0.425</v>
      </c>
      <c r="T113" s="107">
        <f t="shared" si="34"/>
        <v>0.35</v>
      </c>
      <c r="U113" s="107">
        <f t="shared" si="35"/>
        <v>0.27499999999999997</v>
      </c>
      <c r="V113" s="107">
        <f t="shared" si="36"/>
        <v>0.60</v>
      </c>
      <c r="W113" s="118">
        <f t="shared" si="37"/>
        <v>21</v>
      </c>
      <c r="X113" s="118">
        <f t="shared" si="29"/>
        <v>4.20</v>
      </c>
      <c r="Y113" s="285" t="s">
        <v>203</v>
      </c>
      <c r="Z113" s="117" t="e">
        <f t="shared" si="30"/>
        <v>#VALUE!</v>
      </c>
    </row>
    <row r="114" spans="1:26" ht="19.9" customHeight="1">
      <c r="A114" s="207">
        <v>107</v>
      </c>
      <c r="B114" s="137">
        <v>283142</v>
      </c>
      <c r="C114" s="138" t="s">
        <v>289</v>
      </c>
      <c r="D114" s="10">
        <v>0</v>
      </c>
      <c r="E114" s="10">
        <v>0</v>
      </c>
      <c r="F114" s="10">
        <v>0.50</v>
      </c>
      <c r="G114" s="10">
        <v>0</v>
      </c>
      <c r="H114" s="10">
        <v>0</v>
      </c>
      <c r="I114" s="10">
        <f t="shared" si="26"/>
        <v>0.50</v>
      </c>
      <c r="J114" s="10">
        <f t="shared" si="31"/>
        <v>0.074999999999999997</v>
      </c>
      <c r="K114" s="18">
        <v>0</v>
      </c>
      <c r="L114" s="18">
        <v>0</v>
      </c>
      <c r="M114" s="18">
        <v>0</v>
      </c>
      <c r="N114" s="18">
        <v>0.50</v>
      </c>
      <c r="O114" s="18">
        <v>0</v>
      </c>
      <c r="P114" s="18">
        <f t="shared" si="27"/>
        <v>0.50</v>
      </c>
      <c r="Q114" s="117">
        <f t="shared" si="28"/>
        <v>0.025000000000000001</v>
      </c>
      <c r="R114" s="107">
        <f t="shared" si="32"/>
        <v>0</v>
      </c>
      <c r="S114" s="107">
        <f t="shared" si="33"/>
        <v>0</v>
      </c>
      <c r="T114" s="107">
        <f t="shared" si="34"/>
        <v>0.074999999999999997</v>
      </c>
      <c r="U114" s="107">
        <f t="shared" si="35"/>
        <v>0.025000000000000001</v>
      </c>
      <c r="V114" s="107">
        <f t="shared" si="36"/>
        <v>0</v>
      </c>
      <c r="W114" s="118">
        <f t="shared" si="37"/>
        <v>1</v>
      </c>
      <c r="X114" s="118">
        <f t="shared" si="29"/>
        <v>0.20</v>
      </c>
      <c r="Y114" s="285"/>
      <c r="Z114" s="117">
        <f t="shared" si="30"/>
        <v>0</v>
      </c>
    </row>
    <row r="115" spans="1:26" ht="19.9" customHeight="1" thickBot="1">
      <c r="A115" s="208">
        <v>108</v>
      </c>
      <c r="B115" s="137">
        <v>283193</v>
      </c>
      <c r="C115" s="138" t="s">
        <v>281</v>
      </c>
      <c r="D115" s="10">
        <v>5</v>
      </c>
      <c r="E115" s="10">
        <v>4</v>
      </c>
      <c r="F115" s="10">
        <v>3</v>
      </c>
      <c r="G115" s="10">
        <v>5.50</v>
      </c>
      <c r="H115" s="10">
        <v>3</v>
      </c>
      <c r="I115" s="10">
        <f t="shared" si="26"/>
        <v>20.50</v>
      </c>
      <c r="J115" s="10"/>
      <c r="K115" s="18">
        <v>2.50</v>
      </c>
      <c r="L115" s="18">
        <v>1</v>
      </c>
      <c r="M115" s="18">
        <v>3.50</v>
      </c>
      <c r="N115" s="18">
        <v>2</v>
      </c>
      <c r="O115" s="18">
        <v>1.50</v>
      </c>
      <c r="P115" s="18">
        <f t="shared" si="27"/>
        <v>10.50</v>
      </c>
      <c r="Q115" s="117"/>
      <c r="R115" s="107">
        <f t="shared" si="32"/>
        <v>0.875</v>
      </c>
      <c r="S115" s="107">
        <f t="shared" si="33"/>
        <v>0.65</v>
      </c>
      <c r="T115" s="107">
        <f t="shared" si="34"/>
        <v>0.625</v>
      </c>
      <c r="U115" s="107">
        <f t="shared" si="35"/>
        <v>0.925</v>
      </c>
      <c r="V115" s="107">
        <f t="shared" si="36"/>
        <v>0.52499999999999991</v>
      </c>
      <c r="W115" s="118"/>
      <c r="X115" s="118"/>
      <c r="Y115" s="285">
        <v>16</v>
      </c>
      <c r="Z115" s="117">
        <f t="shared" si="30"/>
        <v>12.80</v>
      </c>
    </row>
    <row r="116" spans="1:26" ht="19.9" customHeight="1">
      <c r="A116" s="207">
        <v>109</v>
      </c>
      <c r="B116" s="137">
        <v>183194</v>
      </c>
      <c r="C116" s="138" t="s">
        <v>282</v>
      </c>
      <c r="D116" s="10">
        <v>7</v>
      </c>
      <c r="E116" s="10">
        <v>5</v>
      </c>
      <c r="F116" s="10">
        <v>6</v>
      </c>
      <c r="G116" s="10">
        <v>6.50</v>
      </c>
      <c r="H116" s="10">
        <v>2</v>
      </c>
      <c r="I116" s="10">
        <f t="shared" si="26"/>
        <v>26.50</v>
      </c>
      <c r="J116" s="10">
        <f t="shared" si="31"/>
        <v>3.9749999999999996</v>
      </c>
      <c r="K116" s="286">
        <v>2</v>
      </c>
      <c r="L116" s="286">
        <v>3.50</v>
      </c>
      <c r="M116" s="286">
        <v>2.50</v>
      </c>
      <c r="N116" s="286">
        <v>1.50</v>
      </c>
      <c r="O116" s="286">
        <v>4</v>
      </c>
      <c r="P116" s="18">
        <f t="shared" si="27"/>
        <v>13.50</v>
      </c>
      <c r="Q116" s="117">
        <f t="shared" si="28"/>
        <v>0.675</v>
      </c>
      <c r="R116" s="107">
        <f t="shared" si="32"/>
        <v>1.1500000000000001</v>
      </c>
      <c r="S116" s="107">
        <f t="shared" si="33"/>
        <v>0.925</v>
      </c>
      <c r="T116" s="107">
        <f t="shared" si="34"/>
        <v>1.0249999999999999</v>
      </c>
      <c r="U116" s="107">
        <f t="shared" si="35"/>
        <v>1.05</v>
      </c>
      <c r="V116" s="107">
        <f t="shared" si="36"/>
        <v>0.50</v>
      </c>
      <c r="W116" s="118">
        <f t="shared" si="37"/>
        <v>40</v>
      </c>
      <c r="X116" s="118">
        <f t="shared" si="29"/>
        <v>8</v>
      </c>
      <c r="Y116" s="285">
        <v>21</v>
      </c>
      <c r="Z116" s="117">
        <f t="shared" si="30"/>
        <v>16.80</v>
      </c>
    </row>
    <row r="117" ht="21" thickBot="1"/>
    <row r="118" spans="1:26" ht="20.25">
      <c r="A118" s="139" t="s">
        <v>13</v>
      </c>
      <c r="B118" s="140"/>
      <c r="C118" s="141"/>
      <c r="D118" s="6">
        <f t="shared" si="38" ref="D118:Z118">COUNT(D8:D116)</f>
        <v>109</v>
      </c>
      <c r="E118" s="7">
        <f t="shared" si="38"/>
        <v>109</v>
      </c>
      <c r="F118" s="7">
        <f t="shared" si="38"/>
        <v>109</v>
      </c>
      <c r="G118" s="7">
        <f t="shared" si="38"/>
        <v>109</v>
      </c>
      <c r="H118" s="89">
        <f t="shared" si="38"/>
        <v>109</v>
      </c>
      <c r="I118" s="8">
        <f t="shared" si="38"/>
        <v>109</v>
      </c>
      <c r="J118" s="90">
        <f t="shared" si="38"/>
        <v>108</v>
      </c>
      <c r="K118" s="82">
        <f t="shared" si="38"/>
        <v>109</v>
      </c>
      <c r="L118" s="15">
        <f t="shared" si="38"/>
        <v>109</v>
      </c>
      <c r="M118" s="15">
        <f t="shared" si="38"/>
        <v>109</v>
      </c>
      <c r="N118" s="15">
        <f t="shared" si="38"/>
        <v>109</v>
      </c>
      <c r="O118" s="83">
        <f t="shared" si="38"/>
        <v>109</v>
      </c>
      <c r="P118" s="78">
        <f t="shared" si="38"/>
        <v>109</v>
      </c>
      <c r="Q118" s="96">
        <f t="shared" si="38"/>
        <v>108</v>
      </c>
      <c r="R118" s="99">
        <f t="shared" si="38"/>
        <v>109</v>
      </c>
      <c r="S118" s="22">
        <f t="shared" si="38"/>
        <v>109</v>
      </c>
      <c r="T118" s="22">
        <f t="shared" si="38"/>
        <v>109</v>
      </c>
      <c r="U118" s="22">
        <f t="shared" si="38"/>
        <v>109</v>
      </c>
      <c r="V118" s="23">
        <f t="shared" si="38"/>
        <v>109</v>
      </c>
      <c r="W118" s="108">
        <f t="shared" si="38"/>
        <v>108</v>
      </c>
      <c r="X118" s="102">
        <f t="shared" si="38"/>
        <v>108</v>
      </c>
      <c r="Y118" s="16">
        <f t="shared" si="38"/>
        <v>104</v>
      </c>
      <c r="Z118" s="106">
        <f t="shared" si="38"/>
        <v>105</v>
      </c>
    </row>
    <row r="119" spans="1:26" ht="21" customHeight="1">
      <c r="A119" s="167" t="s">
        <v>14</v>
      </c>
      <c r="B119" s="168"/>
      <c r="C119" s="169"/>
      <c r="D119" s="9">
        <v>10</v>
      </c>
      <c r="E119" s="10">
        <v>10</v>
      </c>
      <c r="F119" s="10">
        <v>10</v>
      </c>
      <c r="G119" s="10">
        <v>10</v>
      </c>
      <c r="H119" s="91">
        <v>10</v>
      </c>
      <c r="I119" s="11">
        <f>SUM(D119:H119)</f>
        <v>50</v>
      </c>
      <c r="J119" s="92">
        <f>I119*0.15</f>
        <v>7.50</v>
      </c>
      <c r="K119" s="84">
        <v>5</v>
      </c>
      <c r="L119" s="18">
        <v>5</v>
      </c>
      <c r="M119" s="18">
        <v>5</v>
      </c>
      <c r="N119" s="18">
        <v>5</v>
      </c>
      <c r="O119" s="85">
        <v>5</v>
      </c>
      <c r="P119" s="79">
        <f>SUM(K119:O119)</f>
        <v>25</v>
      </c>
      <c r="Q119" s="97">
        <f>P119*0.05</f>
        <v>1.25</v>
      </c>
      <c r="R119" s="100">
        <f>(D119*0.15+K119*0.05)</f>
        <v>1.75</v>
      </c>
      <c r="S119" s="24">
        <f>((E119*0.15+L119*0.05))</f>
        <v>1.75</v>
      </c>
      <c r="T119" s="24">
        <f>((F119*0.15+M119*0.05))</f>
        <v>1.75</v>
      </c>
      <c r="U119" s="24">
        <f>((G119*0.15+N119*0.05))</f>
        <v>1.75</v>
      </c>
      <c r="V119" s="25">
        <f>((H119*0.15+O119*0.05))</f>
        <v>1.75</v>
      </c>
      <c r="W119" s="109">
        <v>75</v>
      </c>
      <c r="X119" s="103">
        <f>W119*0.2</f>
        <v>15</v>
      </c>
      <c r="Y119" s="19">
        <v>33</v>
      </c>
      <c r="Z119" s="86">
        <f>Y119*0.8</f>
        <v>26.40</v>
      </c>
    </row>
    <row r="120" spans="1:26" ht="20.25">
      <c r="A120" s="167" t="s">
        <v>75</v>
      </c>
      <c r="B120" s="168"/>
      <c r="C120" s="169"/>
      <c r="D120" s="9">
        <f>D119*0.4</f>
        <v>4</v>
      </c>
      <c r="E120" s="10">
        <f>E119*0.4</f>
        <v>4</v>
      </c>
      <c r="F120" s="10">
        <f t="shared" si="39" ref="F120:J120">F119*0.4</f>
        <v>4</v>
      </c>
      <c r="G120" s="10">
        <f t="shared" si="39"/>
        <v>4</v>
      </c>
      <c r="H120" s="91">
        <f t="shared" si="39"/>
        <v>4</v>
      </c>
      <c r="I120" s="11">
        <f t="shared" si="39"/>
        <v>20</v>
      </c>
      <c r="J120" s="92">
        <f t="shared" si="39"/>
        <v>3</v>
      </c>
      <c r="K120" s="84">
        <f>K119*0.4</f>
        <v>2</v>
      </c>
      <c r="L120" s="18">
        <f>L119*0.4</f>
        <v>2</v>
      </c>
      <c r="M120" s="18">
        <f t="shared" si="40" ref="M120:Z120">M119*0.4</f>
        <v>2</v>
      </c>
      <c r="N120" s="18">
        <f t="shared" si="40"/>
        <v>2</v>
      </c>
      <c r="O120" s="85">
        <f t="shared" si="40"/>
        <v>2</v>
      </c>
      <c r="P120" s="79">
        <f t="shared" si="40"/>
        <v>10</v>
      </c>
      <c r="Q120" s="97">
        <f t="shared" si="40"/>
        <v>0.50</v>
      </c>
      <c r="R120" s="100">
        <f t="shared" si="40"/>
        <v>0.70</v>
      </c>
      <c r="S120" s="24">
        <f t="shared" si="40"/>
        <v>0.70</v>
      </c>
      <c r="T120" s="24">
        <f t="shared" si="40"/>
        <v>0.70</v>
      </c>
      <c r="U120" s="24">
        <f t="shared" si="40"/>
        <v>0.70</v>
      </c>
      <c r="V120" s="25">
        <f t="shared" si="40"/>
        <v>0.70</v>
      </c>
      <c r="W120" s="109">
        <f t="shared" si="40"/>
        <v>30</v>
      </c>
      <c r="X120" s="103">
        <f t="shared" si="40"/>
        <v>6</v>
      </c>
      <c r="Y120" s="19">
        <f t="shared" si="40"/>
        <v>13.20</v>
      </c>
      <c r="Z120" s="86">
        <f t="shared" si="40"/>
        <v>10.560000000000002</v>
      </c>
    </row>
    <row r="121" spans="1:26" ht="21" customHeight="1">
      <c r="A121" s="167" t="s">
        <v>15</v>
      </c>
      <c r="B121" s="168"/>
      <c r="C121" s="169"/>
      <c r="D121" s="9">
        <f>COUNTIF(D8:D116,"&gt;=4")</f>
        <v>47</v>
      </c>
      <c r="E121" s="10">
        <f>COUNTIF(E8:E116,"&gt;=4")</f>
        <v>46</v>
      </c>
      <c r="F121" s="10">
        <f>COUNTIF(F8:F116,"&gt;=4")</f>
        <v>46</v>
      </c>
      <c r="G121" s="10">
        <f>COUNTIF(G8:G116,"&gt;=4")</f>
        <v>35</v>
      </c>
      <c r="H121" s="91">
        <f>COUNTIF(H8:H116,"&gt;=2")</f>
        <v>76</v>
      </c>
      <c r="I121" s="11">
        <f>COUNTIF(I8:I116,"&gt;=20")</f>
        <v>35</v>
      </c>
      <c r="J121" s="92">
        <f>COUNTIF(J8:J116,"&gt;=3")</f>
        <v>34</v>
      </c>
      <c r="K121" s="84">
        <f>COUNTIF(K8:K116,"&gt;=2")</f>
        <v>56</v>
      </c>
      <c r="L121" s="18">
        <f>COUNTIF(L8:L116,"&gt;=2")</f>
        <v>48</v>
      </c>
      <c r="M121" s="18">
        <f>COUNTIF(M8:M116,"&gt;=2")</f>
        <v>48</v>
      </c>
      <c r="N121" s="18">
        <f>COUNTIF(N8:N116,"&gt;=2")</f>
        <v>45</v>
      </c>
      <c r="O121" s="85">
        <f>COUNTIF(O8:O116,"&gt;=2")</f>
        <v>46</v>
      </c>
      <c r="P121" s="79">
        <f>COUNTIF(P8:P116,"&gt;=10")</f>
        <v>42</v>
      </c>
      <c r="Q121" s="97">
        <f>COUNTIF(Q8:Q116,"&gt;=0.5")</f>
        <v>41</v>
      </c>
      <c r="R121" s="100">
        <f>COUNTIF(R8:R116,"&gt;=0.7")</f>
        <v>41</v>
      </c>
      <c r="S121" s="24">
        <f>COUNTIF(S8:S116,"&gt;=0.7")</f>
        <v>42</v>
      </c>
      <c r="T121" s="24">
        <f>COUNTIF(T8:T116,"&gt;=0.7")</f>
        <v>42</v>
      </c>
      <c r="U121" s="24">
        <f>COUNTIF(U8:U116,"&gt;=0.7")</f>
        <v>32</v>
      </c>
      <c r="V121" s="25">
        <f>COUNTIF(V8:V116,"&gt;=0.7")</f>
        <v>33</v>
      </c>
      <c r="W121" s="109">
        <f>COUNTIF(W8:W116,"&gt;=30")</f>
        <v>33</v>
      </c>
      <c r="X121" s="103">
        <f>COUNTIF(X8:X116,"&gt;=6")</f>
        <v>33</v>
      </c>
      <c r="Y121" s="19">
        <f>COUNTIF(Y8:Y116,"&gt;=13.2")</f>
        <v>55</v>
      </c>
      <c r="Z121" s="86">
        <f>COUNTIF(Z8:Z116,"&gt;=10.56")</f>
        <v>55</v>
      </c>
    </row>
    <row r="122" spans="1:26" ht="20.25">
      <c r="A122" s="167" t="s">
        <v>16</v>
      </c>
      <c r="B122" s="168"/>
      <c r="C122" s="169"/>
      <c r="D122" s="93" t="str">
        <f t="shared" si="41" ref="D122:Z122">IF(((D121/COUNT(D8:D116))*100)&gt;=60,"3",IF(AND(((D121/COUNT(D8:D116))*100)&lt;60,((D121/COUNT(D8:D116))*100)&gt;=50),"2",IF(AND(((D121/COUNT(D8:D116))*100)&lt;50,((D121/COUNT(D8:D116))*100)&gt;=40),"1","0")))</f>
        <v>1</v>
      </c>
      <c r="E122" s="10" t="str">
        <f t="shared" si="41"/>
        <v>1</v>
      </c>
      <c r="F122" s="10" t="str">
        <f t="shared" si="41"/>
        <v>1</v>
      </c>
      <c r="G122" s="10" t="str">
        <f t="shared" si="41"/>
        <v>0</v>
      </c>
      <c r="H122" s="91" t="str">
        <f t="shared" si="41"/>
        <v>3</v>
      </c>
      <c r="I122" s="11" t="str">
        <f t="shared" si="41"/>
        <v>0</v>
      </c>
      <c r="J122" s="92" t="str">
        <f t="shared" si="41"/>
        <v>0</v>
      </c>
      <c r="K122" s="84" t="str">
        <f t="shared" si="41"/>
        <v>2</v>
      </c>
      <c r="L122" s="17" t="str">
        <f t="shared" si="41"/>
        <v>1</v>
      </c>
      <c r="M122" s="17" t="str">
        <f t="shared" si="41"/>
        <v>1</v>
      </c>
      <c r="N122" s="17" t="str">
        <f t="shared" si="41"/>
        <v>1</v>
      </c>
      <c r="O122" s="86" t="str">
        <f t="shared" si="41"/>
        <v>1</v>
      </c>
      <c r="P122" s="79" t="str">
        <f t="shared" si="41"/>
        <v>0</v>
      </c>
      <c r="Q122" s="97" t="str">
        <f t="shared" si="41"/>
        <v>0</v>
      </c>
      <c r="R122" s="100" t="str">
        <f t="shared" si="41"/>
        <v>0</v>
      </c>
      <c r="S122" s="24" t="str">
        <f t="shared" si="41"/>
        <v>0</v>
      </c>
      <c r="T122" s="24" t="str">
        <f t="shared" si="41"/>
        <v>0</v>
      </c>
      <c r="U122" s="24" t="str">
        <f t="shared" si="41"/>
        <v>0</v>
      </c>
      <c r="V122" s="25" t="str">
        <f t="shared" si="41"/>
        <v>0</v>
      </c>
      <c r="W122" s="103" t="str">
        <f t="shared" si="41"/>
        <v>0</v>
      </c>
      <c r="X122" s="104" t="str">
        <f t="shared" si="41"/>
        <v>0</v>
      </c>
      <c r="Y122" s="97" t="str">
        <f t="shared" si="41"/>
        <v>2</v>
      </c>
      <c r="Z122" s="19" t="str">
        <f t="shared" si="41"/>
        <v>2</v>
      </c>
    </row>
    <row r="123" spans="1:26" ht="21" thickBot="1">
      <c r="A123" s="170" t="s">
        <v>17</v>
      </c>
      <c r="B123" s="171"/>
      <c r="C123" s="172"/>
      <c r="D123" s="12">
        <f t="shared" si="42" ref="D123:Z123">((D121/COUNT(D8:D116))*D122)</f>
        <v>0.43119266055045874</v>
      </c>
      <c r="E123" s="13">
        <f t="shared" si="42"/>
        <v>0.42201834862385323</v>
      </c>
      <c r="F123" s="13">
        <f t="shared" si="42"/>
        <v>0.42201834862385323</v>
      </c>
      <c r="G123" s="13">
        <f t="shared" si="42"/>
        <v>0</v>
      </c>
      <c r="H123" s="94">
        <f t="shared" si="42"/>
        <v>2.0917431192660549</v>
      </c>
      <c r="I123" s="14">
        <f t="shared" si="42"/>
        <v>0</v>
      </c>
      <c r="J123" s="95">
        <f t="shared" si="42"/>
        <v>0</v>
      </c>
      <c r="K123" s="87">
        <f t="shared" si="42"/>
        <v>1.0275229357798166</v>
      </c>
      <c r="L123" s="20">
        <f t="shared" si="42"/>
        <v>0.44036697247706424</v>
      </c>
      <c r="M123" s="20">
        <f t="shared" si="42"/>
        <v>0.44036697247706424</v>
      </c>
      <c r="N123" s="20">
        <f t="shared" si="42"/>
        <v>0.41284403669724773</v>
      </c>
      <c r="O123" s="88">
        <f t="shared" si="42"/>
        <v>0.42201834862385323</v>
      </c>
      <c r="P123" s="80">
        <f t="shared" si="42"/>
        <v>0</v>
      </c>
      <c r="Q123" s="98">
        <f t="shared" si="42"/>
        <v>0</v>
      </c>
      <c r="R123" s="101">
        <f t="shared" si="42"/>
        <v>0</v>
      </c>
      <c r="S123" s="26">
        <f t="shared" si="42"/>
        <v>0</v>
      </c>
      <c r="T123" s="26">
        <f t="shared" si="42"/>
        <v>0</v>
      </c>
      <c r="U123" s="26">
        <f t="shared" si="42"/>
        <v>0</v>
      </c>
      <c r="V123" s="27">
        <f t="shared" si="42"/>
        <v>0</v>
      </c>
      <c r="W123" s="110">
        <f t="shared" si="42"/>
        <v>0</v>
      </c>
      <c r="X123" s="105">
        <f t="shared" si="42"/>
        <v>0</v>
      </c>
      <c r="Y123" s="98">
        <f t="shared" si="42"/>
        <v>1.0576923076923077</v>
      </c>
      <c r="Z123" s="21">
        <f t="shared" si="42"/>
        <v>1.0476190476190477</v>
      </c>
    </row>
    <row r="124" spans="1:4" ht="21" thickBot="1">
      <c r="A124" s="2"/>
      <c r="B124" s="2"/>
      <c r="C124" s="2"/>
      <c r="D124" s="2"/>
    </row>
    <row r="125" spans="1:19" ht="20.25">
      <c r="A125" s="173" t="s">
        <v>18</v>
      </c>
      <c r="B125" s="174"/>
      <c r="C125" s="175"/>
      <c r="D125" s="2"/>
      <c r="E125" s="161" t="s">
        <v>19</v>
      </c>
      <c r="F125" s="162"/>
      <c r="G125" s="162"/>
      <c r="H125" s="162"/>
      <c r="I125" s="162"/>
      <c r="J125" s="162"/>
      <c r="K125" s="162"/>
      <c r="L125" s="162"/>
      <c r="M125" s="162"/>
      <c r="N125" s="163"/>
      <c r="O125" s="81" t="s">
        <v>9</v>
      </c>
      <c r="P125" s="28" t="s">
        <v>3</v>
      </c>
      <c r="Q125" s="28" t="s">
        <v>4</v>
      </c>
      <c r="R125" s="28" t="s">
        <v>5</v>
      </c>
      <c r="S125" s="29" t="s">
        <v>6</v>
      </c>
    </row>
    <row r="126" spans="1:19" ht="21" thickBot="1">
      <c r="A126" s="30" t="s">
        <v>76</v>
      </c>
      <c r="B126" s="3"/>
      <c r="C126" s="31"/>
      <c r="D126" s="2"/>
      <c r="E126" s="164"/>
      <c r="F126" s="165"/>
      <c r="G126" s="165"/>
      <c r="H126" s="165"/>
      <c r="I126" s="165"/>
      <c r="J126" s="165"/>
      <c r="K126" s="165"/>
      <c r="L126" s="165"/>
      <c r="M126" s="165"/>
      <c r="N126" s="166"/>
      <c r="O126" s="4">
        <f>(R123*0.2+Z123*0.8)</f>
        <v>0.83809523809523823</v>
      </c>
      <c r="P126" s="4">
        <f>(S123*0.2+Z123*0.8)</f>
        <v>0.83809523809523823</v>
      </c>
      <c r="Q126" s="4">
        <f>(T123*0.2+Z123*0.8)</f>
        <v>0.83809523809523823</v>
      </c>
      <c r="R126" s="4">
        <f>(U123*0.2+Z123*0.8)</f>
        <v>0.83809523809523823</v>
      </c>
      <c r="S126" s="5">
        <f>(V123*0.2+Z123*0.8)</f>
        <v>0.83809523809523823</v>
      </c>
    </row>
    <row r="127" spans="1:4" ht="20.25">
      <c r="A127" s="30" t="s">
        <v>77</v>
      </c>
      <c r="B127" s="3"/>
      <c r="C127" s="31"/>
      <c r="D127" s="2"/>
    </row>
    <row r="128" spans="1:4" ht="21" thickBot="1">
      <c r="A128" s="32" t="s">
        <v>78</v>
      </c>
      <c r="B128" s="33"/>
      <c r="C128" s="34"/>
      <c r="D128" s="2"/>
    </row>
  </sheetData>
  <mergeCells count="23">
    <mergeCell ref="E125:N126"/>
    <mergeCell ref="A119:C119"/>
    <mergeCell ref="A120:C120"/>
    <mergeCell ref="A121:C121"/>
    <mergeCell ref="A122:C122"/>
    <mergeCell ref="A123:C123"/>
    <mergeCell ref="A125:C125"/>
    <mergeCell ref="A118:C118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orientation="landscape" paperSize="9" scale="45" r:id="rId3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f934062-ba57-4aae-8ed9-0454c3ecf3cc}">
  <sheetPr codeName="Sheet42"/>
  <dimension ref="A1:J18"/>
  <sheetViews>
    <sheetView workbookViewId="0" topLeftCell="A1">
      <selection pane="topLeft" activeCell="A10" sqref="A10:D10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178" t="str">
        <f>'1 (8)'!A1:Z1</f>
        <v xml:space="preserve">ST. WILFRED'S PG COLLEGE 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15.75">
      <c r="A2" s="178" t="s">
        <v>91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ht="15.75">
      <c r="A3" s="178" t="s">
        <v>103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0" ht="15.75">
      <c r="A4" s="177"/>
      <c r="B4" s="177"/>
      <c r="C4" s="177"/>
      <c r="D4" s="177"/>
      <c r="E4" s="177"/>
      <c r="F4" s="177"/>
      <c r="G4" s="177"/>
      <c r="H4" s="177"/>
      <c r="I4" s="177"/>
      <c r="J4" s="177"/>
    </row>
    <row r="5" spans="1:10" ht="15.75">
      <c r="A5" s="177"/>
      <c r="B5" s="177"/>
      <c r="C5" s="177"/>
      <c r="D5" s="177"/>
      <c r="E5" s="177"/>
      <c r="F5" s="177"/>
      <c r="G5" s="177"/>
      <c r="H5" s="177"/>
      <c r="I5" s="177"/>
      <c r="J5" s="177"/>
    </row>
    <row r="6" spans="1:10" ht="15.75">
      <c r="A6" s="37" t="s">
        <v>20</v>
      </c>
      <c r="B6" s="37" t="s">
        <v>21</v>
      </c>
      <c r="C6" s="37" t="s">
        <v>22</v>
      </c>
      <c r="D6" s="37" t="s">
        <v>23</v>
      </c>
      <c r="E6" s="37" t="s">
        <v>24</v>
      </c>
      <c r="F6" s="37" t="s">
        <v>25</v>
      </c>
      <c r="G6" s="37" t="s">
        <v>26</v>
      </c>
      <c r="H6" s="37" t="s">
        <v>27</v>
      </c>
      <c r="I6" s="37" t="s">
        <v>28</v>
      </c>
      <c r="J6" s="38" t="s">
        <v>29</v>
      </c>
    </row>
    <row r="7" spans="1:10" ht="15.75">
      <c r="A7" s="35">
        <v>1</v>
      </c>
      <c r="B7" s="120" t="s">
        <v>162</v>
      </c>
      <c r="C7" s="36"/>
      <c r="D7" s="119" t="str">
        <f>'1 (8)'!C4</f>
        <v xml:space="preserve"> Real Analysis</v>
      </c>
      <c r="E7" s="35">
        <f>'1 (8)'!O125</f>
        <v>0.90566037735849059</v>
      </c>
      <c r="F7" s="35">
        <f>'1 (8)'!P125</f>
        <v>0.98714185883997208</v>
      </c>
      <c r="G7" s="35">
        <f>'1 (8)'!Q125</f>
        <v>0.90566037735849059</v>
      </c>
      <c r="H7" s="35">
        <f>'1 (8)'!R125</f>
        <v>0.90566037735849059</v>
      </c>
      <c r="I7" s="35">
        <f>'1 (8)'!S125</f>
        <v>0.90566037735849059</v>
      </c>
      <c r="J7" s="39">
        <f>AVERAGE(E7:I7)</f>
        <v>0.92195667365478684</v>
      </c>
    </row>
    <row r="8" spans="1:10" ht="15.75">
      <c r="A8" s="35">
        <v>2</v>
      </c>
      <c r="B8" s="120" t="s">
        <v>162</v>
      </c>
      <c r="C8" s="36"/>
      <c r="D8" s="119" t="str">
        <f>'2 (8)'!C4</f>
        <v>Differential Equation</v>
      </c>
      <c r="E8" s="35">
        <f>'2 (8)'!O126</f>
        <v>0</v>
      </c>
      <c r="F8" s="35">
        <f>'2 (8)'!P126</f>
        <v>0</v>
      </c>
      <c r="G8" s="35">
        <f>'2 (8)'!Q126</f>
        <v>0</v>
      </c>
      <c r="H8" s="35">
        <f>'2 (8)'!R126</f>
        <v>0</v>
      </c>
      <c r="I8" s="35">
        <f>'2 (8)'!S126</f>
        <v>0.087037037037037038</v>
      </c>
      <c r="J8" s="39">
        <f t="shared" si="0" ref="J8">AVERAGE(E8:I8)</f>
        <v>0.017407407407407406</v>
      </c>
    </row>
    <row r="9" spans="1:10" ht="15.75">
      <c r="A9" s="35"/>
      <c r="B9" s="120" t="s">
        <v>162</v>
      </c>
      <c r="C9" s="36"/>
      <c r="D9" s="209" t="str">
        <f>'3 (4)'!C4</f>
        <v>Numerical Analysis and Vector Calculus</v>
      </c>
      <c r="E9" s="35">
        <f>'3 (4)'!O126</f>
        <v>0.83809523809523823</v>
      </c>
      <c r="F9" s="35">
        <f>'3 (4)'!P126</f>
        <v>0.83809523809523823</v>
      </c>
      <c r="G9" s="35">
        <f>'3 (4)'!Q126</f>
        <v>0.83809523809523823</v>
      </c>
      <c r="H9" s="35">
        <f>'3 (4)'!R126</f>
        <v>0.83809523809523823</v>
      </c>
      <c r="I9" s="35">
        <f>'3 (4)'!S126</f>
        <v>0.83809523809523823</v>
      </c>
      <c r="J9" s="39">
        <f>AVERAGE(E9:I9)</f>
        <v>0.83809523809523834</v>
      </c>
    </row>
    <row r="10" spans="1:10" ht="30.6" customHeight="1">
      <c r="A10" s="176" t="s">
        <v>29</v>
      </c>
      <c r="B10" s="176"/>
      <c r="C10" s="176"/>
      <c r="D10" s="176"/>
      <c r="E10" s="39">
        <f>AVERAGE(E7:E8)</f>
        <v>0.45283018867924529</v>
      </c>
      <c r="F10" s="39">
        <f>AVERAGE(F7:F8)</f>
        <v>0.49357092941998604</v>
      </c>
      <c r="G10" s="39">
        <f>AVERAGE(G7:G8)</f>
        <v>0.45283018867924529</v>
      </c>
      <c r="H10" s="39">
        <f>AVERAGE(H7:H8)</f>
        <v>0.45283018867924529</v>
      </c>
      <c r="I10" s="39">
        <f>AVERAGE(I7:I8)</f>
        <v>0.49634870719776381</v>
      </c>
      <c r="J10" s="39">
        <f>AVERAGE(E10:I10)</f>
        <v>0.46968204053109713</v>
      </c>
    </row>
    <row r="13" spans="5:9" ht="20.25">
      <c r="E13" s="1"/>
      <c r="F13" s="1"/>
      <c r="G13" s="1"/>
      <c r="H13" s="1"/>
      <c r="I13" s="1"/>
    </row>
    <row r="14" spans="5:9" ht="20.25">
      <c r="E14" s="1"/>
      <c r="F14" s="1"/>
      <c r="G14" s="1"/>
      <c r="H14" s="1"/>
      <c r="I14" s="1"/>
    </row>
    <row r="16" spans="5:9" ht="20.25">
      <c r="E16" s="1"/>
      <c r="F16" s="1"/>
      <c r="G16" s="1"/>
      <c r="H16" s="1"/>
      <c r="I16" s="1"/>
    </row>
    <row r="18" spans="5:9" ht="20.25">
      <c r="E18" s="1"/>
      <c r="F18" s="1"/>
      <c r="G18" s="1"/>
      <c r="H18" s="1"/>
      <c r="I18" s="1"/>
    </row>
  </sheetData>
  <mergeCells count="6">
    <mergeCell ref="A10:D10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7563183-f4c0-4499-9d2e-dbe96138cb9c}">
  <sheetPr codeName="Sheet43"/>
  <dimension ref="A1:AA50"/>
  <sheetViews>
    <sheetView zoomScale="79" zoomScaleNormal="79" workbookViewId="0" topLeftCell="A31">
      <selection pane="topLeft" activeCell="C43" sqref="C43:N47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2"/>
      <c r="B1" s="41"/>
      <c r="C1" s="41"/>
      <c r="D1" s="185">
        <f>'1 (8)'!A1:Z1</f>
        <v>0</v>
      </c>
      <c r="E1" s="185"/>
      <c r="F1" s="185"/>
      <c r="G1" s="185"/>
      <c r="H1" s="185"/>
      <c r="I1" s="185"/>
      <c r="J1" s="185"/>
      <c r="K1" s="185"/>
      <c r="L1" s="41"/>
      <c r="M1" s="41"/>
      <c r="N1" s="41"/>
    </row>
    <row r="2" spans="1:18" ht="18" customHeight="1">
      <c r="A2" s="42"/>
      <c r="B2" s="41"/>
      <c r="C2" s="41"/>
      <c r="D2" s="185" t="s">
        <v>91</v>
      </c>
      <c r="E2" s="185"/>
      <c r="F2" s="185"/>
      <c r="G2" s="185"/>
      <c r="H2" s="185"/>
      <c r="I2" s="185"/>
      <c r="J2" s="185"/>
      <c r="K2" s="185"/>
      <c r="L2" s="41"/>
      <c r="M2" s="41"/>
      <c r="N2" s="41"/>
      <c r="P2" s="51" t="s">
        <v>20</v>
      </c>
      <c r="Q2" s="52" t="s">
        <v>30</v>
      </c>
      <c r="R2" s="52" t="s">
        <v>31</v>
      </c>
    </row>
    <row r="3" spans="1:18" ht="12.75" customHeight="1">
      <c r="A3" s="42"/>
      <c r="B3" s="41"/>
      <c r="C3" s="41"/>
      <c r="D3" s="186" t="s">
        <v>103</v>
      </c>
      <c r="E3" s="186"/>
      <c r="F3" s="186"/>
      <c r="G3" s="186"/>
      <c r="H3" s="186"/>
      <c r="I3" s="186"/>
      <c r="J3" s="186"/>
      <c r="K3" s="186"/>
      <c r="L3" s="41"/>
      <c r="M3" s="41"/>
      <c r="N3" s="41"/>
      <c r="P3" s="51"/>
      <c r="Q3" s="52"/>
      <c r="R3" s="52"/>
    </row>
    <row r="4" spans="1:18" ht="15.75">
      <c r="A4" s="42"/>
      <c r="B4" s="40"/>
      <c r="C4" s="41"/>
      <c r="D4" s="191" t="s">
        <v>55</v>
      </c>
      <c r="E4" s="191"/>
      <c r="F4" s="191"/>
      <c r="G4" s="191"/>
      <c r="H4" s="191"/>
      <c r="I4" s="191"/>
      <c r="J4" s="191"/>
      <c r="K4" s="191"/>
      <c r="L4" s="41"/>
      <c r="M4" s="41"/>
      <c r="N4" s="41"/>
      <c r="P4" s="178">
        <v>1</v>
      </c>
      <c r="Q4" s="49" t="s">
        <v>9</v>
      </c>
      <c r="R4" s="53">
        <f>'CO (8)'!E10</f>
        <v>0.45283018867924529</v>
      </c>
    </row>
    <row r="5" spans="1:18" ht="15.75">
      <c r="A5" s="42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P5" s="178">
        <v>2</v>
      </c>
      <c r="Q5" s="49" t="s">
        <v>3</v>
      </c>
      <c r="R5" s="53">
        <f>'CO (8)'!F10</f>
        <v>0.49357092941998604</v>
      </c>
    </row>
    <row r="6" spans="1:18" ht="15.75">
      <c r="A6" s="42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P6" s="178">
        <v>3</v>
      </c>
      <c r="Q6" s="49" t="s">
        <v>4</v>
      </c>
      <c r="R6" s="53">
        <f>'CO (8)'!G10</f>
        <v>0.45283018867924529</v>
      </c>
    </row>
    <row r="7" spans="2:18" ht="15.75">
      <c r="B7" s="47" t="s">
        <v>84</v>
      </c>
      <c r="C7" s="47"/>
      <c r="D7" s="219" t="str">
        <f>'CO (8)'!D7</f>
        <v xml:space="preserve"> Real Analysis</v>
      </c>
      <c r="E7" s="220"/>
      <c r="F7" s="47"/>
      <c r="G7" s="47"/>
      <c r="H7" s="47"/>
      <c r="I7" s="47"/>
      <c r="J7" s="47"/>
      <c r="K7" s="41"/>
      <c r="L7" s="41"/>
      <c r="M7" s="41"/>
      <c r="N7" s="41"/>
      <c r="P7" s="178">
        <v>4</v>
      </c>
      <c r="Q7" s="49" t="s">
        <v>5</v>
      </c>
      <c r="R7" s="53">
        <f>'CO (8)'!H10</f>
        <v>0.45283018867924529</v>
      </c>
    </row>
    <row r="8" spans="1:18" ht="16.5" thickBot="1">
      <c r="A8" s="42"/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P8" s="178">
        <v>5</v>
      </c>
      <c r="Q8" s="49" t="s">
        <v>6</v>
      </c>
      <c r="R8" s="53">
        <f>'CO (8)'!I10</f>
        <v>0.49634870719776381</v>
      </c>
    </row>
    <row r="9" spans="1:14" ht="16.5" thickBot="1">
      <c r="A9" s="42"/>
      <c r="B9" s="187" t="s">
        <v>32</v>
      </c>
      <c r="C9" s="180"/>
      <c r="D9" s="179" t="s">
        <v>33</v>
      </c>
      <c r="E9" s="190"/>
      <c r="F9" s="190"/>
      <c r="G9" s="190"/>
      <c r="H9" s="190"/>
      <c r="I9" s="190"/>
      <c r="J9" s="190"/>
      <c r="K9" s="190"/>
      <c r="L9" s="190"/>
      <c r="M9" s="179" t="s">
        <v>34</v>
      </c>
      <c r="N9" s="180"/>
    </row>
    <row r="10" spans="1:14" ht="15.75">
      <c r="A10" s="42"/>
      <c r="B10" s="188"/>
      <c r="C10" s="181" t="s">
        <v>35</v>
      </c>
      <c r="D10" s="183" t="s">
        <v>36</v>
      </c>
      <c r="E10" s="183" t="s">
        <v>37</v>
      </c>
      <c r="F10" s="183" t="s">
        <v>38</v>
      </c>
      <c r="G10" s="183" t="s">
        <v>39</v>
      </c>
      <c r="H10" s="183" t="s">
        <v>40</v>
      </c>
      <c r="I10" s="183" t="s">
        <v>41</v>
      </c>
      <c r="J10" s="183" t="s">
        <v>42</v>
      </c>
      <c r="K10" s="183" t="s">
        <v>43</v>
      </c>
      <c r="L10" s="183" t="s">
        <v>44</v>
      </c>
      <c r="M10" s="44"/>
      <c r="N10" s="44"/>
    </row>
    <row r="11" spans="1:14" ht="16.5" thickBot="1">
      <c r="A11" s="42"/>
      <c r="B11" s="189"/>
      <c r="C11" s="182"/>
      <c r="D11" s="184"/>
      <c r="E11" s="184"/>
      <c r="F11" s="184"/>
      <c r="G11" s="184"/>
      <c r="H11" s="184"/>
      <c r="I11" s="184"/>
      <c r="J11" s="184"/>
      <c r="K11" s="184"/>
      <c r="L11" s="184"/>
      <c r="M11" s="46" t="s">
        <v>45</v>
      </c>
      <c r="N11" s="46" t="s">
        <v>46</v>
      </c>
    </row>
    <row r="12" spans="1:14" ht="17.25" customHeight="1" thickBot="1">
      <c r="A12" s="42"/>
      <c r="B12" s="184" t="s">
        <v>47</v>
      </c>
      <c r="C12" s="125">
        <v>2</v>
      </c>
      <c r="D12" s="126">
        <v>2</v>
      </c>
      <c r="E12" s="126"/>
      <c r="F12" s="126"/>
      <c r="G12" s="126"/>
      <c r="H12" s="126"/>
      <c r="I12" s="126">
        <v>2</v>
      </c>
      <c r="J12" s="126"/>
      <c r="K12" s="126"/>
      <c r="L12" s="126">
        <v>2</v>
      </c>
      <c r="M12" s="126">
        <v>1</v>
      </c>
      <c r="N12" s="126">
        <v>1</v>
      </c>
    </row>
    <row r="13" spans="1:14" ht="17.25" customHeight="1" thickBot="1">
      <c r="A13" s="42"/>
      <c r="B13" s="184" t="s">
        <v>48</v>
      </c>
      <c r="C13" s="127"/>
      <c r="D13" s="128">
        <v>2</v>
      </c>
      <c r="E13" s="128">
        <v>2</v>
      </c>
      <c r="F13" s="128">
        <v>2</v>
      </c>
      <c r="G13" s="128"/>
      <c r="H13" s="128"/>
      <c r="I13" s="128"/>
      <c r="J13" s="128">
        <v>1</v>
      </c>
      <c r="K13" s="128"/>
      <c r="L13" s="128"/>
      <c r="M13" s="128">
        <v>1</v>
      </c>
      <c r="N13" s="128"/>
    </row>
    <row r="14" spans="1:14" ht="17.25" customHeight="1" thickBot="1">
      <c r="A14" s="42"/>
      <c r="B14" s="184" t="s">
        <v>49</v>
      </c>
      <c r="C14" s="127">
        <v>2</v>
      </c>
      <c r="D14" s="128">
        <v>2</v>
      </c>
      <c r="E14" s="128">
        <v>2</v>
      </c>
      <c r="F14" s="128"/>
      <c r="G14" s="128">
        <v>1</v>
      </c>
      <c r="H14" s="128"/>
      <c r="I14" s="128"/>
      <c r="J14" s="128"/>
      <c r="K14" s="128">
        <v>1</v>
      </c>
      <c r="L14" s="128"/>
      <c r="M14" s="128">
        <v>1</v>
      </c>
      <c r="N14" s="128">
        <v>1</v>
      </c>
    </row>
    <row r="15" spans="1:14" ht="17.25" customHeight="1" thickBot="1">
      <c r="A15" s="42"/>
      <c r="B15" s="184" t="s">
        <v>50</v>
      </c>
      <c r="C15" s="127"/>
      <c r="D15" s="128"/>
      <c r="E15" s="128"/>
      <c r="F15" s="128">
        <v>3</v>
      </c>
      <c r="G15" s="128"/>
      <c r="H15" s="128">
        <v>2</v>
      </c>
      <c r="I15" s="128">
        <v>2</v>
      </c>
      <c r="J15" s="128"/>
      <c r="K15" s="128"/>
      <c r="L15" s="128">
        <v>2</v>
      </c>
      <c r="M15" s="128">
        <v>1</v>
      </c>
      <c r="N15" s="128"/>
    </row>
    <row r="16" spans="1:14" ht="17.25" customHeight="1" thickBot="1">
      <c r="A16" s="42"/>
      <c r="B16" s="184" t="s">
        <v>51</v>
      </c>
      <c r="C16" s="127">
        <v>2</v>
      </c>
      <c r="D16" s="128">
        <v>2</v>
      </c>
      <c r="E16" s="128">
        <v>3</v>
      </c>
      <c r="F16" s="128"/>
      <c r="G16" s="128"/>
      <c r="H16" s="128"/>
      <c r="I16" s="128">
        <v>1</v>
      </c>
      <c r="J16" s="128"/>
      <c r="K16" s="128">
        <v>1</v>
      </c>
      <c r="L16" s="128"/>
      <c r="M16" s="128"/>
      <c r="N16" s="128"/>
    </row>
    <row r="17" spans="1:14" ht="17.25" customHeight="1" thickBot="1">
      <c r="A17" s="42"/>
      <c r="B17" s="184" t="s">
        <v>52</v>
      </c>
      <c r="C17" s="50">
        <f t="shared" si="0" ref="C17:N17">($R$4*C12+$R$5*C13+$R$6*C14+$R$7*C15+$R$8*C16)/(C12+C13+C14+C15+C16)</f>
        <v>0.46733636151875152</v>
      </c>
      <c r="D17" s="50">
        <f t="shared" si="0"/>
        <v>0.47389500349406011</v>
      </c>
      <c r="E17" s="50">
        <f t="shared" si="0"/>
        <v>0.48312119397025061</v>
      </c>
      <c r="F17" s="50">
        <f t="shared" si="0"/>
        <v>0.46912648497554166</v>
      </c>
      <c r="G17" s="50">
        <f t="shared" si="0"/>
        <v>0.45283018867924529</v>
      </c>
      <c r="H17" s="50">
        <f t="shared" si="0"/>
        <v>0.45283018867924529</v>
      </c>
      <c r="I17" s="50">
        <f t="shared" si="0"/>
        <v>0.46153389238294895</v>
      </c>
      <c r="J17" s="50">
        <f t="shared" si="0"/>
        <v>0.49357092941998604</v>
      </c>
      <c r="K17" s="50">
        <f t="shared" si="0"/>
        <v>0.47458944793850455</v>
      </c>
      <c r="L17" s="50">
        <f t="shared" si="0"/>
        <v>0.45283018867924529</v>
      </c>
      <c r="M17" s="50">
        <f t="shared" si="0"/>
        <v>0.46301537386443048</v>
      </c>
      <c r="N17" s="50">
        <f t="shared" si="0"/>
        <v>0.45283018867924529</v>
      </c>
    </row>
    <row r="18" spans="1:14" ht="15.75">
      <c r="A18" s="42"/>
      <c r="B18" s="47" t="s">
        <v>53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5.75">
      <c r="A19" s="42"/>
      <c r="B19" s="47" t="s">
        <v>54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20:27" ht="15.75">
      <c r="T20" s="2">
        <v>2.5499999999999998</v>
      </c>
      <c r="U20" s="2">
        <v>2.575</v>
      </c>
      <c r="V20" s="2">
        <v>2.5785714285714287</v>
      </c>
      <c r="W20" s="2">
        <v>2.56</v>
      </c>
      <c r="X20" s="2">
        <v>2.5499999999999998</v>
      </c>
      <c r="Y20" s="2">
        <v>2.5666666666666669</v>
      </c>
      <c r="Z20" s="2">
        <v>2.5727272727272728</v>
      </c>
      <c r="AA20" s="2">
        <v>2.5666666666666669</v>
      </c>
    </row>
    <row r="21" spans="4:27" ht="15.75">
      <c r="D21" s="220" t="str">
        <f>'CO (8)'!D8</f>
        <v>Differential Equation</v>
      </c>
      <c r="E21" s="220"/>
      <c r="T21" s="2">
        <v>2.5666666666666669</v>
      </c>
      <c r="U21" s="2">
        <v>2.5833333333333335</v>
      </c>
      <c r="V21" s="2">
        <v>2.575</v>
      </c>
      <c r="W21" s="2">
        <v>2.5499999999999998</v>
      </c>
      <c r="X21" s="2">
        <v>2.5666666666666669</v>
      </c>
      <c r="Y21" s="2">
        <v>2.58</v>
      </c>
      <c r="Z21" s="2">
        <v>2.5857142857142859</v>
      </c>
      <c r="AA21" s="2">
        <v>2.5777777777777779</v>
      </c>
    </row>
    <row r="22" spans="2:27" ht="15.75">
      <c r="B22" s="47" t="s">
        <v>84</v>
      </c>
      <c r="C22" s="47"/>
      <c r="D22" s="220"/>
      <c r="E22" s="220"/>
      <c r="F22" s="47"/>
      <c r="G22" s="47"/>
      <c r="H22" s="47"/>
      <c r="I22" s="47"/>
      <c r="J22" s="47"/>
      <c r="K22" s="41"/>
      <c r="L22" s="41"/>
      <c r="M22" s="41"/>
      <c r="N22" s="41"/>
      <c r="T22" s="2">
        <v>2.5333333333333332</v>
      </c>
      <c r="U22" s="2">
        <v>2.5714285714285716</v>
      </c>
      <c r="V22" s="2">
        <v>2.58</v>
      </c>
      <c r="W22" s="2">
        <v>2.5499999999999998</v>
      </c>
      <c r="X22" s="2">
        <v>2.5499999999999998</v>
      </c>
      <c r="Y22" s="2">
        <v>2.5500000000000003</v>
      </c>
      <c r="Z22" s="2">
        <v>2.54</v>
      </c>
      <c r="AA22" s="2">
        <v>2.5571428571428569</v>
      </c>
    </row>
    <row r="23" spans="2:14" ht="16.5" thickBot="1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6.5" thickBot="1">
      <c r="B24" s="187" t="s">
        <v>32</v>
      </c>
      <c r="C24" s="180"/>
      <c r="D24" s="179" t="s">
        <v>33</v>
      </c>
      <c r="E24" s="190"/>
      <c r="F24" s="190"/>
      <c r="G24" s="190"/>
      <c r="H24" s="190"/>
      <c r="I24" s="190"/>
      <c r="J24" s="190"/>
      <c r="K24" s="190"/>
      <c r="L24" s="190"/>
      <c r="M24" s="179" t="s">
        <v>34</v>
      </c>
      <c r="N24" s="180"/>
    </row>
    <row r="25" spans="2:14" ht="15.75">
      <c r="B25" s="188"/>
      <c r="C25" s="181" t="s">
        <v>35</v>
      </c>
      <c r="D25" s="183" t="s">
        <v>36</v>
      </c>
      <c r="E25" s="183" t="s">
        <v>37</v>
      </c>
      <c r="F25" s="183" t="s">
        <v>38</v>
      </c>
      <c r="G25" s="183" t="s">
        <v>39</v>
      </c>
      <c r="H25" s="183" t="s">
        <v>40</v>
      </c>
      <c r="I25" s="183" t="s">
        <v>41</v>
      </c>
      <c r="J25" s="183" t="s">
        <v>42</v>
      </c>
      <c r="K25" s="183" t="s">
        <v>43</v>
      </c>
      <c r="L25" s="183" t="s">
        <v>44</v>
      </c>
      <c r="M25" s="44"/>
      <c r="N25" s="44"/>
    </row>
    <row r="26" spans="2:14" ht="16.5" thickBot="1">
      <c r="B26" s="189"/>
      <c r="C26" s="182"/>
      <c r="D26" s="184"/>
      <c r="E26" s="184"/>
      <c r="F26" s="184"/>
      <c r="G26" s="184"/>
      <c r="H26" s="184"/>
      <c r="I26" s="184"/>
      <c r="J26" s="184"/>
      <c r="K26" s="184"/>
      <c r="L26" s="184"/>
      <c r="M26" s="46" t="s">
        <v>45</v>
      </c>
      <c r="N26" s="46" t="s">
        <v>46</v>
      </c>
    </row>
    <row r="27" spans="2:14" ht="16.5" thickBot="1">
      <c r="B27" s="184" t="s">
        <v>47</v>
      </c>
      <c r="C27" s="125">
        <v>2</v>
      </c>
      <c r="D27" s="126"/>
      <c r="E27" s="126"/>
      <c r="F27" s="126"/>
      <c r="G27" s="126"/>
      <c r="H27" s="126">
        <v>2</v>
      </c>
      <c r="I27" s="126"/>
      <c r="J27" s="126"/>
      <c r="K27" s="126"/>
      <c r="L27" s="126"/>
      <c r="M27" s="126">
        <v>2</v>
      </c>
      <c r="N27" s="126"/>
    </row>
    <row r="28" spans="2:14" ht="16.5" thickBot="1">
      <c r="B28" s="184" t="s">
        <v>48</v>
      </c>
      <c r="C28" s="127">
        <v>1</v>
      </c>
      <c r="D28" s="128">
        <v>2</v>
      </c>
      <c r="E28" s="128">
        <v>2</v>
      </c>
      <c r="F28" s="128"/>
      <c r="G28" s="128"/>
      <c r="H28" s="128"/>
      <c r="I28" s="128"/>
      <c r="J28" s="128">
        <v>1</v>
      </c>
      <c r="K28" s="128"/>
      <c r="L28" s="128"/>
      <c r="M28" s="128">
        <v>1</v>
      </c>
      <c r="N28" s="128">
        <v>2</v>
      </c>
    </row>
    <row r="29" spans="2:14" ht="16.5" thickBot="1">
      <c r="B29" s="184" t="s">
        <v>49</v>
      </c>
      <c r="C29" s="127"/>
      <c r="D29" s="128"/>
      <c r="E29" s="128"/>
      <c r="F29" s="128">
        <v>1</v>
      </c>
      <c r="G29" s="128"/>
      <c r="H29" s="128">
        <v>2</v>
      </c>
      <c r="I29" s="128">
        <v>2</v>
      </c>
      <c r="J29" s="128"/>
      <c r="K29" s="128">
        <v>1</v>
      </c>
      <c r="L29" s="128"/>
      <c r="M29" s="128">
        <v>1</v>
      </c>
      <c r="N29" s="128"/>
    </row>
    <row r="30" spans="2:14" ht="16.5" thickBot="1">
      <c r="B30" s="184" t="s">
        <v>50</v>
      </c>
      <c r="C30" s="127">
        <v>1</v>
      </c>
      <c r="D30" s="128">
        <v>2</v>
      </c>
      <c r="E30" s="128"/>
      <c r="F30" s="128"/>
      <c r="G30" s="128">
        <v>2</v>
      </c>
      <c r="H30" s="128">
        <v>2</v>
      </c>
      <c r="I30" s="128">
        <v>3</v>
      </c>
      <c r="J30" s="128"/>
      <c r="K30" s="128"/>
      <c r="L30" s="128">
        <v>2</v>
      </c>
      <c r="M30" s="128">
        <v>2</v>
      </c>
      <c r="N30" s="128"/>
    </row>
    <row r="31" spans="2:14" ht="16.5" thickBot="1">
      <c r="B31" s="184" t="s">
        <v>51</v>
      </c>
      <c r="C31" s="127"/>
      <c r="D31" s="128"/>
      <c r="E31" s="128">
        <v>2</v>
      </c>
      <c r="F31" s="128">
        <v>2</v>
      </c>
      <c r="G31" s="128"/>
      <c r="H31" s="128">
        <v>2</v>
      </c>
      <c r="I31" s="128">
        <v>1</v>
      </c>
      <c r="J31" s="128"/>
      <c r="K31" s="128"/>
      <c r="L31" s="128"/>
      <c r="M31" s="128">
        <v>1</v>
      </c>
      <c r="N31" s="128"/>
    </row>
    <row r="32" spans="2:14" ht="16.5" thickBot="1">
      <c r="B32" s="184" t="s">
        <v>52</v>
      </c>
      <c r="C32" s="50">
        <f t="shared" si="1" ref="C32:N32">($R$4*C27+$R$5*C28+$R$6*C29+$R$7*C30+$R$8*C31)/(C27+C28+C29+C30+C31)</f>
        <v>0.46301537386443048</v>
      </c>
      <c r="D32" s="50">
        <f t="shared" si="1"/>
        <v>0.47320055904961567</v>
      </c>
      <c r="E32" s="50">
        <f t="shared" si="1"/>
        <v>0.49495981830887492</v>
      </c>
      <c r="F32" s="50">
        <f t="shared" si="1"/>
        <v>0.48184253435825769</v>
      </c>
      <c r="G32" s="50">
        <f t="shared" si="1"/>
        <v>0.45283018867924529</v>
      </c>
      <c r="H32" s="50">
        <f t="shared" si="1"/>
        <v>0.46370981830887492</v>
      </c>
      <c r="I32" s="50">
        <f t="shared" si="1"/>
        <v>0.46008327509899843</v>
      </c>
      <c r="J32" s="50">
        <f t="shared" si="1"/>
        <v>0.49357092941998604</v>
      </c>
      <c r="K32" s="50">
        <f t="shared" si="1"/>
        <v>0.45283018867924529</v>
      </c>
      <c r="L32" s="50">
        <f t="shared" si="1"/>
        <v>0.45283018867924529</v>
      </c>
      <c r="M32" s="50">
        <f t="shared" si="1"/>
        <v>0.46486722571628231</v>
      </c>
      <c r="N32" s="50">
        <f t="shared" si="1"/>
        <v>0.49357092941998604</v>
      </c>
    </row>
    <row r="33" spans="2:14" ht="15.75">
      <c r="B33" s="47" t="s">
        <v>53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2:14" ht="15.75">
      <c r="B34" s="47" t="s">
        <v>54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7" spans="4:5" ht="15.75">
      <c r="D37" s="220" t="str">
        <f>'CO (8)'!D9</f>
        <v>Numerical Analysis and Vector Calculus</v>
      </c>
      <c r="E37" s="220"/>
    </row>
    <row r="38" spans="2:14" ht="15.75">
      <c r="B38" s="47" t="s">
        <v>84</v>
      </c>
      <c r="C38" s="47"/>
      <c r="D38" s="220"/>
      <c r="E38" s="220"/>
      <c r="F38" s="47"/>
      <c r="G38" s="47"/>
      <c r="H38" s="47"/>
      <c r="I38" s="47"/>
      <c r="J38" s="47"/>
      <c r="K38" s="41"/>
      <c r="L38" s="41"/>
      <c r="M38" s="41"/>
      <c r="N38" s="41"/>
    </row>
    <row r="39" spans="2:14" ht="16.5" customHeight="1" thickBot="1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2:14" ht="16.5" thickBot="1">
      <c r="B40" s="187" t="s">
        <v>32</v>
      </c>
      <c r="C40" s="180"/>
      <c r="D40" s="179" t="s">
        <v>33</v>
      </c>
      <c r="E40" s="190"/>
      <c r="F40" s="190"/>
      <c r="G40" s="190"/>
      <c r="H40" s="190"/>
      <c r="I40" s="190"/>
      <c r="J40" s="190"/>
      <c r="K40" s="190"/>
      <c r="L40" s="190"/>
      <c r="M40" s="179" t="s">
        <v>34</v>
      </c>
      <c r="N40" s="180"/>
    </row>
    <row r="41" spans="2:14" ht="15.75">
      <c r="B41" s="188"/>
      <c r="C41" s="181" t="s">
        <v>35</v>
      </c>
      <c r="D41" s="183" t="s">
        <v>36</v>
      </c>
      <c r="E41" s="183" t="s">
        <v>37</v>
      </c>
      <c r="F41" s="183" t="s">
        <v>38</v>
      </c>
      <c r="G41" s="183" t="s">
        <v>39</v>
      </c>
      <c r="H41" s="183" t="s">
        <v>40</v>
      </c>
      <c r="I41" s="183" t="s">
        <v>41</v>
      </c>
      <c r="J41" s="183" t="s">
        <v>42</v>
      </c>
      <c r="K41" s="183" t="s">
        <v>43</v>
      </c>
      <c r="L41" s="183" t="s">
        <v>44</v>
      </c>
      <c r="M41" s="44"/>
      <c r="N41" s="44"/>
    </row>
    <row r="42" spans="2:14" ht="16.5" thickBot="1">
      <c r="B42" s="189"/>
      <c r="C42" s="182"/>
      <c r="D42" s="184"/>
      <c r="E42" s="184"/>
      <c r="F42" s="184"/>
      <c r="G42" s="184"/>
      <c r="H42" s="184"/>
      <c r="I42" s="184"/>
      <c r="J42" s="184"/>
      <c r="K42" s="184"/>
      <c r="L42" s="184"/>
      <c r="M42" s="46" t="s">
        <v>45</v>
      </c>
      <c r="N42" s="46" t="s">
        <v>46</v>
      </c>
    </row>
    <row r="43" spans="2:14" ht="16.5" thickBot="1">
      <c r="B43" s="184" t="s">
        <v>47</v>
      </c>
      <c r="C43" s="125">
        <v>1</v>
      </c>
      <c r="D43" s="126">
        <v>2</v>
      </c>
      <c r="E43" s="126">
        <v>2</v>
      </c>
      <c r="F43" s="126"/>
      <c r="G43" s="126"/>
      <c r="H43" s="126"/>
      <c r="I43" s="126"/>
      <c r="J43" s="126">
        <v>1</v>
      </c>
      <c r="K43" s="126"/>
      <c r="L43" s="126"/>
      <c r="M43" s="126">
        <v>1</v>
      </c>
      <c r="N43" s="126"/>
    </row>
    <row r="44" spans="2:14" ht="16.5" thickBot="1">
      <c r="B44" s="184" t="s">
        <v>48</v>
      </c>
      <c r="C44" s="127"/>
      <c r="D44" s="128">
        <v>2</v>
      </c>
      <c r="E44" s="128">
        <v>3</v>
      </c>
      <c r="F44" s="128"/>
      <c r="G44" s="128">
        <v>2</v>
      </c>
      <c r="H44" s="128">
        <v>2</v>
      </c>
      <c r="I44" s="128"/>
      <c r="J44" s="128"/>
      <c r="K44" s="128">
        <v>2</v>
      </c>
      <c r="L44" s="128"/>
      <c r="M44" s="128">
        <v>2</v>
      </c>
      <c r="N44" s="128"/>
    </row>
    <row r="45" spans="2:14" ht="16.5" thickBot="1">
      <c r="B45" s="184" t="s">
        <v>49</v>
      </c>
      <c r="C45" s="127"/>
      <c r="D45" s="128">
        <v>2</v>
      </c>
      <c r="E45" s="128"/>
      <c r="F45" s="128">
        <v>3</v>
      </c>
      <c r="G45" s="128"/>
      <c r="H45" s="128"/>
      <c r="I45" s="128">
        <v>1</v>
      </c>
      <c r="J45" s="128"/>
      <c r="K45" s="128">
        <v>1</v>
      </c>
      <c r="L45" s="128"/>
      <c r="M45" s="128">
        <v>1</v>
      </c>
      <c r="N45" s="128"/>
    </row>
    <row r="46" spans="2:14" ht="16.5" thickBot="1">
      <c r="B46" s="184" t="s">
        <v>50</v>
      </c>
      <c r="C46" s="127">
        <v>2</v>
      </c>
      <c r="D46" s="128"/>
      <c r="E46" s="128">
        <v>2</v>
      </c>
      <c r="F46" s="128"/>
      <c r="G46" s="128">
        <v>2</v>
      </c>
      <c r="H46" s="128">
        <v>3</v>
      </c>
      <c r="I46" s="128">
        <v>2</v>
      </c>
      <c r="J46" s="128"/>
      <c r="K46" s="128"/>
      <c r="L46" s="128">
        <v>1</v>
      </c>
      <c r="M46" s="128">
        <v>1</v>
      </c>
      <c r="N46" s="128"/>
    </row>
    <row r="47" spans="2:14" ht="16.5" thickBot="1">
      <c r="B47" s="184" t="s">
        <v>51</v>
      </c>
      <c r="C47" s="127"/>
      <c r="D47" s="128"/>
      <c r="E47" s="128">
        <v>2</v>
      </c>
      <c r="F47" s="128">
        <v>1</v>
      </c>
      <c r="G47" s="128"/>
      <c r="H47" s="128">
        <v>2</v>
      </c>
      <c r="I47" s="128"/>
      <c r="J47" s="128"/>
      <c r="K47" s="128"/>
      <c r="L47" s="128"/>
      <c r="M47" s="128">
        <v>2</v>
      </c>
      <c r="N47" s="128">
        <v>2</v>
      </c>
    </row>
    <row r="48" spans="2:14" ht="16.5" thickBot="1">
      <c r="B48" s="184" t="s">
        <v>52</v>
      </c>
      <c r="C48" s="50">
        <f t="shared" si="2" ref="C48:K48">($R$4*C43+$R$5*C44+$R$6*C45+$R$7*C46+$R$8*C47)/(C43+C44+C45+C46+C47)</f>
        <v>0.45283018867924535</v>
      </c>
      <c r="D48" s="50">
        <f t="shared" si="2"/>
        <v>0.46641043559282558</v>
      </c>
      <c r="E48" s="50">
        <f t="shared" si="2"/>
        <v>0.4760812174858296</v>
      </c>
      <c r="F48" s="50">
        <f t="shared" si="2"/>
        <v>0.46370981830887492</v>
      </c>
      <c r="G48" s="50">
        <f t="shared" si="2"/>
        <v>0.47320055904961567</v>
      </c>
      <c r="H48" s="50">
        <f t="shared" si="2"/>
        <v>0.47690426275331937</v>
      </c>
      <c r="I48" s="50">
        <f t="shared" si="2"/>
        <v>0.45283018867924535</v>
      </c>
      <c r="J48" s="50">
        <f t="shared" si="2"/>
        <v>0.45283018867924529</v>
      </c>
      <c r="K48" s="50">
        <f t="shared" si="2"/>
        <v>0.47999068250640581</v>
      </c>
      <c r="L48" s="50">
        <f t="shared" si="3" ref="L48:N48">($R$4*L43+$R$5*L44+$R$6*L45+$R$7*L46+$R$8*L47)/(L43+L44+L45+L46+L47)</f>
        <v>0.45283018867924529</v>
      </c>
      <c r="M48" s="50">
        <f t="shared" si="3"/>
        <v>0.47690426275331937</v>
      </c>
      <c r="N48" s="50">
        <f t="shared" si="3"/>
        <v>0.49634870719776381</v>
      </c>
    </row>
    <row r="49" spans="2:14" ht="15.75">
      <c r="B49" s="47" t="s">
        <v>53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2:14" ht="15.75">
      <c r="B50" s="47" t="s">
        <v>54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</sheetData>
  <mergeCells count="46">
    <mergeCell ref="D37:E38"/>
    <mergeCell ref="B40:B42"/>
    <mergeCell ref="D40:L40"/>
    <mergeCell ref="M40:N40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" right="0.7" top="0.75" bottom="0.75" header="0.3" footer="0.3"/>
  <pageSetup orientation="portrait" paperSize="1"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dd1c04b-5533-4d17-a915-edfc8cc8c44b}">
  <sheetPr codeName="Sheet44"/>
  <dimension ref="A1:AB21"/>
  <sheetViews>
    <sheetView zoomScale="90" zoomScaleNormal="90" workbookViewId="0" topLeftCell="J1">
      <selection pane="topLeft" activeCell="Z16" sqref="Z16"/>
    </sheetView>
  </sheetViews>
  <sheetFormatPr defaultColWidth="8.854285714285714" defaultRowHeight="15"/>
  <cols>
    <col min="1" max="1" width="6.285714285714286" style="54" bestFit="1" customWidth="1"/>
    <col min="2" max="2" width="11.285714285714286" style="54" bestFit="1" customWidth="1"/>
    <col min="3" max="3" width="25" style="54" bestFit="1" customWidth="1"/>
    <col min="4" max="4" width="7.714285714285714" style="54" bestFit="1" customWidth="1"/>
    <col min="5" max="5" width="8.714285714285714" style="54" bestFit="1" customWidth="1"/>
    <col min="6" max="6" width="7.714285714285714" style="54" bestFit="1" customWidth="1"/>
    <col min="7" max="7" width="8.714285714285714" style="54" bestFit="1" customWidth="1"/>
    <col min="8" max="8" width="7.714285714285714" style="54" bestFit="1" customWidth="1"/>
    <col min="9" max="9" width="8.714285714285714" style="54" bestFit="1" customWidth="1"/>
    <col min="10" max="10" width="7.714285714285714" style="54" bestFit="1" customWidth="1"/>
    <col min="11" max="11" width="8.714285714285714" style="54" bestFit="1" customWidth="1"/>
    <col min="12" max="12" width="7.714285714285714" style="54" bestFit="1" customWidth="1"/>
    <col min="13" max="13" width="8.714285714285714" style="54" bestFit="1" customWidth="1"/>
    <col min="14" max="14" width="7.714285714285714" style="54" bestFit="1" customWidth="1"/>
    <col min="15" max="15" width="8.714285714285714" style="54" bestFit="1" customWidth="1"/>
    <col min="16" max="16" width="7.714285714285714" style="54" bestFit="1" customWidth="1"/>
    <col min="17" max="17" width="8.714285714285714" style="54" bestFit="1" customWidth="1"/>
    <col min="18" max="18" width="7.714285714285714" style="54" bestFit="1" customWidth="1"/>
    <col min="19" max="19" width="8.714285714285714" style="54" bestFit="1" customWidth="1"/>
    <col min="20" max="20" width="7.714285714285714" style="54" bestFit="1" customWidth="1"/>
    <col min="21" max="21" width="8.714285714285714" style="54" bestFit="1" customWidth="1"/>
    <col min="22" max="22" width="7.714285714285714" style="54" bestFit="1" customWidth="1"/>
    <col min="23" max="23" width="8.714285714285714" style="54" bestFit="1" customWidth="1"/>
    <col min="24" max="24" width="7.714285714285714" style="54" bestFit="1" customWidth="1"/>
    <col min="25" max="25" width="8.714285714285714" style="54" bestFit="1" customWidth="1"/>
    <col min="26" max="26" width="7.714285714285714" style="54" bestFit="1" customWidth="1"/>
    <col min="27" max="27" width="8.714285714285714" style="54" bestFit="1" customWidth="1"/>
    <col min="28" max="16384" width="8.857142857142858" style="54"/>
  </cols>
  <sheetData>
    <row r="1" spans="2:27" ht="22.5">
      <c r="B1" s="194" t="s">
        <v>138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</row>
    <row r="2" spans="2:27" ht="22.5">
      <c r="B2" s="194" t="s">
        <v>91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</row>
    <row r="3" spans="2:27" ht="22.5">
      <c r="B3" s="195" t="s">
        <v>103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</row>
    <row r="4" spans="1:27" ht="15">
      <c r="A4" s="196" t="s">
        <v>66</v>
      </c>
      <c r="B4" s="197"/>
      <c r="C4" s="198"/>
      <c r="D4" s="193" t="s">
        <v>35</v>
      </c>
      <c r="E4" s="193"/>
      <c r="F4" s="193" t="s">
        <v>36</v>
      </c>
      <c r="G4" s="193"/>
      <c r="H4" s="193" t="s">
        <v>37</v>
      </c>
      <c r="I4" s="193"/>
      <c r="J4" s="193" t="s">
        <v>38</v>
      </c>
      <c r="K4" s="193"/>
      <c r="L4" s="193" t="s">
        <v>39</v>
      </c>
      <c r="M4" s="193"/>
      <c r="N4" s="193" t="s">
        <v>40</v>
      </c>
      <c r="O4" s="193"/>
      <c r="P4" s="193" t="s">
        <v>41</v>
      </c>
      <c r="Q4" s="193"/>
      <c r="R4" s="193" t="s">
        <v>42</v>
      </c>
      <c r="S4" s="193"/>
      <c r="T4" s="193" t="s">
        <v>43</v>
      </c>
      <c r="U4" s="193"/>
      <c r="V4" s="193" t="s">
        <v>44</v>
      </c>
      <c r="W4" s="193"/>
      <c r="X4" s="193" t="s">
        <v>45</v>
      </c>
      <c r="Y4" s="193"/>
      <c r="Z4" s="193" t="s">
        <v>46</v>
      </c>
      <c r="AA4" s="193"/>
    </row>
    <row r="5" spans="1:27" ht="42.75">
      <c r="A5" s="199"/>
      <c r="B5" s="200"/>
      <c r="C5" s="201"/>
      <c r="D5" s="56" t="s">
        <v>67</v>
      </c>
      <c r="E5" s="56" t="s">
        <v>68</v>
      </c>
      <c r="F5" s="56" t="s">
        <v>67</v>
      </c>
      <c r="G5" s="56" t="s">
        <v>68</v>
      </c>
      <c r="H5" s="56" t="s">
        <v>67</v>
      </c>
      <c r="I5" s="56" t="s">
        <v>68</v>
      </c>
      <c r="J5" s="56" t="s">
        <v>67</v>
      </c>
      <c r="K5" s="56" t="s">
        <v>68</v>
      </c>
      <c r="L5" s="56" t="s">
        <v>67</v>
      </c>
      <c r="M5" s="56" t="s">
        <v>68</v>
      </c>
      <c r="N5" s="56" t="s">
        <v>67</v>
      </c>
      <c r="O5" s="56" t="s">
        <v>68</v>
      </c>
      <c r="P5" s="56" t="s">
        <v>67</v>
      </c>
      <c r="Q5" s="56" t="s">
        <v>68</v>
      </c>
      <c r="R5" s="56" t="s">
        <v>67</v>
      </c>
      <c r="S5" s="56" t="s">
        <v>68</v>
      </c>
      <c r="T5" s="56" t="s">
        <v>67</v>
      </c>
      <c r="U5" s="56" t="s">
        <v>68</v>
      </c>
      <c r="V5" s="56" t="s">
        <v>67</v>
      </c>
      <c r="W5" s="56" t="s">
        <v>68</v>
      </c>
      <c r="X5" s="56" t="s">
        <v>67</v>
      </c>
      <c r="Y5" s="56" t="s">
        <v>68</v>
      </c>
      <c r="Z5" s="56" t="s">
        <v>67</v>
      </c>
      <c r="AA5" s="56" t="s">
        <v>68</v>
      </c>
    </row>
    <row r="6" spans="1:28" ht="15">
      <c r="A6" s="66" t="s">
        <v>20</v>
      </c>
      <c r="B6" s="66" t="s">
        <v>22</v>
      </c>
      <c r="C6" s="66" t="s">
        <v>8</v>
      </c>
      <c r="D6" s="66"/>
      <c r="E6" s="67" t="s">
        <v>56</v>
      </c>
      <c r="F6" s="66"/>
      <c r="G6" s="129" t="s">
        <v>57</v>
      </c>
      <c r="H6" s="66"/>
      <c r="I6" s="129" t="s">
        <v>58</v>
      </c>
      <c r="J6" s="66"/>
      <c r="K6" s="129" t="s">
        <v>59</v>
      </c>
      <c r="L6" s="66"/>
      <c r="M6" s="129" t="s">
        <v>60</v>
      </c>
      <c r="N6" s="66"/>
      <c r="O6" s="129" t="s">
        <v>61</v>
      </c>
      <c r="P6" s="66"/>
      <c r="Q6" s="129" t="s">
        <v>62</v>
      </c>
      <c r="R6" s="66"/>
      <c r="S6" s="129" t="s">
        <v>63</v>
      </c>
      <c r="T6" s="66"/>
      <c r="U6" s="129" t="s">
        <v>64</v>
      </c>
      <c r="V6" s="66"/>
      <c r="W6" s="129" t="s">
        <v>65</v>
      </c>
      <c r="X6" s="66"/>
      <c r="Y6" s="130" t="s">
        <v>69</v>
      </c>
      <c r="Z6" s="66"/>
      <c r="AA6" s="130" t="s">
        <v>70</v>
      </c>
      <c r="AB6" s="68"/>
    </row>
    <row r="7" spans="1:28" ht="29.25" customHeight="1">
      <c r="A7" s="55">
        <v>1</v>
      </c>
      <c r="B7" s="69"/>
      <c r="C7" s="119" t="str">
        <f>'CO (8)'!D7</f>
        <v xml:space="preserve"> Real Analysis</v>
      </c>
      <c r="D7" s="69">
        <v>1</v>
      </c>
      <c r="E7" s="131">
        <f>'CO-PO Mapping (8)'!C17</f>
        <v>0.46733636151875152</v>
      </c>
      <c r="F7" s="69">
        <v>1.30</v>
      </c>
      <c r="G7" s="131">
        <f>'CO-PO Mapping (8)'!D17</f>
        <v>0.47389500349406011</v>
      </c>
      <c r="H7" s="69">
        <v>1.80</v>
      </c>
      <c r="I7" s="131">
        <f>'CO-PO Mapping (8)'!E17</f>
        <v>0.48312119397025061</v>
      </c>
      <c r="J7" s="69">
        <v>1</v>
      </c>
      <c r="K7" s="131">
        <f>'CO-PO Mapping (8)'!F17</f>
        <v>0.46912648497554166</v>
      </c>
      <c r="L7" s="69">
        <v>1.30</v>
      </c>
      <c r="M7" s="131">
        <f>'CO-PO Mapping (8)'!G17</f>
        <v>0.45283018867924529</v>
      </c>
      <c r="N7" s="69">
        <v>1.1000000000000001</v>
      </c>
      <c r="O7" s="131">
        <f>'CO-PO Mapping (8)'!H17</f>
        <v>0.45283018867924529</v>
      </c>
      <c r="P7" s="69">
        <v>1</v>
      </c>
      <c r="Q7" s="131">
        <f>'CO-PO Mapping (8)'!I17</f>
        <v>0.46153389238294895</v>
      </c>
      <c r="R7" s="69">
        <v>1.20</v>
      </c>
      <c r="S7" s="131">
        <f>'CO-PO Mapping (8)'!J17</f>
        <v>0.49357092941998604</v>
      </c>
      <c r="T7" s="69">
        <v>1.20</v>
      </c>
      <c r="U7" s="131">
        <f>'CO-PO Mapping (8)'!K17</f>
        <v>0.47458944793850455</v>
      </c>
      <c r="V7" s="69">
        <v>1</v>
      </c>
      <c r="W7" s="131">
        <f>'CO-PO Mapping (8)'!L17</f>
        <v>0.45283018867924529</v>
      </c>
      <c r="X7" s="69">
        <v>1.20</v>
      </c>
      <c r="Y7" s="131">
        <f>'CO-PO Mapping (8)'!M17</f>
        <v>0.46301537386443048</v>
      </c>
      <c r="Z7" s="69">
        <v>1.30</v>
      </c>
      <c r="AA7" s="131">
        <f>'CO-PO Mapping (8)'!N17</f>
        <v>0.45283018867924529</v>
      </c>
      <c r="AB7" s="70"/>
    </row>
    <row r="8" spans="1:28" ht="15.75">
      <c r="A8" s="55">
        <v>2</v>
      </c>
      <c r="B8" s="69"/>
      <c r="C8" s="119" t="str">
        <f>'CO (8)'!D8</f>
        <v>Differential Equation</v>
      </c>
      <c r="D8" s="69">
        <v>1.20</v>
      </c>
      <c r="E8" s="131">
        <f>'CO-PO Mapping (8)'!C32</f>
        <v>0.46301537386443048</v>
      </c>
      <c r="F8" s="69">
        <v>1.50</v>
      </c>
      <c r="G8" s="131">
        <f>'CO-PO Mapping (8)'!D32</f>
        <v>0.47320055904961567</v>
      </c>
      <c r="H8" s="69">
        <v>1.30</v>
      </c>
      <c r="I8" s="131">
        <f>'CO-PO Mapping (8)'!E32</f>
        <v>0.49495981830887492</v>
      </c>
      <c r="J8" s="69">
        <v>1</v>
      </c>
      <c r="K8" s="131">
        <f>'CO-PO Mapping (8)'!F32</f>
        <v>0.48184253435825769</v>
      </c>
      <c r="L8" s="69">
        <v>1.20</v>
      </c>
      <c r="M8" s="131">
        <f>'CO-PO Mapping (8)'!G32</f>
        <v>0.45283018867924529</v>
      </c>
      <c r="N8" s="69">
        <v>1.90</v>
      </c>
      <c r="O8" s="131">
        <f>'CO-PO Mapping (8)'!H32</f>
        <v>0.46370981830887492</v>
      </c>
      <c r="P8" s="69">
        <v>1.20</v>
      </c>
      <c r="Q8" s="131">
        <f>'CO-PO Mapping (8)'!I32</f>
        <v>0.46008327509899843</v>
      </c>
      <c r="R8" s="69">
        <v>1</v>
      </c>
      <c r="S8" s="131">
        <f>'CO-PO Mapping (8)'!J32</f>
        <v>0.49357092941998604</v>
      </c>
      <c r="T8" s="69"/>
      <c r="U8" s="131"/>
      <c r="V8" s="69">
        <v>1.20</v>
      </c>
      <c r="W8" s="131">
        <f>'CO-PO Mapping (8)'!L32</f>
        <v>0.45283018867924529</v>
      </c>
      <c r="X8" s="69">
        <v>1.40</v>
      </c>
      <c r="Y8" s="131">
        <f>'CO-PO Mapping (8)'!M32</f>
        <v>0.46486722571628231</v>
      </c>
      <c r="Z8" s="69">
        <v>1.20</v>
      </c>
      <c r="AA8" s="131">
        <f>'CO-PO Mapping (8)'!N32</f>
        <v>0.49357092941998604</v>
      </c>
      <c r="AB8" s="70"/>
    </row>
    <row r="9" spans="1:28" s="262" customFormat="1" ht="24">
      <c r="A9" s="55">
        <v>3</v>
      </c>
      <c r="B9" s="69"/>
      <c r="C9" s="119" t="str">
        <f>'CO (8)'!D9</f>
        <v>Numerical Analysis and Vector Calculus</v>
      </c>
      <c r="D9" s="69">
        <v>1.1000000000000001</v>
      </c>
      <c r="E9" s="263">
        <f>'CO-PO Mapping (8)'!C48</f>
        <v>0.45283018867924535</v>
      </c>
      <c r="F9" s="264">
        <v>1.20</v>
      </c>
      <c r="G9" s="263">
        <f>'CO-PO Mapping (8)'!D48</f>
        <v>0.46641043559282558</v>
      </c>
      <c r="H9" s="264">
        <v>1.40</v>
      </c>
      <c r="I9" s="263">
        <f>'CO-PO Mapping (8)'!E48</f>
        <v>0.4760812174858296</v>
      </c>
      <c r="J9" s="264">
        <v>1</v>
      </c>
      <c r="K9" s="263">
        <f>'CO-PO Mapping (8)'!F48</f>
        <v>0.46370981830887492</v>
      </c>
      <c r="L9" s="264">
        <v>1</v>
      </c>
      <c r="M9" s="263">
        <f>'CO-PO Mapping (8)'!G48</f>
        <v>0.47320055904961567</v>
      </c>
      <c r="N9" s="264">
        <v>1.70</v>
      </c>
      <c r="O9" s="263">
        <f>'CO-PO Mapping (8)'!H48</f>
        <v>0.47690426275331937</v>
      </c>
      <c r="P9" s="264">
        <v>1.30</v>
      </c>
      <c r="Q9" s="263">
        <f>'CO-PO Mapping (8)'!I48</f>
        <v>0.45283018867924535</v>
      </c>
      <c r="R9" s="264">
        <v>1.20</v>
      </c>
      <c r="S9" s="263">
        <f>'CO-PO Mapping (8)'!J48</f>
        <v>0.45283018867924529</v>
      </c>
      <c r="T9" s="264">
        <v>1</v>
      </c>
      <c r="U9" s="263">
        <f>'CO-PO Mapping (8)'!K48</f>
        <v>0.47999068250640581</v>
      </c>
      <c r="V9" s="264">
        <v>1.30</v>
      </c>
      <c r="W9" s="263">
        <f>'CO-PO Mapping (8)'!L48</f>
        <v>0.45283018867924529</v>
      </c>
      <c r="X9" s="264">
        <v>1.30</v>
      </c>
      <c r="Y9" s="263">
        <f>'CO-PO Mapping (8)'!M48</f>
        <v>0.47690426275331937</v>
      </c>
      <c r="Z9" s="264">
        <v>1.40</v>
      </c>
      <c r="AA9" s="263">
        <f>'CO-PO Mapping (8)'!N48</f>
        <v>0.49634870719776381</v>
      </c>
      <c r="AB9" s="265"/>
    </row>
    <row r="10" spans="1:27" ht="15">
      <c r="A10" s="70"/>
      <c r="B10" s="71"/>
      <c r="C10" s="72"/>
      <c r="D10" s="57"/>
      <c r="E10" s="70"/>
      <c r="F10" s="57"/>
      <c r="G10" s="70"/>
      <c r="H10" s="57"/>
      <c r="I10" s="70"/>
      <c r="J10" s="57"/>
      <c r="K10" s="70"/>
      <c r="L10" s="57"/>
      <c r="M10" s="70"/>
      <c r="N10" s="57"/>
      <c r="O10" s="70"/>
      <c r="P10" s="57"/>
      <c r="Q10" s="70"/>
      <c r="R10" s="57"/>
      <c r="S10" s="70"/>
      <c r="T10" s="57"/>
      <c r="U10" s="70"/>
      <c r="V10" s="57"/>
      <c r="W10" s="70"/>
      <c r="X10" s="57"/>
      <c r="Y10" s="70"/>
      <c r="Z10" s="57"/>
      <c r="AA10" s="70"/>
    </row>
    <row r="12" spans="3:27" ht="15">
      <c r="C12" s="54" t="s">
        <v>71</v>
      </c>
      <c r="D12" s="58">
        <f>AVERAGE(D7:D9)</f>
        <v>1.1000000000000001</v>
      </c>
      <c r="E12" s="59"/>
      <c r="F12" s="60">
        <f>AVERAGE(F7:F9)</f>
        <v>1.3333333333333333</v>
      </c>
      <c r="G12" s="59"/>
      <c r="H12" s="60">
        <f>AVERAGE(H7:H9)</f>
        <v>1.50</v>
      </c>
      <c r="I12" s="59"/>
      <c r="J12" s="60">
        <f>AVERAGE(J7:J9)</f>
        <v>1</v>
      </c>
      <c r="K12" s="59"/>
      <c r="L12" s="60">
        <f>AVERAGE(L7:L9)</f>
        <v>1.1666666666666667</v>
      </c>
      <c r="M12" s="59"/>
      <c r="N12" s="60">
        <f>AVERAGE(N7:N9)</f>
        <v>1.5666666666666667</v>
      </c>
      <c r="O12" s="59"/>
      <c r="P12" s="60">
        <f>AVERAGE(P7:P9)</f>
        <v>1.1666666666666667</v>
      </c>
      <c r="Q12" s="59"/>
      <c r="R12" s="60">
        <f>AVERAGE(R7:R9)</f>
        <v>1.1333333333333335</v>
      </c>
      <c r="S12" s="59"/>
      <c r="T12" s="60">
        <f>AVERAGE(T7:T9)</f>
        <v>1.1000000000000001</v>
      </c>
      <c r="U12" s="59"/>
      <c r="V12" s="60">
        <f>AVERAGE(V7:V9)</f>
        <v>1.1666666666666667</v>
      </c>
      <c r="W12" s="59"/>
      <c r="X12" s="60">
        <f>AVERAGE(X7:X9)</f>
        <v>1.2999999999999998</v>
      </c>
      <c r="Y12" s="59"/>
      <c r="Z12" s="60">
        <f>AVERAGE(Z7:Z9)</f>
        <v>1.30</v>
      </c>
      <c r="AA12" s="61"/>
    </row>
    <row r="13" spans="4:27" ht="15">
      <c r="D13" s="62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63"/>
    </row>
    <row r="14" spans="3:27" ht="15">
      <c r="C14" s="54" t="s">
        <v>72</v>
      </c>
      <c r="D14" s="62"/>
      <c r="E14" s="266">
        <f>AVERAGE(E7:E9)</f>
        <v>0.46106064135414249</v>
      </c>
      <c r="F14" s="62"/>
      <c r="G14" s="266">
        <f>AVERAGE(G7:G9)</f>
        <v>0.47116866604550039</v>
      </c>
      <c r="H14" s="62"/>
      <c r="I14" s="266">
        <f>AVERAGE(I7:I9)</f>
        <v>0.48472074325498499</v>
      </c>
      <c r="J14" s="62"/>
      <c r="K14" s="266">
        <f>AVERAGE(K7:K9)</f>
        <v>0.47155961254755807</v>
      </c>
      <c r="L14" s="62"/>
      <c r="M14" s="266">
        <f>AVERAGE(M7:M9)</f>
        <v>0.45962031213603538</v>
      </c>
      <c r="N14" s="62"/>
      <c r="O14" s="266">
        <f>AVERAGE(O7:O9)</f>
        <v>0.46448142324714653</v>
      </c>
      <c r="P14" s="62"/>
      <c r="Q14" s="266">
        <f>AVERAGE(Q7:Q9)</f>
        <v>0.4581491187203976</v>
      </c>
      <c r="R14" s="62"/>
      <c r="S14" s="266">
        <f>AVERAGE(S7:S9)</f>
        <v>0.47999068250640581</v>
      </c>
      <c r="T14" s="62"/>
      <c r="U14" s="266">
        <f>AVERAGE(U7:U9)</f>
        <v>0.47729006522245521</v>
      </c>
      <c r="V14" s="62"/>
      <c r="W14" s="266">
        <f>AVERAGE(W7:W9)</f>
        <v>0.45283018867924535</v>
      </c>
      <c r="X14" s="62"/>
      <c r="Y14" s="266">
        <f>AVERAGE(Y7:Y9)</f>
        <v>0.46826228744467735</v>
      </c>
      <c r="Z14" s="62"/>
      <c r="AA14" s="266">
        <f>AVERAGE(AA7:AA9)</f>
        <v>0.48091660843233175</v>
      </c>
    </row>
    <row r="15" spans="4:27" ht="15">
      <c r="D15" s="62"/>
      <c r="E15" s="74"/>
      <c r="F15" s="73"/>
      <c r="G15" s="74"/>
      <c r="H15" s="73"/>
      <c r="I15" s="74"/>
      <c r="J15" s="73"/>
      <c r="K15" s="74"/>
      <c r="L15" s="73"/>
      <c r="M15" s="74"/>
      <c r="N15" s="73"/>
      <c r="O15" s="74"/>
      <c r="P15" s="73"/>
      <c r="Q15" s="74"/>
      <c r="R15" s="73"/>
      <c r="S15" s="74"/>
      <c r="T15" s="73"/>
      <c r="U15" s="74"/>
      <c r="V15" s="73"/>
      <c r="W15" s="74"/>
      <c r="X15" s="73"/>
      <c r="Y15" s="74"/>
      <c r="Z15" s="73"/>
      <c r="AA15" s="64"/>
    </row>
    <row r="16" spans="3:27" ht="15">
      <c r="C16" s="54" t="s">
        <v>73</v>
      </c>
      <c r="D16" s="62"/>
      <c r="E16" s="111">
        <v>2</v>
      </c>
      <c r="F16" s="73"/>
      <c r="G16" s="111">
        <v>2.2000000000000002</v>
      </c>
      <c r="H16" s="73"/>
      <c r="I16" s="111">
        <v>2.40</v>
      </c>
      <c r="J16" s="73"/>
      <c r="K16" s="111">
        <v>1.80</v>
      </c>
      <c r="L16" s="73"/>
      <c r="M16" s="111">
        <v>2.50</v>
      </c>
      <c r="N16" s="73"/>
      <c r="O16" s="111">
        <v>2.40</v>
      </c>
      <c r="P16" s="73"/>
      <c r="Q16" s="111">
        <v>1.90</v>
      </c>
      <c r="R16" s="73"/>
      <c r="S16" s="111">
        <v>2.50</v>
      </c>
      <c r="T16" s="73"/>
      <c r="U16" s="111">
        <v>2.10</v>
      </c>
      <c r="V16" s="73"/>
      <c r="W16" s="111">
        <v>2.50</v>
      </c>
      <c r="X16" s="73"/>
      <c r="Y16" s="111">
        <v>2.2999999999999998</v>
      </c>
      <c r="Z16" s="73"/>
      <c r="AA16" s="112">
        <v>2.40</v>
      </c>
    </row>
    <row r="17" spans="4:27" ht="15">
      <c r="D17" s="62"/>
      <c r="E17" s="74"/>
      <c r="F17" s="73"/>
      <c r="G17" s="74"/>
      <c r="H17" s="73"/>
      <c r="I17" s="74"/>
      <c r="J17" s="73"/>
      <c r="K17" s="74"/>
      <c r="L17" s="73"/>
      <c r="M17" s="74"/>
      <c r="N17" s="73"/>
      <c r="O17" s="74"/>
      <c r="P17" s="73"/>
      <c r="Q17" s="74"/>
      <c r="R17" s="73"/>
      <c r="S17" s="74"/>
      <c r="T17" s="73"/>
      <c r="U17" s="74"/>
      <c r="V17" s="73"/>
      <c r="W17" s="74"/>
      <c r="X17" s="73"/>
      <c r="Y17" s="74"/>
      <c r="Z17" s="73"/>
      <c r="AA17" s="64"/>
    </row>
    <row r="18" spans="3:27" ht="15">
      <c r="C18" s="54" t="s">
        <v>74</v>
      </c>
      <c r="D18" s="62"/>
      <c r="E18" s="113">
        <f>(E14+E16)/2</f>
        <v>1.2305303206770712</v>
      </c>
      <c r="F18" s="73"/>
      <c r="G18" s="113">
        <f>(G14+G16)/2</f>
        <v>1.3355843330227504</v>
      </c>
      <c r="H18" s="73"/>
      <c r="I18" s="113">
        <f>(I14+I16)/2</f>
        <v>1.4423603716274924</v>
      </c>
      <c r="J18" s="73"/>
      <c r="K18" s="113">
        <f>(K14+K16)/2</f>
        <v>1.1357798062737792</v>
      </c>
      <c r="L18" s="73"/>
      <c r="M18" s="113">
        <f>(M14+M16)/2</f>
        <v>1.4798101560680177</v>
      </c>
      <c r="N18" s="73"/>
      <c r="O18" s="113">
        <f>(O14+O16)/2</f>
        <v>1.4322407116235731</v>
      </c>
      <c r="P18" s="73"/>
      <c r="Q18" s="113">
        <f>(Q14+Q16)/2</f>
        <v>1.1790745593601988</v>
      </c>
      <c r="R18" s="73"/>
      <c r="S18" s="113">
        <f>(S14+S16)/2</f>
        <v>1.489995341253203</v>
      </c>
      <c r="T18" s="73"/>
      <c r="U18" s="113">
        <f>(U14+U16)/2</f>
        <v>1.2886450326112278</v>
      </c>
      <c r="V18" s="73"/>
      <c r="W18" s="113">
        <f>(W14+W16)/2</f>
        <v>1.4764150943396226</v>
      </c>
      <c r="X18" s="73"/>
      <c r="Y18" s="113">
        <f>(Y14+Y16)/2</f>
        <v>1.3841311437223385</v>
      </c>
      <c r="Z18" s="73"/>
      <c r="AA18" s="114">
        <f>(AA14+AA16)/2</f>
        <v>1.4404583042161658</v>
      </c>
    </row>
    <row r="19" spans="4:27" ht="15">
      <c r="D19" s="75"/>
      <c r="E19" s="76"/>
      <c r="F19" s="65"/>
      <c r="G19" s="76"/>
      <c r="H19" s="65"/>
      <c r="I19" s="76"/>
      <c r="J19" s="65"/>
      <c r="K19" s="76"/>
      <c r="L19" s="65"/>
      <c r="M19" s="76"/>
      <c r="N19" s="65"/>
      <c r="O19" s="76"/>
      <c r="P19" s="65"/>
      <c r="Q19" s="76"/>
      <c r="R19" s="65"/>
      <c r="S19" s="76"/>
      <c r="T19" s="65"/>
      <c r="U19" s="76"/>
      <c r="V19" s="65"/>
      <c r="W19" s="76"/>
      <c r="X19" s="65"/>
      <c r="Y19" s="76"/>
      <c r="Z19" s="65"/>
      <c r="AA19" s="77"/>
    </row>
    <row r="20" spans="4:27" ht="15">
      <c r="D20" s="192" t="s">
        <v>35</v>
      </c>
      <c r="E20" s="192"/>
      <c r="F20" s="192" t="s">
        <v>36</v>
      </c>
      <c r="G20" s="192"/>
      <c r="H20" s="192" t="s">
        <v>37</v>
      </c>
      <c r="I20" s="192"/>
      <c r="J20" s="192" t="s">
        <v>38</v>
      </c>
      <c r="K20" s="192"/>
      <c r="L20" s="192" t="s">
        <v>39</v>
      </c>
      <c r="M20" s="192"/>
      <c r="N20" s="192" t="s">
        <v>40</v>
      </c>
      <c r="O20" s="192"/>
      <c r="P20" s="192" t="s">
        <v>41</v>
      </c>
      <c r="Q20" s="192"/>
      <c r="R20" s="192" t="s">
        <v>42</v>
      </c>
      <c r="S20" s="192"/>
      <c r="T20" s="192" t="s">
        <v>43</v>
      </c>
      <c r="U20" s="192"/>
      <c r="V20" s="192" t="s">
        <v>44</v>
      </c>
      <c r="W20" s="192"/>
      <c r="X20" s="192" t="s">
        <v>45</v>
      </c>
      <c r="Y20" s="192"/>
      <c r="Z20" s="192" t="s">
        <v>46</v>
      </c>
      <c r="AA20" s="192"/>
    </row>
    <row r="21" spans="4:27" ht="15">
      <c r="D21" s="192" t="str">
        <f>IF(E18&gt;D12,"Achieve","Not Achive")</f>
        <v>Achieve</v>
      </c>
      <c r="E21" s="192"/>
      <c r="F21" s="192" t="str">
        <f t="shared" si="0" ref="F21">IF(G18&gt;F12,"Achieve","Not Achive")</f>
        <v>Achieve</v>
      </c>
      <c r="G21" s="192"/>
      <c r="H21" s="192" t="str">
        <f t="shared" si="1" ref="H21">IF(I18&gt;H12,"Achieve","Not Achive")</f>
        <v>Not Achive</v>
      </c>
      <c r="I21" s="192"/>
      <c r="J21" s="192" t="str">
        <f t="shared" si="2" ref="J21">IF(K18&gt;J12,"Achieve","Not Achive")</f>
        <v>Achieve</v>
      </c>
      <c r="K21" s="192"/>
      <c r="L21" s="192" t="str">
        <f t="shared" si="3" ref="L21">IF(M18&gt;L12,"Achieve","Not Achive")</f>
        <v>Achieve</v>
      </c>
      <c r="M21" s="192"/>
      <c r="N21" s="192" t="str">
        <f t="shared" si="4" ref="N21">IF(O18&gt;N12,"Achieve","Not Achive")</f>
        <v>Not Achive</v>
      </c>
      <c r="O21" s="192"/>
      <c r="P21" s="192" t="str">
        <f t="shared" si="5" ref="P21">IF(Q18&gt;P12,"Achieve","Not Achive")</f>
        <v>Achieve</v>
      </c>
      <c r="Q21" s="192"/>
      <c r="R21" s="192" t="str">
        <f t="shared" si="6" ref="R21">IF(S18&gt;R12,"Achieve","Not Achive")</f>
        <v>Achieve</v>
      </c>
      <c r="S21" s="192"/>
      <c r="T21" s="192" t="str">
        <f t="shared" si="7" ref="T21">IF(U18&gt;T12,"Achieve","Not Achive")</f>
        <v>Achieve</v>
      </c>
      <c r="U21" s="192"/>
      <c r="V21" s="192" t="str">
        <f t="shared" si="8" ref="V21">IF(W18&gt;V12,"Achieve","Not Achive")</f>
        <v>Achieve</v>
      </c>
      <c r="W21" s="192"/>
      <c r="X21" s="192" t="str">
        <f t="shared" si="9" ref="X21">IF(Y18&gt;X12,"Achieve","Not Achive")</f>
        <v>Achieve</v>
      </c>
      <c r="Y21" s="192"/>
      <c r="Z21" s="192" t="str">
        <f t="shared" si="10" ref="Z21">IF(AA18&gt;Z12,"Achieve","Not Achive")</f>
        <v>Achieve</v>
      </c>
      <c r="AA21" s="192"/>
    </row>
  </sheetData>
  <mergeCells count="40"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  <mergeCell ref="D21:E21"/>
    <mergeCell ref="H21:I21"/>
    <mergeCell ref="J21:K21"/>
    <mergeCell ref="N21:O21"/>
    <mergeCell ref="D4:E4"/>
    <mergeCell ref="F4:G4"/>
    <mergeCell ref="H4:I4"/>
    <mergeCell ref="J4:K4"/>
    <mergeCell ref="L4:M4"/>
    <mergeCell ref="D20:E20"/>
    <mergeCell ref="F21:G21"/>
    <mergeCell ref="L21:M21"/>
    <mergeCell ref="F20:G20"/>
    <mergeCell ref="H20:I20"/>
    <mergeCell ref="J20:K20"/>
    <mergeCell ref="Z21:AA21"/>
    <mergeCell ref="V20:W20"/>
    <mergeCell ref="X20:Y20"/>
    <mergeCell ref="Z20:AA20"/>
    <mergeCell ref="L20:M20"/>
    <mergeCell ref="N20:O20"/>
    <mergeCell ref="P20:Q20"/>
    <mergeCell ref="R20:S20"/>
    <mergeCell ref="T20:U20"/>
    <mergeCell ref="P21:Q21"/>
    <mergeCell ref="T21:U21"/>
    <mergeCell ref="X21:Y21"/>
    <mergeCell ref="R21:S21"/>
    <mergeCell ref="V21:W21"/>
  </mergeCells>
  <pageMargins left="0.7" right="0.7" top="0.75" bottom="0.75" header="0.3" footer="0.3"/>
  <pageSetup orientation="portrait" paperSize="1"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510c7eb-cc14-4409-a7aa-5909e5a06fc8}">
  <sheetPr codeName="Sheet45">
    <pageSetUpPr fitToPage="1"/>
  </sheetPr>
  <dimension ref="A1:Z64"/>
  <sheetViews>
    <sheetView zoomScale="80" zoomScaleNormal="80" workbookViewId="0" topLeftCell="F1">
      <selection pane="topLeft" activeCell="D5" sqref="D5:Q5"/>
    </sheetView>
  </sheetViews>
  <sheetFormatPr defaultColWidth="8.854285714285714" defaultRowHeight="20.25"/>
  <cols>
    <col min="1" max="2" width="11.571428571428571" style="1" customWidth="1"/>
    <col min="3" max="3" width="30.571428571428573" style="1" bestFit="1" customWidth="1"/>
    <col min="4" max="9" width="11.571428571428571" style="1" customWidth="1"/>
    <col min="10" max="10" width="12.428571428571429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16384" width="8.857142857142858" style="1"/>
  </cols>
  <sheetData>
    <row r="1" spans="1:26" ht="20.25">
      <c r="A1" s="142" t="s">
        <v>98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20.25">
      <c r="A2" s="142" t="s">
        <v>91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21" thickBot="1">
      <c r="A3" s="142"/>
      <c r="B3" s="142"/>
      <c r="C3" s="142"/>
      <c r="D3" s="142"/>
      <c r="E3" s="142"/>
      <c r="F3" s="142" t="s">
        <v>299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thickBot="1">
      <c r="A4" s="143" t="s">
        <v>80</v>
      </c>
      <c r="B4" s="144"/>
      <c r="C4" s="124" t="s">
        <v>300</v>
      </c>
      <c r="D4" s="115" t="s">
        <v>85</v>
      </c>
      <c r="E4" s="116"/>
      <c r="F4" s="145" t="s">
        <v>110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21" customHeight="1">
      <c r="A5" s="147" t="s">
        <v>0</v>
      </c>
      <c r="B5" s="149" t="s">
        <v>1</v>
      </c>
      <c r="C5" s="151" t="s">
        <v>2</v>
      </c>
      <c r="D5" s="153" t="s">
        <v>96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 t="s">
        <v>81</v>
      </c>
      <c r="S5" s="154"/>
      <c r="T5" s="154"/>
      <c r="U5" s="154"/>
      <c r="V5" s="154"/>
      <c r="W5" s="37" t="s">
        <v>12</v>
      </c>
      <c r="X5" s="155" t="s">
        <v>11</v>
      </c>
      <c r="Y5" s="157" t="s">
        <v>166</v>
      </c>
      <c r="Z5" s="157" t="s">
        <v>79</v>
      </c>
    </row>
    <row r="6" spans="1:26" ht="20.25">
      <c r="A6" s="148"/>
      <c r="B6" s="150"/>
      <c r="C6" s="152"/>
      <c r="D6" s="159" t="s">
        <v>92</v>
      </c>
      <c r="E6" s="159"/>
      <c r="F6" s="159"/>
      <c r="G6" s="159"/>
      <c r="H6" s="159"/>
      <c r="I6" s="159"/>
      <c r="J6" s="159"/>
      <c r="K6" s="160" t="s">
        <v>93</v>
      </c>
      <c r="L6" s="160"/>
      <c r="M6" s="160"/>
      <c r="N6" s="160"/>
      <c r="O6" s="160"/>
      <c r="P6" s="160"/>
      <c r="Q6" s="160"/>
      <c r="R6" s="154"/>
      <c r="S6" s="154"/>
      <c r="T6" s="154"/>
      <c r="U6" s="154"/>
      <c r="V6" s="154"/>
      <c r="W6" s="37" t="s">
        <v>10</v>
      </c>
      <c r="X6" s="155"/>
      <c r="Y6" s="157"/>
      <c r="Z6" s="157"/>
    </row>
    <row r="7" spans="1:26" ht="21" thickBot="1">
      <c r="A7" s="148"/>
      <c r="B7" s="204"/>
      <c r="C7" s="205"/>
      <c r="D7" s="159" t="s">
        <v>86</v>
      </c>
      <c r="E7" s="159" t="s">
        <v>87</v>
      </c>
      <c r="F7" s="159" t="s">
        <v>88</v>
      </c>
      <c r="G7" s="159" t="s">
        <v>89</v>
      </c>
      <c r="H7" s="159" t="s">
        <v>90</v>
      </c>
      <c r="I7" s="159" t="s">
        <v>94</v>
      </c>
      <c r="J7" s="159" t="s">
        <v>82</v>
      </c>
      <c r="K7" s="160" t="s">
        <v>9</v>
      </c>
      <c r="L7" s="160" t="s">
        <v>87</v>
      </c>
      <c r="M7" s="160" t="s">
        <v>4</v>
      </c>
      <c r="N7" s="160" t="s">
        <v>89</v>
      </c>
      <c r="O7" s="160" t="s">
        <v>90</v>
      </c>
      <c r="P7" s="160" t="s">
        <v>95</v>
      </c>
      <c r="Q7" s="160" t="s">
        <v>83</v>
      </c>
      <c r="R7" s="206" t="s">
        <v>9</v>
      </c>
      <c r="S7" s="154" t="s">
        <v>3</v>
      </c>
      <c r="T7" s="154" t="s">
        <v>4</v>
      </c>
      <c r="U7" s="154" t="s">
        <v>5</v>
      </c>
      <c r="V7" s="154" t="s">
        <v>6</v>
      </c>
      <c r="W7" s="37" t="s">
        <v>97</v>
      </c>
      <c r="X7" s="155"/>
      <c r="Y7" s="157"/>
      <c r="Z7" s="157"/>
    </row>
    <row r="8" spans="1:26" ht="19.9" customHeight="1">
      <c r="A8" s="207">
        <v>1</v>
      </c>
      <c r="B8" s="137">
        <v>283060</v>
      </c>
      <c r="C8" s="138" t="s">
        <v>167</v>
      </c>
      <c r="D8" s="10">
        <v>1</v>
      </c>
      <c r="E8" s="10">
        <v>2</v>
      </c>
      <c r="F8" s="10">
        <v>2</v>
      </c>
      <c r="G8" s="10">
        <v>4</v>
      </c>
      <c r="H8" s="10">
        <v>2</v>
      </c>
      <c r="I8" s="222">
        <f>SUM(D8:H8)</f>
        <v>11</v>
      </c>
      <c r="J8" s="10">
        <f t="shared" si="0" ref="J8:J18">I8*0.15</f>
        <v>1.65</v>
      </c>
      <c r="K8" s="18">
        <v>1</v>
      </c>
      <c r="L8" s="18">
        <v>2</v>
      </c>
      <c r="M8" s="18">
        <v>1</v>
      </c>
      <c r="N8" s="18">
        <v>1</v>
      </c>
      <c r="O8" s="18">
        <v>1</v>
      </c>
      <c r="P8" s="18">
        <f>SUM(K8:O8)</f>
        <v>6</v>
      </c>
      <c r="Q8" s="117">
        <f>P8*0.05</f>
        <v>0.30000000000000004</v>
      </c>
      <c r="R8" s="107">
        <f t="shared" si="1" ref="R8:R39">(D8*0.15+K8*0.05)</f>
        <v>0.20</v>
      </c>
      <c r="S8" s="107">
        <f t="shared" si="2" ref="S8:S39">(E8*0.15+L8*0.05)</f>
        <v>0.40</v>
      </c>
      <c r="T8" s="107">
        <f t="shared" si="3" ref="T8:T39">(F8*0.15+M8*0.05)</f>
        <v>0.35</v>
      </c>
      <c r="U8" s="107">
        <f t="shared" si="4" ref="U8:U39">(G8*0.15+N8*0.05)</f>
        <v>0.65</v>
      </c>
      <c r="V8" s="107">
        <f t="shared" si="5" ref="V8:V39">(H8*0.15+O8*0.05)</f>
        <v>0.35</v>
      </c>
      <c r="W8" s="118">
        <f t="shared" si="6" ref="W8:W39">I8+P8</f>
        <v>17</v>
      </c>
      <c r="X8" s="118">
        <f>(W8*0.2)</f>
        <v>3.4000000000000004</v>
      </c>
      <c r="Y8" s="223">
        <v>5</v>
      </c>
      <c r="Z8" s="117">
        <f>Y8*0.8</f>
        <v>4</v>
      </c>
    </row>
    <row r="9" spans="1:26" ht="19.9" customHeight="1" thickBot="1">
      <c r="A9" s="208">
        <v>2</v>
      </c>
      <c r="B9" s="137">
        <v>283061</v>
      </c>
      <c r="C9" s="138" t="s">
        <v>112</v>
      </c>
      <c r="D9" s="10">
        <v>6</v>
      </c>
      <c r="E9" s="10">
        <v>7</v>
      </c>
      <c r="F9" s="10">
        <v>6</v>
      </c>
      <c r="G9" s="10">
        <v>6</v>
      </c>
      <c r="H9" s="10">
        <v>7</v>
      </c>
      <c r="I9" s="222">
        <f t="shared" si="7" ref="I9:I18">SUM(D9:H9)</f>
        <v>32</v>
      </c>
      <c r="J9" s="10">
        <f t="shared" si="0"/>
        <v>4.80</v>
      </c>
      <c r="K9" s="18">
        <v>3</v>
      </c>
      <c r="L9" s="18">
        <v>4</v>
      </c>
      <c r="M9" s="18">
        <v>3</v>
      </c>
      <c r="N9" s="18">
        <v>3</v>
      </c>
      <c r="O9" s="18">
        <v>3</v>
      </c>
      <c r="P9" s="18">
        <f t="shared" si="8" ref="P9:P18">SUM(K9:O9)</f>
        <v>16</v>
      </c>
      <c r="Q9" s="117">
        <f t="shared" si="9" ref="Q9:Q18">P9*0.05</f>
        <v>0.80</v>
      </c>
      <c r="R9" s="107">
        <f t="shared" si="1"/>
        <v>1.0499999999999998</v>
      </c>
      <c r="S9" s="107">
        <f t="shared" si="2"/>
        <v>1.25</v>
      </c>
      <c r="T9" s="107">
        <f t="shared" si="3"/>
        <v>1.0499999999999998</v>
      </c>
      <c r="U9" s="107">
        <f t="shared" si="4"/>
        <v>1.0499999999999998</v>
      </c>
      <c r="V9" s="107">
        <f t="shared" si="5"/>
        <v>1.2000000000000002</v>
      </c>
      <c r="W9" s="118">
        <f t="shared" si="6"/>
        <v>48</v>
      </c>
      <c r="X9" s="118">
        <f t="shared" si="10" ref="X9:X52">(W9*0.2)</f>
        <v>9.6000000000000014</v>
      </c>
      <c r="Y9" s="223">
        <v>17</v>
      </c>
      <c r="Z9" s="117">
        <f t="shared" si="11" ref="Z9:Z52">Y9*0.8</f>
        <v>13.60</v>
      </c>
    </row>
    <row r="10" spans="1:26" ht="19.9" customHeight="1">
      <c r="A10" s="207">
        <v>3</v>
      </c>
      <c r="B10" s="137">
        <v>283063</v>
      </c>
      <c r="C10" s="138" t="s">
        <v>168</v>
      </c>
      <c r="D10" s="10"/>
      <c r="E10" s="10"/>
      <c r="F10" s="10"/>
      <c r="G10" s="10"/>
      <c r="H10" s="10"/>
      <c r="I10" s="222">
        <f t="shared" si="7"/>
        <v>0</v>
      </c>
      <c r="J10" s="10">
        <f t="shared" si="0"/>
        <v>0</v>
      </c>
      <c r="K10" s="18"/>
      <c r="L10" s="18"/>
      <c r="M10" s="18"/>
      <c r="N10" s="18"/>
      <c r="O10" s="18"/>
      <c r="P10" s="18">
        <f t="shared" si="8"/>
        <v>0</v>
      </c>
      <c r="Q10" s="117">
        <f t="shared" si="9"/>
        <v>0</v>
      </c>
      <c r="R10" s="107">
        <f t="shared" si="1"/>
        <v>0</v>
      </c>
      <c r="S10" s="107">
        <f t="shared" si="2"/>
        <v>0</v>
      </c>
      <c r="T10" s="107">
        <f t="shared" si="3"/>
        <v>0</v>
      </c>
      <c r="U10" s="107">
        <f t="shared" si="4"/>
        <v>0</v>
      </c>
      <c r="V10" s="107">
        <f t="shared" si="5"/>
        <v>0</v>
      </c>
      <c r="W10" s="118">
        <f t="shared" si="6"/>
        <v>0</v>
      </c>
      <c r="X10" s="118">
        <f t="shared" si="10"/>
        <v>0</v>
      </c>
      <c r="Y10" s="223">
        <v>0</v>
      </c>
      <c r="Z10" s="117">
        <f t="shared" si="11"/>
        <v>0</v>
      </c>
    </row>
    <row r="11" spans="1:26" ht="27.75" customHeight="1" thickBot="1">
      <c r="A11" s="208">
        <v>4</v>
      </c>
      <c r="B11" s="137">
        <v>283067</v>
      </c>
      <c r="C11" s="138" t="s">
        <v>169</v>
      </c>
      <c r="D11" s="10">
        <v>1</v>
      </c>
      <c r="E11" s="10">
        <v>1</v>
      </c>
      <c r="F11" s="10">
        <v>1</v>
      </c>
      <c r="G11" s="10">
        <v>1</v>
      </c>
      <c r="H11" s="10">
        <v>2</v>
      </c>
      <c r="I11" s="222">
        <f t="shared" si="7"/>
        <v>6</v>
      </c>
      <c r="J11" s="10">
        <f t="shared" si="0"/>
        <v>0.89999999999999991</v>
      </c>
      <c r="K11" s="18">
        <v>1</v>
      </c>
      <c r="L11" s="18">
        <v>0</v>
      </c>
      <c r="M11" s="18">
        <v>1</v>
      </c>
      <c r="N11" s="18">
        <v>1</v>
      </c>
      <c r="O11" s="18">
        <v>0</v>
      </c>
      <c r="P11" s="18">
        <f t="shared" si="8"/>
        <v>3</v>
      </c>
      <c r="Q11" s="117">
        <f t="shared" si="9"/>
        <v>0.15000000000000002</v>
      </c>
      <c r="R11" s="107">
        <f t="shared" si="1"/>
        <v>0.20</v>
      </c>
      <c r="S11" s="107">
        <f t="shared" si="2"/>
        <v>0.15</v>
      </c>
      <c r="T11" s="107">
        <f t="shared" si="3"/>
        <v>0.20</v>
      </c>
      <c r="U11" s="107">
        <f t="shared" si="4"/>
        <v>0.20</v>
      </c>
      <c r="V11" s="107">
        <f t="shared" si="5"/>
        <v>0.30</v>
      </c>
      <c r="W11" s="118">
        <f t="shared" si="6"/>
        <v>9</v>
      </c>
      <c r="X11" s="118">
        <f t="shared" si="10"/>
        <v>1.80</v>
      </c>
      <c r="Y11" s="223">
        <v>2</v>
      </c>
      <c r="Z11" s="117">
        <f t="shared" si="11"/>
        <v>1.60</v>
      </c>
    </row>
    <row r="12" spans="1:26" ht="19.9" customHeight="1">
      <c r="A12" s="207">
        <v>5</v>
      </c>
      <c r="B12" s="137">
        <v>283070</v>
      </c>
      <c r="C12" s="138" t="s">
        <v>115</v>
      </c>
      <c r="D12" s="10">
        <v>3</v>
      </c>
      <c r="E12" s="10">
        <v>2</v>
      </c>
      <c r="F12" s="10">
        <v>3</v>
      </c>
      <c r="G12" s="10">
        <v>2</v>
      </c>
      <c r="H12" s="10">
        <v>3</v>
      </c>
      <c r="I12" s="222">
        <f t="shared" si="7"/>
        <v>13</v>
      </c>
      <c r="J12" s="10">
        <f t="shared" si="0"/>
        <v>1.95</v>
      </c>
      <c r="K12" s="18">
        <v>2</v>
      </c>
      <c r="L12" s="18">
        <v>2</v>
      </c>
      <c r="M12" s="18">
        <v>1</v>
      </c>
      <c r="N12" s="18">
        <v>1</v>
      </c>
      <c r="O12" s="18">
        <v>1</v>
      </c>
      <c r="P12" s="18">
        <f t="shared" si="8"/>
        <v>7</v>
      </c>
      <c r="Q12" s="117">
        <f t="shared" si="9"/>
        <v>0.35</v>
      </c>
      <c r="R12" s="107">
        <f t="shared" si="1"/>
        <v>0.54999999999999993</v>
      </c>
      <c r="S12" s="107">
        <f t="shared" si="2"/>
        <v>0.40</v>
      </c>
      <c r="T12" s="107">
        <f t="shared" si="3"/>
        <v>0.49999999999999994</v>
      </c>
      <c r="U12" s="107">
        <f t="shared" si="4"/>
        <v>0.35</v>
      </c>
      <c r="V12" s="107">
        <f t="shared" si="5"/>
        <v>0.49999999999999994</v>
      </c>
      <c r="W12" s="118">
        <f t="shared" si="6"/>
        <v>20</v>
      </c>
      <c r="X12" s="118">
        <f t="shared" si="10"/>
        <v>4</v>
      </c>
      <c r="Y12" s="223">
        <v>8</v>
      </c>
      <c r="Z12" s="117">
        <f t="shared" si="11"/>
        <v>6.40</v>
      </c>
    </row>
    <row r="13" spans="1:26" ht="19.9" customHeight="1" thickBot="1">
      <c r="A13" s="208">
        <v>6</v>
      </c>
      <c r="B13" s="137">
        <v>283071</v>
      </c>
      <c r="C13" s="138" t="s">
        <v>116</v>
      </c>
      <c r="D13" s="10">
        <v>3</v>
      </c>
      <c r="E13" s="10">
        <v>4</v>
      </c>
      <c r="F13" s="10">
        <v>3</v>
      </c>
      <c r="G13" s="10">
        <v>4</v>
      </c>
      <c r="H13" s="10">
        <v>4</v>
      </c>
      <c r="I13" s="222">
        <f t="shared" si="7"/>
        <v>18</v>
      </c>
      <c r="J13" s="10">
        <f t="shared" si="0"/>
        <v>2.6999999999999997</v>
      </c>
      <c r="K13" s="18">
        <v>1</v>
      </c>
      <c r="L13" s="18">
        <v>1</v>
      </c>
      <c r="M13" s="18">
        <v>2</v>
      </c>
      <c r="N13" s="18">
        <v>3</v>
      </c>
      <c r="O13" s="18">
        <v>2</v>
      </c>
      <c r="P13" s="18">
        <f t="shared" si="8"/>
        <v>9</v>
      </c>
      <c r="Q13" s="117">
        <f t="shared" si="9"/>
        <v>0.45</v>
      </c>
      <c r="R13" s="107">
        <f t="shared" si="1"/>
        <v>0.49999999999999994</v>
      </c>
      <c r="S13" s="107">
        <f t="shared" si="2"/>
        <v>0.65</v>
      </c>
      <c r="T13" s="107">
        <f t="shared" si="3"/>
        <v>0.54999999999999993</v>
      </c>
      <c r="U13" s="107">
        <f t="shared" si="4"/>
        <v>0.75</v>
      </c>
      <c r="V13" s="107">
        <f t="shared" si="5"/>
        <v>0.70</v>
      </c>
      <c r="W13" s="118">
        <f t="shared" si="6"/>
        <v>27</v>
      </c>
      <c r="X13" s="118">
        <f t="shared" si="10"/>
        <v>5.40</v>
      </c>
      <c r="Y13" s="223">
        <v>10</v>
      </c>
      <c r="Z13" s="117">
        <f t="shared" si="11"/>
        <v>8</v>
      </c>
    </row>
    <row r="14" spans="1:26" ht="19.9" customHeight="1">
      <c r="A14" s="207">
        <v>7</v>
      </c>
      <c r="B14" s="137">
        <v>283077</v>
      </c>
      <c r="C14" s="138" t="s">
        <v>170</v>
      </c>
      <c r="D14" s="10">
        <v>4</v>
      </c>
      <c r="E14" s="10">
        <v>4</v>
      </c>
      <c r="F14" s="10">
        <v>3</v>
      </c>
      <c r="G14" s="10">
        <v>5</v>
      </c>
      <c r="H14" s="10">
        <v>4</v>
      </c>
      <c r="I14" s="222">
        <f t="shared" si="7"/>
        <v>20</v>
      </c>
      <c r="J14" s="10">
        <f t="shared" si="0"/>
        <v>3</v>
      </c>
      <c r="K14" s="18">
        <v>2</v>
      </c>
      <c r="L14" s="18">
        <v>3</v>
      </c>
      <c r="M14" s="18">
        <v>1</v>
      </c>
      <c r="N14" s="18">
        <v>2</v>
      </c>
      <c r="O14" s="18">
        <v>2</v>
      </c>
      <c r="P14" s="18">
        <f t="shared" si="8"/>
        <v>10</v>
      </c>
      <c r="Q14" s="117">
        <f t="shared" si="9"/>
        <v>0.50</v>
      </c>
      <c r="R14" s="107">
        <f t="shared" si="1"/>
        <v>0.70</v>
      </c>
      <c r="S14" s="107">
        <f t="shared" si="2"/>
        <v>0.75</v>
      </c>
      <c r="T14" s="107">
        <f t="shared" si="3"/>
        <v>0.49999999999999994</v>
      </c>
      <c r="U14" s="107">
        <f t="shared" si="4"/>
        <v>0.85</v>
      </c>
      <c r="V14" s="107">
        <f t="shared" si="5"/>
        <v>0.70</v>
      </c>
      <c r="W14" s="118">
        <f t="shared" si="6"/>
        <v>30</v>
      </c>
      <c r="X14" s="118">
        <f t="shared" si="10"/>
        <v>6</v>
      </c>
      <c r="Y14" s="223">
        <v>11</v>
      </c>
      <c r="Z14" s="117">
        <f t="shared" si="11"/>
        <v>8.8000000000000007</v>
      </c>
    </row>
    <row r="15" spans="1:26" ht="19.9" customHeight="1" thickBot="1">
      <c r="A15" s="208">
        <v>8</v>
      </c>
      <c r="B15" s="137">
        <v>283080</v>
      </c>
      <c r="C15" s="138" t="s">
        <v>141</v>
      </c>
      <c r="D15" s="10">
        <v>4</v>
      </c>
      <c r="E15" s="10">
        <v>5</v>
      </c>
      <c r="F15" s="10">
        <v>6</v>
      </c>
      <c r="G15" s="10">
        <v>5</v>
      </c>
      <c r="H15" s="10">
        <v>5</v>
      </c>
      <c r="I15" s="222">
        <f t="shared" si="7"/>
        <v>25</v>
      </c>
      <c r="J15" s="10">
        <f t="shared" si="0"/>
        <v>3.75</v>
      </c>
      <c r="K15" s="18">
        <v>2</v>
      </c>
      <c r="L15" s="18">
        <v>3</v>
      </c>
      <c r="M15" s="18">
        <v>3</v>
      </c>
      <c r="N15" s="18">
        <v>2</v>
      </c>
      <c r="O15" s="18">
        <v>2</v>
      </c>
      <c r="P15" s="18">
        <f t="shared" si="8"/>
        <v>12</v>
      </c>
      <c r="Q15" s="117">
        <f t="shared" si="9"/>
        <v>0.60000000000000009</v>
      </c>
      <c r="R15" s="107">
        <f t="shared" si="1"/>
        <v>0.70</v>
      </c>
      <c r="S15" s="107">
        <f t="shared" si="2"/>
        <v>0.90</v>
      </c>
      <c r="T15" s="107">
        <f t="shared" si="3"/>
        <v>1.0499999999999998</v>
      </c>
      <c r="U15" s="107">
        <f t="shared" si="4"/>
        <v>0.85</v>
      </c>
      <c r="V15" s="107">
        <f t="shared" si="5"/>
        <v>0.85</v>
      </c>
      <c r="W15" s="118">
        <f t="shared" si="6"/>
        <v>37</v>
      </c>
      <c r="X15" s="118">
        <f t="shared" si="10"/>
        <v>7.40</v>
      </c>
      <c r="Y15" s="223">
        <v>13</v>
      </c>
      <c r="Z15" s="117">
        <f t="shared" si="11"/>
        <v>10.40</v>
      </c>
    </row>
    <row r="16" spans="1:26" ht="19.9" customHeight="1">
      <c r="A16" s="207">
        <v>9</v>
      </c>
      <c r="B16" s="137">
        <v>283083</v>
      </c>
      <c r="C16" s="138" t="s">
        <v>171</v>
      </c>
      <c r="D16" s="10">
        <v>6</v>
      </c>
      <c r="E16" s="10">
        <v>6</v>
      </c>
      <c r="F16" s="10">
        <v>7</v>
      </c>
      <c r="G16" s="10">
        <v>7</v>
      </c>
      <c r="H16" s="10">
        <v>6</v>
      </c>
      <c r="I16" s="222">
        <f t="shared" si="7"/>
        <v>32</v>
      </c>
      <c r="J16" s="10">
        <f t="shared" si="0"/>
        <v>4.80</v>
      </c>
      <c r="K16" s="18">
        <v>3</v>
      </c>
      <c r="L16" s="18">
        <v>4</v>
      </c>
      <c r="M16" s="18">
        <v>3</v>
      </c>
      <c r="N16" s="18">
        <v>3</v>
      </c>
      <c r="O16" s="18">
        <v>3</v>
      </c>
      <c r="P16" s="18">
        <f t="shared" si="8"/>
        <v>16</v>
      </c>
      <c r="Q16" s="117">
        <f t="shared" si="9"/>
        <v>0.80</v>
      </c>
      <c r="R16" s="107">
        <f t="shared" si="1"/>
        <v>1.0499999999999998</v>
      </c>
      <c r="S16" s="107">
        <f t="shared" si="2"/>
        <v>1.0999999999999999</v>
      </c>
      <c r="T16" s="107">
        <f t="shared" si="3"/>
        <v>1.2000000000000002</v>
      </c>
      <c r="U16" s="107">
        <f t="shared" si="4"/>
        <v>1.2000000000000002</v>
      </c>
      <c r="V16" s="107">
        <f t="shared" si="5"/>
        <v>1.0499999999999998</v>
      </c>
      <c r="W16" s="118">
        <f t="shared" si="6"/>
        <v>48</v>
      </c>
      <c r="X16" s="118">
        <f t="shared" si="10"/>
        <v>9.6000000000000014</v>
      </c>
      <c r="Y16" s="223">
        <v>17</v>
      </c>
      <c r="Z16" s="117">
        <f t="shared" si="11"/>
        <v>13.60</v>
      </c>
    </row>
    <row r="17" spans="1:26" ht="19.9" customHeight="1" thickBot="1">
      <c r="A17" s="208">
        <v>10</v>
      </c>
      <c r="B17" s="137">
        <v>283089</v>
      </c>
      <c r="C17" s="138" t="s">
        <v>119</v>
      </c>
      <c r="D17" s="10">
        <v>2</v>
      </c>
      <c r="E17" s="10">
        <v>3</v>
      </c>
      <c r="F17" s="10">
        <v>4</v>
      </c>
      <c r="G17" s="10">
        <v>3</v>
      </c>
      <c r="H17" s="10">
        <v>2</v>
      </c>
      <c r="I17" s="222">
        <f t="shared" si="7"/>
        <v>14</v>
      </c>
      <c r="J17" s="10">
        <f t="shared" si="0"/>
        <v>2.10</v>
      </c>
      <c r="K17" s="18">
        <v>2</v>
      </c>
      <c r="L17" s="18">
        <v>3</v>
      </c>
      <c r="M17" s="18">
        <v>1</v>
      </c>
      <c r="N17" s="18">
        <v>1</v>
      </c>
      <c r="O17" s="18">
        <v>0</v>
      </c>
      <c r="P17" s="18">
        <f t="shared" si="8"/>
        <v>7</v>
      </c>
      <c r="Q17" s="117">
        <f t="shared" si="9"/>
        <v>0.35</v>
      </c>
      <c r="R17" s="107">
        <f t="shared" si="1"/>
        <v>0.40</v>
      </c>
      <c r="S17" s="107">
        <f t="shared" si="2"/>
        <v>0.60</v>
      </c>
      <c r="T17" s="107">
        <f t="shared" si="3"/>
        <v>0.65</v>
      </c>
      <c r="U17" s="107">
        <f t="shared" si="4"/>
        <v>0.49999999999999994</v>
      </c>
      <c r="V17" s="107">
        <f t="shared" si="5"/>
        <v>0.30</v>
      </c>
      <c r="W17" s="118">
        <f t="shared" si="6"/>
        <v>21</v>
      </c>
      <c r="X17" s="118">
        <f t="shared" si="10"/>
        <v>4.20</v>
      </c>
      <c r="Y17" s="223">
        <v>8</v>
      </c>
      <c r="Z17" s="117">
        <f t="shared" si="11"/>
        <v>6.40</v>
      </c>
    </row>
    <row r="18" spans="1:26" ht="19.9" customHeight="1">
      <c r="A18" s="207">
        <v>11</v>
      </c>
      <c r="B18" s="137">
        <v>283090</v>
      </c>
      <c r="C18" s="138" t="s">
        <v>172</v>
      </c>
      <c r="D18" s="10">
        <v>4</v>
      </c>
      <c r="E18" s="10">
        <v>3</v>
      </c>
      <c r="F18" s="10">
        <v>5</v>
      </c>
      <c r="G18" s="10">
        <v>3</v>
      </c>
      <c r="H18" s="10">
        <v>5</v>
      </c>
      <c r="I18" s="222">
        <f t="shared" si="7"/>
        <v>20</v>
      </c>
      <c r="J18" s="10">
        <f t="shared" si="0"/>
        <v>3</v>
      </c>
      <c r="K18" s="18">
        <v>2</v>
      </c>
      <c r="L18" s="18">
        <v>2</v>
      </c>
      <c r="M18" s="18">
        <v>1</v>
      </c>
      <c r="N18" s="18">
        <v>3</v>
      </c>
      <c r="O18" s="18">
        <v>2</v>
      </c>
      <c r="P18" s="18">
        <f t="shared" si="8"/>
        <v>10</v>
      </c>
      <c r="Q18" s="117">
        <f t="shared" si="9"/>
        <v>0.50</v>
      </c>
      <c r="R18" s="107">
        <f t="shared" si="1"/>
        <v>0.70</v>
      </c>
      <c r="S18" s="107">
        <f t="shared" si="2"/>
        <v>0.54999999999999993</v>
      </c>
      <c r="T18" s="107">
        <f t="shared" si="3"/>
        <v>0.80</v>
      </c>
      <c r="U18" s="107">
        <f t="shared" si="4"/>
        <v>0.60</v>
      </c>
      <c r="V18" s="107">
        <f t="shared" si="5"/>
        <v>0.85</v>
      </c>
      <c r="W18" s="118">
        <f t="shared" si="6"/>
        <v>30</v>
      </c>
      <c r="X18" s="118">
        <f t="shared" si="10"/>
        <v>6</v>
      </c>
      <c r="Y18" s="223">
        <v>12</v>
      </c>
      <c r="Z18" s="117">
        <f t="shared" si="11"/>
        <v>9.6000000000000014</v>
      </c>
    </row>
    <row r="19" spans="1:26" ht="19.9" customHeight="1" thickBot="1">
      <c r="A19" s="208">
        <v>12</v>
      </c>
      <c r="B19" s="137">
        <v>283091</v>
      </c>
      <c r="C19" s="138" t="s">
        <v>143</v>
      </c>
      <c r="D19" s="10">
        <v>2</v>
      </c>
      <c r="E19" s="10">
        <v>1</v>
      </c>
      <c r="F19" s="10">
        <v>3</v>
      </c>
      <c r="G19" s="10">
        <v>2</v>
      </c>
      <c r="H19" s="10">
        <v>1</v>
      </c>
      <c r="I19" s="222">
        <f t="shared" si="12" ref="I19:I52">SUM(D19:H19)</f>
        <v>9</v>
      </c>
      <c r="J19" s="10">
        <f t="shared" si="13" ref="J19:J52">I19*0.15</f>
        <v>1.35</v>
      </c>
      <c r="K19" s="18">
        <v>1</v>
      </c>
      <c r="L19" s="18">
        <v>2</v>
      </c>
      <c r="M19" s="18">
        <v>1</v>
      </c>
      <c r="N19" s="18">
        <v>1</v>
      </c>
      <c r="O19" s="18">
        <v>0</v>
      </c>
      <c r="P19" s="18">
        <f t="shared" si="14" ref="P19:P52">SUM(K19:O19)</f>
        <v>5</v>
      </c>
      <c r="Q19" s="117">
        <f t="shared" si="15" ref="Q19:Q52">P19*0.05</f>
        <v>0.25</v>
      </c>
      <c r="R19" s="107">
        <f t="shared" si="1"/>
        <v>0.35</v>
      </c>
      <c r="S19" s="107">
        <f t="shared" si="2"/>
        <v>0.25</v>
      </c>
      <c r="T19" s="107">
        <f t="shared" si="3"/>
        <v>0.49999999999999994</v>
      </c>
      <c r="U19" s="107">
        <f t="shared" si="4"/>
        <v>0.35</v>
      </c>
      <c r="V19" s="107">
        <f t="shared" si="5"/>
        <v>0.15</v>
      </c>
      <c r="W19" s="118">
        <f t="shared" si="6"/>
        <v>14</v>
      </c>
      <c r="X19" s="118">
        <f t="shared" si="10"/>
        <v>2.8000000000000003</v>
      </c>
      <c r="Y19" s="223">
        <v>3</v>
      </c>
      <c r="Z19" s="117">
        <f t="shared" si="11"/>
        <v>2.4000000000000004</v>
      </c>
    </row>
    <row r="20" spans="1:26" ht="19.9" customHeight="1">
      <c r="A20" s="207">
        <v>13</v>
      </c>
      <c r="B20" s="137">
        <v>283093</v>
      </c>
      <c r="C20" s="138" t="s">
        <v>173</v>
      </c>
      <c r="D20" s="10">
        <v>5</v>
      </c>
      <c r="E20" s="10">
        <v>6</v>
      </c>
      <c r="F20" s="10">
        <v>4</v>
      </c>
      <c r="G20" s="10">
        <v>5</v>
      </c>
      <c r="H20" s="10">
        <v>5</v>
      </c>
      <c r="I20" s="222">
        <f t="shared" si="12"/>
        <v>25</v>
      </c>
      <c r="J20" s="10">
        <f t="shared" si="13"/>
        <v>3.75</v>
      </c>
      <c r="K20" s="18">
        <v>2</v>
      </c>
      <c r="L20" s="18">
        <v>3</v>
      </c>
      <c r="M20" s="18">
        <v>3</v>
      </c>
      <c r="N20" s="18">
        <v>2</v>
      </c>
      <c r="O20" s="18">
        <v>2</v>
      </c>
      <c r="P20" s="18">
        <f t="shared" si="14"/>
        <v>12</v>
      </c>
      <c r="Q20" s="117">
        <f t="shared" si="15"/>
        <v>0.60000000000000009</v>
      </c>
      <c r="R20" s="107">
        <f t="shared" si="1"/>
        <v>0.85</v>
      </c>
      <c r="S20" s="107">
        <f t="shared" si="2"/>
        <v>1.0499999999999998</v>
      </c>
      <c r="T20" s="107">
        <f t="shared" si="3"/>
        <v>0.75</v>
      </c>
      <c r="U20" s="107">
        <f t="shared" si="4"/>
        <v>0.85</v>
      </c>
      <c r="V20" s="107">
        <f t="shared" si="5"/>
        <v>0.85</v>
      </c>
      <c r="W20" s="118">
        <f t="shared" si="6"/>
        <v>37</v>
      </c>
      <c r="X20" s="118">
        <f t="shared" si="10"/>
        <v>7.40</v>
      </c>
      <c r="Y20" s="223">
        <v>14</v>
      </c>
      <c r="Z20" s="117">
        <f t="shared" si="11"/>
        <v>11.20</v>
      </c>
    </row>
    <row r="21" spans="1:26" ht="19.9" customHeight="1" thickBot="1">
      <c r="A21" s="208">
        <v>14</v>
      </c>
      <c r="B21" s="137">
        <v>283098</v>
      </c>
      <c r="C21" s="138" t="s">
        <v>174</v>
      </c>
      <c r="D21" s="10">
        <v>4</v>
      </c>
      <c r="E21" s="10">
        <v>2</v>
      </c>
      <c r="F21" s="10">
        <v>4</v>
      </c>
      <c r="G21" s="10">
        <v>3</v>
      </c>
      <c r="H21" s="10">
        <v>4</v>
      </c>
      <c r="I21" s="222">
        <f t="shared" si="12"/>
        <v>17</v>
      </c>
      <c r="J21" s="10">
        <f t="shared" si="13"/>
        <v>2.5499999999999998</v>
      </c>
      <c r="K21" s="18">
        <v>3</v>
      </c>
      <c r="L21" s="18">
        <v>1</v>
      </c>
      <c r="M21" s="18">
        <v>2</v>
      </c>
      <c r="N21" s="18">
        <v>1</v>
      </c>
      <c r="O21" s="18">
        <v>2</v>
      </c>
      <c r="P21" s="18">
        <f t="shared" si="14"/>
        <v>9</v>
      </c>
      <c r="Q21" s="117">
        <f t="shared" si="15"/>
        <v>0.45</v>
      </c>
      <c r="R21" s="107">
        <f t="shared" si="1"/>
        <v>0.75</v>
      </c>
      <c r="S21" s="107">
        <f t="shared" si="2"/>
        <v>0.35</v>
      </c>
      <c r="T21" s="107">
        <f t="shared" si="3"/>
        <v>0.70</v>
      </c>
      <c r="U21" s="107">
        <f t="shared" si="4"/>
        <v>0.49999999999999994</v>
      </c>
      <c r="V21" s="107">
        <f t="shared" si="5"/>
        <v>0.70</v>
      </c>
      <c r="W21" s="118">
        <f t="shared" si="6"/>
        <v>26</v>
      </c>
      <c r="X21" s="118">
        <f t="shared" si="10"/>
        <v>5.20</v>
      </c>
      <c r="Y21" s="223">
        <v>9</v>
      </c>
      <c r="Z21" s="117">
        <f t="shared" si="11"/>
        <v>7.20</v>
      </c>
    </row>
    <row r="22" spans="1:26" ht="19.9" customHeight="1">
      <c r="A22" s="207">
        <v>15</v>
      </c>
      <c r="B22" s="137">
        <v>283104</v>
      </c>
      <c r="C22" s="138" t="s">
        <v>175</v>
      </c>
      <c r="D22" s="10">
        <v>3</v>
      </c>
      <c r="E22" s="10">
        <v>1</v>
      </c>
      <c r="F22" s="10">
        <v>2</v>
      </c>
      <c r="G22" s="10">
        <v>3</v>
      </c>
      <c r="H22" s="10">
        <v>4</v>
      </c>
      <c r="I22" s="222">
        <f t="shared" si="12"/>
        <v>13</v>
      </c>
      <c r="J22" s="10">
        <f t="shared" si="13"/>
        <v>1.95</v>
      </c>
      <c r="K22" s="18">
        <v>2</v>
      </c>
      <c r="L22" s="18">
        <v>1</v>
      </c>
      <c r="M22" s="18">
        <v>2</v>
      </c>
      <c r="N22" s="18">
        <v>0</v>
      </c>
      <c r="O22" s="18">
        <v>1</v>
      </c>
      <c r="P22" s="18">
        <f t="shared" si="14"/>
        <v>6</v>
      </c>
      <c r="Q22" s="117">
        <f t="shared" si="15"/>
        <v>0.30000000000000004</v>
      </c>
      <c r="R22" s="107">
        <f t="shared" si="1"/>
        <v>0.54999999999999993</v>
      </c>
      <c r="S22" s="107">
        <f t="shared" si="2"/>
        <v>0.20</v>
      </c>
      <c r="T22" s="107">
        <f t="shared" si="3"/>
        <v>0.40</v>
      </c>
      <c r="U22" s="107">
        <f t="shared" si="4"/>
        <v>0.44999999999999996</v>
      </c>
      <c r="V22" s="107">
        <f t="shared" si="5"/>
        <v>0.65</v>
      </c>
      <c r="W22" s="118">
        <f t="shared" si="6"/>
        <v>19</v>
      </c>
      <c r="X22" s="118">
        <f t="shared" si="10"/>
        <v>3.8000000000000003</v>
      </c>
      <c r="Y22" s="223">
        <v>8</v>
      </c>
      <c r="Z22" s="117">
        <f t="shared" si="11"/>
        <v>6.40</v>
      </c>
    </row>
    <row r="23" spans="1:26" ht="19.9" customHeight="1" thickBot="1">
      <c r="A23" s="208">
        <v>16</v>
      </c>
      <c r="B23" s="137">
        <v>283109</v>
      </c>
      <c r="C23" s="138" t="s">
        <v>176</v>
      </c>
      <c r="D23" s="10">
        <v>3</v>
      </c>
      <c r="E23" s="10">
        <v>5</v>
      </c>
      <c r="F23" s="10">
        <v>2</v>
      </c>
      <c r="G23" s="10">
        <v>4</v>
      </c>
      <c r="H23" s="10">
        <v>3</v>
      </c>
      <c r="I23" s="222">
        <f t="shared" si="12"/>
        <v>17</v>
      </c>
      <c r="J23" s="10">
        <f t="shared" si="13"/>
        <v>2.5499999999999998</v>
      </c>
      <c r="K23" s="18">
        <v>1</v>
      </c>
      <c r="L23" s="18">
        <v>2</v>
      </c>
      <c r="M23" s="18">
        <v>1</v>
      </c>
      <c r="N23" s="18">
        <v>3</v>
      </c>
      <c r="O23" s="18">
        <v>2</v>
      </c>
      <c r="P23" s="18">
        <f t="shared" si="14"/>
        <v>9</v>
      </c>
      <c r="Q23" s="117">
        <f t="shared" si="15"/>
        <v>0.45</v>
      </c>
      <c r="R23" s="107">
        <f t="shared" si="1"/>
        <v>0.49999999999999994</v>
      </c>
      <c r="S23" s="107">
        <f t="shared" si="2"/>
        <v>0.85</v>
      </c>
      <c r="T23" s="107">
        <f t="shared" si="3"/>
        <v>0.35</v>
      </c>
      <c r="U23" s="107">
        <f t="shared" si="4"/>
        <v>0.75</v>
      </c>
      <c r="V23" s="107">
        <f t="shared" si="5"/>
        <v>0.54999999999999993</v>
      </c>
      <c r="W23" s="118">
        <f t="shared" si="6"/>
        <v>26</v>
      </c>
      <c r="X23" s="118">
        <f t="shared" si="10"/>
        <v>5.20</v>
      </c>
      <c r="Y23" s="223">
        <v>10</v>
      </c>
      <c r="Z23" s="117">
        <f t="shared" si="11"/>
        <v>8</v>
      </c>
    </row>
    <row r="24" spans="1:26" ht="19.9" customHeight="1">
      <c r="A24" s="207">
        <v>17</v>
      </c>
      <c r="B24" s="137">
        <v>283115</v>
      </c>
      <c r="C24" s="138" t="s">
        <v>177</v>
      </c>
      <c r="D24" s="10">
        <v>4</v>
      </c>
      <c r="E24" s="10">
        <v>5</v>
      </c>
      <c r="F24" s="10">
        <v>3</v>
      </c>
      <c r="G24" s="10">
        <v>4</v>
      </c>
      <c r="H24" s="10">
        <v>4</v>
      </c>
      <c r="I24" s="222">
        <f t="shared" si="12"/>
        <v>20</v>
      </c>
      <c r="J24" s="10">
        <f t="shared" si="13"/>
        <v>3</v>
      </c>
      <c r="K24" s="18">
        <v>2</v>
      </c>
      <c r="L24" s="18">
        <v>3</v>
      </c>
      <c r="M24" s="18">
        <v>2</v>
      </c>
      <c r="N24" s="18">
        <v>1</v>
      </c>
      <c r="O24" s="18">
        <v>2</v>
      </c>
      <c r="P24" s="18">
        <f t="shared" si="14"/>
        <v>10</v>
      </c>
      <c r="Q24" s="117">
        <f t="shared" si="15"/>
        <v>0.50</v>
      </c>
      <c r="R24" s="107">
        <f t="shared" si="1"/>
        <v>0.70</v>
      </c>
      <c r="S24" s="107">
        <f t="shared" si="2"/>
        <v>0.90</v>
      </c>
      <c r="T24" s="107">
        <f t="shared" si="3"/>
        <v>0.54999999999999993</v>
      </c>
      <c r="U24" s="107">
        <f t="shared" si="4"/>
        <v>0.65</v>
      </c>
      <c r="V24" s="107">
        <f t="shared" si="5"/>
        <v>0.70</v>
      </c>
      <c r="W24" s="118">
        <f t="shared" si="6"/>
        <v>30</v>
      </c>
      <c r="X24" s="118">
        <f t="shared" si="10"/>
        <v>6</v>
      </c>
      <c r="Y24" s="223">
        <v>13</v>
      </c>
      <c r="Z24" s="117">
        <f t="shared" si="11"/>
        <v>10.40</v>
      </c>
    </row>
    <row r="25" spans="1:26" ht="19.9" customHeight="1" thickBot="1">
      <c r="A25" s="208">
        <v>18</v>
      </c>
      <c r="B25" s="137">
        <v>283119</v>
      </c>
      <c r="C25" s="138" t="s">
        <v>178</v>
      </c>
      <c r="D25" s="10">
        <v>6</v>
      </c>
      <c r="E25" s="10">
        <v>5</v>
      </c>
      <c r="F25" s="10">
        <v>8</v>
      </c>
      <c r="G25" s="10">
        <v>6</v>
      </c>
      <c r="H25" s="10">
        <v>7</v>
      </c>
      <c r="I25" s="222">
        <f t="shared" si="12"/>
        <v>32</v>
      </c>
      <c r="J25" s="10">
        <f t="shared" si="13"/>
        <v>4.80</v>
      </c>
      <c r="K25" s="18">
        <v>4</v>
      </c>
      <c r="L25" s="18">
        <v>2</v>
      </c>
      <c r="M25" s="18">
        <v>3</v>
      </c>
      <c r="N25" s="18">
        <v>4</v>
      </c>
      <c r="O25" s="18">
        <v>3</v>
      </c>
      <c r="P25" s="18">
        <f t="shared" si="14"/>
        <v>16</v>
      </c>
      <c r="Q25" s="117">
        <f t="shared" si="15"/>
        <v>0.80</v>
      </c>
      <c r="R25" s="107">
        <f t="shared" si="1"/>
        <v>1.0999999999999999</v>
      </c>
      <c r="S25" s="107">
        <f t="shared" si="2"/>
        <v>0.85</v>
      </c>
      <c r="T25" s="107">
        <f t="shared" si="3"/>
        <v>1.35</v>
      </c>
      <c r="U25" s="107">
        <f t="shared" si="4"/>
        <v>1.0999999999999999</v>
      </c>
      <c r="V25" s="107">
        <f t="shared" si="5"/>
        <v>1.2000000000000002</v>
      </c>
      <c r="W25" s="118">
        <f t="shared" si="6"/>
        <v>48</v>
      </c>
      <c r="X25" s="118">
        <f t="shared" si="10"/>
        <v>9.6000000000000014</v>
      </c>
      <c r="Y25" s="223">
        <v>19</v>
      </c>
      <c r="Z25" s="117">
        <f t="shared" si="11"/>
        <v>15.20</v>
      </c>
    </row>
    <row r="26" spans="1:26" ht="19.9" customHeight="1">
      <c r="A26" s="207">
        <v>19</v>
      </c>
      <c r="B26" s="137">
        <v>283122</v>
      </c>
      <c r="C26" s="138" t="s">
        <v>179</v>
      </c>
      <c r="D26" s="10">
        <v>3</v>
      </c>
      <c r="E26" s="10">
        <v>2</v>
      </c>
      <c r="F26" s="10">
        <v>3</v>
      </c>
      <c r="G26" s="10">
        <v>2</v>
      </c>
      <c r="H26" s="10">
        <v>3</v>
      </c>
      <c r="I26" s="222">
        <f t="shared" si="12"/>
        <v>13</v>
      </c>
      <c r="J26" s="10">
        <f t="shared" si="13"/>
        <v>1.95</v>
      </c>
      <c r="K26" s="18">
        <v>2</v>
      </c>
      <c r="L26" s="18">
        <v>1</v>
      </c>
      <c r="M26" s="18">
        <v>1</v>
      </c>
      <c r="N26" s="18">
        <v>1</v>
      </c>
      <c r="O26" s="18">
        <v>2</v>
      </c>
      <c r="P26" s="18">
        <f t="shared" si="14"/>
        <v>7</v>
      </c>
      <c r="Q26" s="117">
        <f t="shared" si="15"/>
        <v>0.35</v>
      </c>
      <c r="R26" s="107">
        <f t="shared" si="1"/>
        <v>0.54999999999999993</v>
      </c>
      <c r="S26" s="107">
        <f t="shared" si="2"/>
        <v>0.35</v>
      </c>
      <c r="T26" s="107">
        <f t="shared" si="3"/>
        <v>0.49999999999999994</v>
      </c>
      <c r="U26" s="107">
        <f t="shared" si="4"/>
        <v>0.35</v>
      </c>
      <c r="V26" s="107">
        <f t="shared" si="5"/>
        <v>0.54999999999999993</v>
      </c>
      <c r="W26" s="118">
        <f t="shared" si="6"/>
        <v>20</v>
      </c>
      <c r="X26" s="118">
        <f t="shared" si="10"/>
        <v>4</v>
      </c>
      <c r="Y26" s="223">
        <v>7</v>
      </c>
      <c r="Z26" s="117">
        <f t="shared" si="11"/>
        <v>5.60</v>
      </c>
    </row>
    <row r="27" spans="1:26" ht="19.9" customHeight="1" thickBot="1">
      <c r="A27" s="208">
        <v>20</v>
      </c>
      <c r="B27" s="137">
        <v>283127</v>
      </c>
      <c r="C27" s="138" t="s">
        <v>124</v>
      </c>
      <c r="D27" s="10">
        <v>4</v>
      </c>
      <c r="E27" s="10">
        <v>3</v>
      </c>
      <c r="F27" s="10">
        <v>4</v>
      </c>
      <c r="G27" s="10">
        <v>4</v>
      </c>
      <c r="H27" s="10">
        <v>5</v>
      </c>
      <c r="I27" s="222">
        <f t="shared" si="12"/>
        <v>20</v>
      </c>
      <c r="J27" s="10">
        <f t="shared" si="13"/>
        <v>3</v>
      </c>
      <c r="K27" s="18">
        <v>2</v>
      </c>
      <c r="L27" s="18">
        <v>3</v>
      </c>
      <c r="M27" s="18">
        <v>1</v>
      </c>
      <c r="N27" s="18">
        <v>2</v>
      </c>
      <c r="O27" s="18">
        <v>2</v>
      </c>
      <c r="P27" s="18">
        <f t="shared" si="14"/>
        <v>10</v>
      </c>
      <c r="Q27" s="117">
        <f t="shared" si="15"/>
        <v>0.50</v>
      </c>
      <c r="R27" s="107">
        <f t="shared" si="1"/>
        <v>0.70</v>
      </c>
      <c r="S27" s="107">
        <f t="shared" si="2"/>
        <v>0.60</v>
      </c>
      <c r="T27" s="107">
        <f t="shared" si="3"/>
        <v>0.65</v>
      </c>
      <c r="U27" s="107">
        <f t="shared" si="4"/>
        <v>0.70</v>
      </c>
      <c r="V27" s="107">
        <f t="shared" si="5"/>
        <v>0.85</v>
      </c>
      <c r="W27" s="118">
        <f t="shared" si="6"/>
        <v>30</v>
      </c>
      <c r="X27" s="118">
        <f t="shared" si="10"/>
        <v>6</v>
      </c>
      <c r="Y27" s="223">
        <v>13</v>
      </c>
      <c r="Z27" s="117">
        <f t="shared" si="11"/>
        <v>10.40</v>
      </c>
    </row>
    <row r="28" spans="1:26" ht="19.9" customHeight="1">
      <c r="A28" s="207">
        <v>21</v>
      </c>
      <c r="B28" s="137">
        <v>283130</v>
      </c>
      <c r="C28" s="138" t="s">
        <v>126</v>
      </c>
      <c r="D28" s="10">
        <v>4</v>
      </c>
      <c r="E28" s="10">
        <v>5</v>
      </c>
      <c r="F28" s="10">
        <v>3</v>
      </c>
      <c r="G28" s="10">
        <v>4</v>
      </c>
      <c r="H28" s="10">
        <v>4</v>
      </c>
      <c r="I28" s="222">
        <f t="shared" si="12"/>
        <v>20</v>
      </c>
      <c r="J28" s="10">
        <f t="shared" si="13"/>
        <v>3</v>
      </c>
      <c r="K28" s="18">
        <v>2</v>
      </c>
      <c r="L28" s="18">
        <v>2</v>
      </c>
      <c r="M28" s="18">
        <v>1</v>
      </c>
      <c r="N28" s="18">
        <v>2</v>
      </c>
      <c r="O28" s="18">
        <v>3</v>
      </c>
      <c r="P28" s="18">
        <f t="shared" si="14"/>
        <v>10</v>
      </c>
      <c r="Q28" s="117">
        <f t="shared" si="15"/>
        <v>0.50</v>
      </c>
      <c r="R28" s="107">
        <f t="shared" si="1"/>
        <v>0.70</v>
      </c>
      <c r="S28" s="107">
        <f t="shared" si="2"/>
        <v>0.85</v>
      </c>
      <c r="T28" s="107">
        <f t="shared" si="3"/>
        <v>0.49999999999999994</v>
      </c>
      <c r="U28" s="107">
        <f t="shared" si="4"/>
        <v>0.70</v>
      </c>
      <c r="V28" s="107">
        <f t="shared" si="5"/>
        <v>0.75</v>
      </c>
      <c r="W28" s="118">
        <f t="shared" si="6"/>
        <v>30</v>
      </c>
      <c r="X28" s="118">
        <f t="shared" si="10"/>
        <v>6</v>
      </c>
      <c r="Y28" s="223">
        <v>12</v>
      </c>
      <c r="Z28" s="117">
        <f t="shared" si="11"/>
        <v>9.6000000000000014</v>
      </c>
    </row>
    <row r="29" spans="1:26" ht="19.9" customHeight="1" thickBot="1">
      <c r="A29" s="208">
        <v>22</v>
      </c>
      <c r="B29" s="137">
        <v>283133</v>
      </c>
      <c r="C29" s="138" t="s">
        <v>180</v>
      </c>
      <c r="D29" s="10">
        <v>3</v>
      </c>
      <c r="E29" s="10">
        <v>4</v>
      </c>
      <c r="F29" s="10">
        <v>3</v>
      </c>
      <c r="G29" s="10">
        <v>4</v>
      </c>
      <c r="H29" s="10">
        <v>3</v>
      </c>
      <c r="I29" s="222">
        <f t="shared" si="12"/>
        <v>17</v>
      </c>
      <c r="J29" s="10">
        <f t="shared" si="13"/>
        <v>2.5499999999999998</v>
      </c>
      <c r="K29" s="18">
        <v>2</v>
      </c>
      <c r="L29" s="18">
        <v>1</v>
      </c>
      <c r="M29" s="18">
        <v>2</v>
      </c>
      <c r="N29" s="18">
        <v>2</v>
      </c>
      <c r="O29" s="18">
        <v>2</v>
      </c>
      <c r="P29" s="18">
        <f t="shared" si="14"/>
        <v>9</v>
      </c>
      <c r="Q29" s="117">
        <f t="shared" si="15"/>
        <v>0.45</v>
      </c>
      <c r="R29" s="107">
        <f t="shared" si="1"/>
        <v>0.54999999999999993</v>
      </c>
      <c r="S29" s="107">
        <f t="shared" si="2"/>
        <v>0.65</v>
      </c>
      <c r="T29" s="107">
        <f t="shared" si="3"/>
        <v>0.54999999999999993</v>
      </c>
      <c r="U29" s="107">
        <f t="shared" si="4"/>
        <v>0.70</v>
      </c>
      <c r="V29" s="107">
        <f t="shared" si="5"/>
        <v>0.54999999999999993</v>
      </c>
      <c r="W29" s="118">
        <f t="shared" si="6"/>
        <v>26</v>
      </c>
      <c r="X29" s="118">
        <f t="shared" si="10"/>
        <v>5.20</v>
      </c>
      <c r="Y29" s="223">
        <v>9</v>
      </c>
      <c r="Z29" s="117">
        <f t="shared" si="11"/>
        <v>7.20</v>
      </c>
    </row>
    <row r="30" spans="1:26" ht="19.9" customHeight="1">
      <c r="A30" s="207">
        <v>23</v>
      </c>
      <c r="B30" s="137">
        <v>283134</v>
      </c>
      <c r="C30" s="138" t="s">
        <v>128</v>
      </c>
      <c r="D30" s="10">
        <v>6</v>
      </c>
      <c r="E30" s="10">
        <v>5</v>
      </c>
      <c r="F30" s="10">
        <v>7</v>
      </c>
      <c r="G30" s="10">
        <v>6</v>
      </c>
      <c r="H30" s="10">
        <v>6</v>
      </c>
      <c r="I30" s="222">
        <f t="shared" si="12"/>
        <v>30</v>
      </c>
      <c r="J30" s="10">
        <f t="shared" si="13"/>
        <v>4.50</v>
      </c>
      <c r="K30" s="18">
        <v>3</v>
      </c>
      <c r="L30" s="18">
        <v>4</v>
      </c>
      <c r="M30" s="18">
        <v>3</v>
      </c>
      <c r="N30" s="18">
        <v>2</v>
      </c>
      <c r="O30" s="18">
        <v>3</v>
      </c>
      <c r="P30" s="18">
        <f t="shared" si="14"/>
        <v>15</v>
      </c>
      <c r="Q30" s="117">
        <f t="shared" si="15"/>
        <v>0.75</v>
      </c>
      <c r="R30" s="107">
        <f t="shared" si="1"/>
        <v>1.0499999999999998</v>
      </c>
      <c r="S30" s="107">
        <f t="shared" si="2"/>
        <v>0.95</v>
      </c>
      <c r="T30" s="107">
        <f t="shared" si="3"/>
        <v>1.2000000000000002</v>
      </c>
      <c r="U30" s="107">
        <f t="shared" si="4"/>
        <v>0.99999999999999989</v>
      </c>
      <c r="V30" s="107">
        <f t="shared" si="5"/>
        <v>1.0499999999999998</v>
      </c>
      <c r="W30" s="118">
        <f t="shared" si="6"/>
        <v>45</v>
      </c>
      <c r="X30" s="118">
        <f t="shared" si="10"/>
        <v>9</v>
      </c>
      <c r="Y30" s="223">
        <v>17</v>
      </c>
      <c r="Z30" s="117">
        <f t="shared" si="11"/>
        <v>13.60</v>
      </c>
    </row>
    <row r="31" spans="1:26" ht="19.9" customHeight="1" thickBot="1">
      <c r="A31" s="208">
        <v>24</v>
      </c>
      <c r="B31" s="137">
        <v>283135</v>
      </c>
      <c r="C31" s="138" t="s">
        <v>146</v>
      </c>
      <c r="D31" s="10">
        <v>4</v>
      </c>
      <c r="E31" s="10">
        <v>3</v>
      </c>
      <c r="F31" s="10">
        <v>4</v>
      </c>
      <c r="G31" s="10">
        <v>3</v>
      </c>
      <c r="H31" s="10">
        <v>4</v>
      </c>
      <c r="I31" s="222">
        <f t="shared" si="12"/>
        <v>18</v>
      </c>
      <c r="J31" s="10">
        <f t="shared" si="13"/>
        <v>2.6999999999999997</v>
      </c>
      <c r="K31" s="18">
        <v>2</v>
      </c>
      <c r="L31" s="18">
        <v>3</v>
      </c>
      <c r="M31" s="18">
        <v>2</v>
      </c>
      <c r="N31" s="18">
        <v>1</v>
      </c>
      <c r="O31" s="18">
        <v>1</v>
      </c>
      <c r="P31" s="18">
        <f t="shared" si="14"/>
        <v>9</v>
      </c>
      <c r="Q31" s="117">
        <f t="shared" si="15"/>
        <v>0.45</v>
      </c>
      <c r="R31" s="107">
        <f t="shared" si="1"/>
        <v>0.70</v>
      </c>
      <c r="S31" s="107">
        <f t="shared" si="2"/>
        <v>0.60</v>
      </c>
      <c r="T31" s="107">
        <f t="shared" si="3"/>
        <v>0.70</v>
      </c>
      <c r="U31" s="107">
        <f t="shared" si="4"/>
        <v>0.49999999999999994</v>
      </c>
      <c r="V31" s="107">
        <f t="shared" si="5"/>
        <v>0.65</v>
      </c>
      <c r="W31" s="118">
        <f t="shared" si="6"/>
        <v>27</v>
      </c>
      <c r="X31" s="118">
        <f t="shared" si="10"/>
        <v>5.40</v>
      </c>
      <c r="Y31" s="223">
        <v>12</v>
      </c>
      <c r="Z31" s="117">
        <f t="shared" si="11"/>
        <v>9.6000000000000014</v>
      </c>
    </row>
    <row r="32" spans="1:26" ht="19.9" customHeight="1">
      <c r="A32" s="207">
        <v>25</v>
      </c>
      <c r="B32" s="137">
        <v>283138</v>
      </c>
      <c r="C32" s="138" t="s">
        <v>181</v>
      </c>
      <c r="D32" s="10">
        <v>4</v>
      </c>
      <c r="E32" s="10">
        <v>5</v>
      </c>
      <c r="F32" s="10">
        <v>3</v>
      </c>
      <c r="G32" s="10">
        <v>3</v>
      </c>
      <c r="H32" s="10">
        <v>5</v>
      </c>
      <c r="I32" s="222">
        <f t="shared" si="12"/>
        <v>20</v>
      </c>
      <c r="J32" s="10">
        <f t="shared" si="13"/>
        <v>3</v>
      </c>
      <c r="K32" s="18">
        <v>2</v>
      </c>
      <c r="L32" s="18">
        <v>2</v>
      </c>
      <c r="M32" s="18">
        <v>3</v>
      </c>
      <c r="N32" s="18">
        <v>2</v>
      </c>
      <c r="O32" s="18">
        <v>1</v>
      </c>
      <c r="P32" s="18">
        <f t="shared" si="14"/>
        <v>10</v>
      </c>
      <c r="Q32" s="117">
        <f t="shared" si="15"/>
        <v>0.50</v>
      </c>
      <c r="R32" s="107">
        <f t="shared" si="1"/>
        <v>0.70</v>
      </c>
      <c r="S32" s="107">
        <f t="shared" si="2"/>
        <v>0.85</v>
      </c>
      <c r="T32" s="107">
        <f t="shared" si="3"/>
        <v>0.60</v>
      </c>
      <c r="U32" s="107">
        <f t="shared" si="4"/>
        <v>0.54999999999999993</v>
      </c>
      <c r="V32" s="107">
        <f t="shared" si="5"/>
        <v>0.80</v>
      </c>
      <c r="W32" s="118">
        <f t="shared" si="6"/>
        <v>30</v>
      </c>
      <c r="X32" s="118">
        <f t="shared" si="10"/>
        <v>6</v>
      </c>
      <c r="Y32" s="223">
        <v>13</v>
      </c>
      <c r="Z32" s="117">
        <f t="shared" si="11"/>
        <v>10.40</v>
      </c>
    </row>
    <row r="33" spans="1:26" ht="19.9" customHeight="1" thickBot="1">
      <c r="A33" s="208">
        <v>26</v>
      </c>
      <c r="B33" s="137">
        <v>283141</v>
      </c>
      <c r="C33" s="138" t="s">
        <v>182</v>
      </c>
      <c r="D33" s="10">
        <v>2</v>
      </c>
      <c r="E33" s="10">
        <v>2</v>
      </c>
      <c r="F33" s="10">
        <v>3</v>
      </c>
      <c r="G33" s="10">
        <v>1</v>
      </c>
      <c r="H33" s="10">
        <v>2</v>
      </c>
      <c r="I33" s="222">
        <f t="shared" si="12"/>
        <v>10</v>
      </c>
      <c r="J33" s="10">
        <f t="shared" si="13"/>
        <v>1.50</v>
      </c>
      <c r="K33" s="18">
        <v>3</v>
      </c>
      <c r="L33" s="18">
        <v>2</v>
      </c>
      <c r="M33" s="18">
        <v>1</v>
      </c>
      <c r="N33" s="18">
        <v>2</v>
      </c>
      <c r="O33" s="18">
        <v>2</v>
      </c>
      <c r="P33" s="18">
        <f t="shared" si="14"/>
        <v>10</v>
      </c>
      <c r="Q33" s="117">
        <f t="shared" si="15"/>
        <v>0.50</v>
      </c>
      <c r="R33" s="107">
        <f t="shared" si="1"/>
        <v>0.45</v>
      </c>
      <c r="S33" s="107">
        <f t="shared" si="2"/>
        <v>0.40</v>
      </c>
      <c r="T33" s="107">
        <f t="shared" si="3"/>
        <v>0.49999999999999994</v>
      </c>
      <c r="U33" s="107">
        <f t="shared" si="4"/>
        <v>0.25</v>
      </c>
      <c r="V33" s="107">
        <f t="shared" si="5"/>
        <v>0.40</v>
      </c>
      <c r="W33" s="118">
        <f t="shared" si="6"/>
        <v>20</v>
      </c>
      <c r="X33" s="118">
        <f t="shared" si="10"/>
        <v>4</v>
      </c>
      <c r="Y33" s="223">
        <v>6</v>
      </c>
      <c r="Z33" s="117">
        <f t="shared" si="11"/>
        <v>4.8000000000000007</v>
      </c>
    </row>
    <row r="34" spans="1:26" ht="19.9" customHeight="1">
      <c r="A34" s="207">
        <v>27</v>
      </c>
      <c r="B34" s="137">
        <v>283147</v>
      </c>
      <c r="C34" s="138" t="s">
        <v>183</v>
      </c>
      <c r="D34" s="10">
        <v>4</v>
      </c>
      <c r="E34" s="10">
        <v>5</v>
      </c>
      <c r="F34" s="10">
        <v>3</v>
      </c>
      <c r="G34" s="10">
        <v>4</v>
      </c>
      <c r="H34" s="10">
        <v>4</v>
      </c>
      <c r="I34" s="222">
        <f t="shared" si="12"/>
        <v>20</v>
      </c>
      <c r="J34" s="10">
        <f t="shared" si="13"/>
        <v>3</v>
      </c>
      <c r="K34" s="18">
        <v>2</v>
      </c>
      <c r="L34" s="18">
        <v>1</v>
      </c>
      <c r="M34" s="18">
        <v>3</v>
      </c>
      <c r="N34" s="18">
        <v>2</v>
      </c>
      <c r="O34" s="18">
        <v>2</v>
      </c>
      <c r="P34" s="18">
        <f t="shared" si="14"/>
        <v>10</v>
      </c>
      <c r="Q34" s="117">
        <f t="shared" si="15"/>
        <v>0.50</v>
      </c>
      <c r="R34" s="107">
        <f t="shared" si="1"/>
        <v>0.70</v>
      </c>
      <c r="S34" s="107">
        <f t="shared" si="2"/>
        <v>0.80</v>
      </c>
      <c r="T34" s="107">
        <f t="shared" si="3"/>
        <v>0.60</v>
      </c>
      <c r="U34" s="107">
        <f t="shared" si="4"/>
        <v>0.70</v>
      </c>
      <c r="V34" s="107">
        <f t="shared" si="5"/>
        <v>0.70</v>
      </c>
      <c r="W34" s="118">
        <f t="shared" si="6"/>
        <v>30</v>
      </c>
      <c r="X34" s="118">
        <f t="shared" si="10"/>
        <v>6</v>
      </c>
      <c r="Y34" s="223">
        <v>13</v>
      </c>
      <c r="Z34" s="117">
        <f t="shared" si="11"/>
        <v>10.40</v>
      </c>
    </row>
    <row r="35" spans="1:26" ht="19.9" customHeight="1" thickBot="1">
      <c r="A35" s="208">
        <v>28</v>
      </c>
      <c r="B35" s="137">
        <v>283150</v>
      </c>
      <c r="C35" s="138" t="s">
        <v>184</v>
      </c>
      <c r="D35" s="10">
        <v>6</v>
      </c>
      <c r="E35" s="10">
        <v>7</v>
      </c>
      <c r="F35" s="10">
        <v>7</v>
      </c>
      <c r="G35" s="10">
        <v>6</v>
      </c>
      <c r="H35" s="10">
        <v>6</v>
      </c>
      <c r="I35" s="222">
        <f t="shared" si="12"/>
        <v>32</v>
      </c>
      <c r="J35" s="10">
        <f t="shared" si="13"/>
        <v>4.80</v>
      </c>
      <c r="K35" s="18">
        <v>3</v>
      </c>
      <c r="L35" s="18">
        <v>4</v>
      </c>
      <c r="M35" s="18">
        <v>2</v>
      </c>
      <c r="N35" s="18">
        <v>4</v>
      </c>
      <c r="O35" s="18">
        <v>3</v>
      </c>
      <c r="P35" s="18">
        <f t="shared" si="14"/>
        <v>16</v>
      </c>
      <c r="Q35" s="117">
        <f t="shared" si="15"/>
        <v>0.80</v>
      </c>
      <c r="R35" s="107">
        <f t="shared" si="1"/>
        <v>1.0499999999999998</v>
      </c>
      <c r="S35" s="107">
        <f t="shared" si="2"/>
        <v>1.25</v>
      </c>
      <c r="T35" s="107">
        <f t="shared" si="3"/>
        <v>1.1500000000000001</v>
      </c>
      <c r="U35" s="107">
        <f t="shared" si="4"/>
        <v>1.0999999999999999</v>
      </c>
      <c r="V35" s="107">
        <f t="shared" si="5"/>
        <v>1.0499999999999998</v>
      </c>
      <c r="W35" s="118">
        <f t="shared" si="6"/>
        <v>48</v>
      </c>
      <c r="X35" s="118">
        <f t="shared" si="10"/>
        <v>9.6000000000000014</v>
      </c>
      <c r="Y35" s="223">
        <v>19</v>
      </c>
      <c r="Z35" s="117">
        <f t="shared" si="11"/>
        <v>15.20</v>
      </c>
    </row>
    <row r="36" spans="1:26" ht="19.9" customHeight="1">
      <c r="A36" s="207">
        <v>29</v>
      </c>
      <c r="B36" s="137">
        <v>283151</v>
      </c>
      <c r="C36" s="138" t="s">
        <v>185</v>
      </c>
      <c r="D36" s="10">
        <v>2</v>
      </c>
      <c r="E36" s="10">
        <v>3</v>
      </c>
      <c r="F36" s="10">
        <v>4</v>
      </c>
      <c r="G36" s="10">
        <v>3</v>
      </c>
      <c r="H36" s="10">
        <v>2</v>
      </c>
      <c r="I36" s="222">
        <f t="shared" si="12"/>
        <v>14</v>
      </c>
      <c r="J36" s="10">
        <f t="shared" si="13"/>
        <v>2.10</v>
      </c>
      <c r="K36" s="18">
        <v>2</v>
      </c>
      <c r="L36" s="18">
        <v>2</v>
      </c>
      <c r="M36" s="18">
        <v>1</v>
      </c>
      <c r="N36" s="18">
        <v>2</v>
      </c>
      <c r="O36" s="18">
        <v>0</v>
      </c>
      <c r="P36" s="18">
        <f t="shared" si="14"/>
        <v>7</v>
      </c>
      <c r="Q36" s="117">
        <f t="shared" si="15"/>
        <v>0.35</v>
      </c>
      <c r="R36" s="107">
        <f t="shared" si="1"/>
        <v>0.40</v>
      </c>
      <c r="S36" s="107">
        <f t="shared" si="2"/>
        <v>0.54999999999999993</v>
      </c>
      <c r="T36" s="107">
        <f t="shared" si="3"/>
        <v>0.65</v>
      </c>
      <c r="U36" s="107">
        <f t="shared" si="4"/>
        <v>0.54999999999999993</v>
      </c>
      <c r="V36" s="107">
        <f t="shared" si="5"/>
        <v>0.30</v>
      </c>
      <c r="W36" s="118">
        <f t="shared" si="6"/>
        <v>21</v>
      </c>
      <c r="X36" s="118">
        <f t="shared" si="10"/>
        <v>4.20</v>
      </c>
      <c r="Y36" s="223">
        <v>7</v>
      </c>
      <c r="Z36" s="117">
        <f t="shared" si="11"/>
        <v>5.60</v>
      </c>
    </row>
    <row r="37" spans="1:26" ht="19.9" customHeight="1" thickBot="1">
      <c r="A37" s="208">
        <v>30</v>
      </c>
      <c r="B37" s="137">
        <v>283159</v>
      </c>
      <c r="C37" s="138" t="s">
        <v>186</v>
      </c>
      <c r="D37" s="10">
        <v>8</v>
      </c>
      <c r="E37" s="10">
        <v>9</v>
      </c>
      <c r="F37" s="10">
        <v>8</v>
      </c>
      <c r="G37" s="10">
        <v>8</v>
      </c>
      <c r="H37" s="10">
        <v>9</v>
      </c>
      <c r="I37" s="222">
        <f t="shared" si="12"/>
        <v>42</v>
      </c>
      <c r="J37" s="10">
        <f t="shared" si="13"/>
        <v>6.30</v>
      </c>
      <c r="K37" s="18">
        <v>4</v>
      </c>
      <c r="L37" s="18">
        <v>6</v>
      </c>
      <c r="M37" s="18">
        <v>5</v>
      </c>
      <c r="N37" s="18">
        <v>4</v>
      </c>
      <c r="O37" s="18">
        <v>2</v>
      </c>
      <c r="P37" s="18">
        <f t="shared" si="14"/>
        <v>21</v>
      </c>
      <c r="Q37" s="117">
        <f t="shared" si="15"/>
        <v>1.05</v>
      </c>
      <c r="R37" s="107">
        <f t="shared" si="1"/>
        <v>1.40</v>
      </c>
      <c r="S37" s="107">
        <f t="shared" si="2"/>
        <v>1.65</v>
      </c>
      <c r="T37" s="107">
        <f t="shared" si="3"/>
        <v>1.45</v>
      </c>
      <c r="U37" s="107">
        <f t="shared" si="4"/>
        <v>1.40</v>
      </c>
      <c r="V37" s="107">
        <f t="shared" si="5"/>
        <v>1.45</v>
      </c>
      <c r="W37" s="118">
        <f t="shared" si="6"/>
        <v>63</v>
      </c>
      <c r="X37" s="118">
        <f t="shared" si="10"/>
        <v>12.60</v>
      </c>
      <c r="Y37" s="223">
        <v>25</v>
      </c>
      <c r="Z37" s="117">
        <f t="shared" si="11"/>
        <v>20</v>
      </c>
    </row>
    <row r="38" spans="1:26" ht="19.9" customHeight="1">
      <c r="A38" s="207">
        <v>31</v>
      </c>
      <c r="B38" s="137">
        <v>283168</v>
      </c>
      <c r="C38" s="138" t="s">
        <v>187</v>
      </c>
      <c r="D38" s="10">
        <v>6</v>
      </c>
      <c r="E38" s="10">
        <v>5</v>
      </c>
      <c r="F38" s="10">
        <v>5</v>
      </c>
      <c r="G38" s="10">
        <v>6</v>
      </c>
      <c r="H38" s="10">
        <v>6</v>
      </c>
      <c r="I38" s="222">
        <f t="shared" si="12"/>
        <v>28</v>
      </c>
      <c r="J38" s="10">
        <f t="shared" si="13"/>
        <v>4.20</v>
      </c>
      <c r="K38" s="18">
        <v>3</v>
      </c>
      <c r="L38" s="18">
        <v>3</v>
      </c>
      <c r="M38" s="18">
        <v>3</v>
      </c>
      <c r="N38" s="18">
        <v>2</v>
      </c>
      <c r="O38" s="18">
        <v>3</v>
      </c>
      <c r="P38" s="18">
        <f t="shared" si="14"/>
        <v>14</v>
      </c>
      <c r="Q38" s="117">
        <f t="shared" si="15"/>
        <v>0.70</v>
      </c>
      <c r="R38" s="107">
        <f t="shared" si="1"/>
        <v>1.0499999999999998</v>
      </c>
      <c r="S38" s="107">
        <f t="shared" si="2"/>
        <v>0.90</v>
      </c>
      <c r="T38" s="107">
        <f t="shared" si="3"/>
        <v>0.90</v>
      </c>
      <c r="U38" s="107">
        <f t="shared" si="4"/>
        <v>0.99999999999999989</v>
      </c>
      <c r="V38" s="107">
        <f t="shared" si="5"/>
        <v>1.0499999999999998</v>
      </c>
      <c r="W38" s="118">
        <f t="shared" si="6"/>
        <v>42</v>
      </c>
      <c r="X38" s="118">
        <f t="shared" si="10"/>
        <v>8.40</v>
      </c>
      <c r="Y38" s="223">
        <v>16</v>
      </c>
      <c r="Z38" s="117">
        <f t="shared" si="11"/>
        <v>12.80</v>
      </c>
    </row>
    <row r="39" spans="1:26" ht="19.9" customHeight="1" thickBot="1">
      <c r="A39" s="208">
        <v>32</v>
      </c>
      <c r="B39" s="137">
        <v>283169</v>
      </c>
      <c r="C39" s="138" t="s">
        <v>188</v>
      </c>
      <c r="D39" s="10">
        <v>7</v>
      </c>
      <c r="E39" s="10">
        <v>6</v>
      </c>
      <c r="F39" s="10">
        <v>6</v>
      </c>
      <c r="G39" s="10">
        <v>7</v>
      </c>
      <c r="H39" s="10">
        <v>6</v>
      </c>
      <c r="I39" s="222">
        <f t="shared" si="12"/>
        <v>32</v>
      </c>
      <c r="J39" s="10">
        <f t="shared" si="13"/>
        <v>4.80</v>
      </c>
      <c r="K39" s="18">
        <v>3</v>
      </c>
      <c r="L39" s="18">
        <v>4</v>
      </c>
      <c r="M39" s="18">
        <v>2</v>
      </c>
      <c r="N39" s="18">
        <v>4</v>
      </c>
      <c r="O39" s="18">
        <v>3</v>
      </c>
      <c r="P39" s="18">
        <f t="shared" si="14"/>
        <v>16</v>
      </c>
      <c r="Q39" s="117">
        <f t="shared" si="15"/>
        <v>0.80</v>
      </c>
      <c r="R39" s="107">
        <f t="shared" si="1"/>
        <v>1.2000000000000002</v>
      </c>
      <c r="S39" s="107">
        <f t="shared" si="2"/>
        <v>1.0999999999999999</v>
      </c>
      <c r="T39" s="107">
        <f t="shared" si="3"/>
        <v>0.99999999999999989</v>
      </c>
      <c r="U39" s="107">
        <f t="shared" si="4"/>
        <v>1.25</v>
      </c>
      <c r="V39" s="107">
        <f t="shared" si="5"/>
        <v>1.0499999999999998</v>
      </c>
      <c r="W39" s="118">
        <f t="shared" si="6"/>
        <v>48</v>
      </c>
      <c r="X39" s="118">
        <f t="shared" si="10"/>
        <v>9.6000000000000014</v>
      </c>
      <c r="Y39" s="223">
        <v>19</v>
      </c>
      <c r="Z39" s="117">
        <f t="shared" si="11"/>
        <v>15.20</v>
      </c>
    </row>
    <row r="40" spans="1:26" ht="19.9" customHeight="1">
      <c r="A40" s="207">
        <v>33</v>
      </c>
      <c r="B40" s="137">
        <v>283173</v>
      </c>
      <c r="C40" s="138" t="s">
        <v>189</v>
      </c>
      <c r="D40" s="10">
        <v>2</v>
      </c>
      <c r="E40" s="10">
        <v>3</v>
      </c>
      <c r="F40" s="10">
        <v>2</v>
      </c>
      <c r="G40" s="10">
        <v>3</v>
      </c>
      <c r="H40" s="10">
        <v>2</v>
      </c>
      <c r="I40" s="222">
        <f t="shared" si="12"/>
        <v>12</v>
      </c>
      <c r="J40" s="10">
        <f t="shared" si="13"/>
        <v>1.7999999999999998</v>
      </c>
      <c r="K40" s="18">
        <v>2</v>
      </c>
      <c r="L40" s="18">
        <v>1</v>
      </c>
      <c r="M40" s="18">
        <v>2</v>
      </c>
      <c r="N40" s="18">
        <v>1</v>
      </c>
      <c r="O40" s="18">
        <v>0</v>
      </c>
      <c r="P40" s="18">
        <f t="shared" si="14"/>
        <v>6</v>
      </c>
      <c r="Q40" s="117">
        <f t="shared" si="15"/>
        <v>0.30000000000000004</v>
      </c>
      <c r="R40" s="107">
        <f t="shared" si="16" ref="R40:R52">(D40*0.15+K40*0.05)</f>
        <v>0.40</v>
      </c>
      <c r="S40" s="107">
        <f t="shared" si="17" ref="S40:S52">(E40*0.15+L40*0.05)</f>
        <v>0.49999999999999994</v>
      </c>
      <c r="T40" s="107">
        <f t="shared" si="18" ref="T40:T52">(F40*0.15+M40*0.05)</f>
        <v>0.40</v>
      </c>
      <c r="U40" s="107">
        <f t="shared" si="19" ref="U40:U52">(G40*0.15+N40*0.05)</f>
        <v>0.49999999999999994</v>
      </c>
      <c r="V40" s="107">
        <f t="shared" si="20" ref="V40:V52">(H40*0.15+O40*0.05)</f>
        <v>0.30</v>
      </c>
      <c r="W40" s="118">
        <f t="shared" si="21" ref="W40:W52">I40+P40</f>
        <v>18</v>
      </c>
      <c r="X40" s="118">
        <f t="shared" si="10"/>
        <v>3.60</v>
      </c>
      <c r="Y40" s="223">
        <v>5</v>
      </c>
      <c r="Z40" s="117">
        <f t="shared" si="11"/>
        <v>4</v>
      </c>
    </row>
    <row r="41" spans="1:26" ht="19.9" customHeight="1" thickBot="1">
      <c r="A41" s="208">
        <v>34</v>
      </c>
      <c r="B41" s="137">
        <v>283174</v>
      </c>
      <c r="C41" s="138" t="s">
        <v>148</v>
      </c>
      <c r="D41" s="10">
        <v>6</v>
      </c>
      <c r="E41" s="10">
        <v>7</v>
      </c>
      <c r="F41" s="10">
        <v>5</v>
      </c>
      <c r="G41" s="10">
        <v>6</v>
      </c>
      <c r="H41" s="10">
        <v>6</v>
      </c>
      <c r="I41" s="222">
        <f t="shared" si="12"/>
        <v>30</v>
      </c>
      <c r="J41" s="10">
        <f t="shared" si="13"/>
        <v>4.50</v>
      </c>
      <c r="K41" s="18">
        <v>3</v>
      </c>
      <c r="L41" s="18">
        <v>4</v>
      </c>
      <c r="M41" s="18">
        <v>2</v>
      </c>
      <c r="N41" s="18">
        <v>3</v>
      </c>
      <c r="O41" s="18">
        <v>3</v>
      </c>
      <c r="P41" s="18">
        <f t="shared" si="14"/>
        <v>15</v>
      </c>
      <c r="Q41" s="117">
        <f t="shared" si="15"/>
        <v>0.75</v>
      </c>
      <c r="R41" s="107">
        <f t="shared" si="16"/>
        <v>1.0499999999999998</v>
      </c>
      <c r="S41" s="107">
        <f t="shared" si="17"/>
        <v>1.25</v>
      </c>
      <c r="T41" s="107">
        <f t="shared" si="18"/>
        <v>0.85</v>
      </c>
      <c r="U41" s="107">
        <f t="shared" si="19"/>
        <v>1.0499999999999998</v>
      </c>
      <c r="V41" s="107">
        <f t="shared" si="20"/>
        <v>1.0499999999999998</v>
      </c>
      <c r="W41" s="118">
        <f t="shared" si="21"/>
        <v>45</v>
      </c>
      <c r="X41" s="118">
        <f t="shared" si="10"/>
        <v>9</v>
      </c>
      <c r="Y41" s="223">
        <v>18</v>
      </c>
      <c r="Z41" s="117">
        <f t="shared" si="11"/>
        <v>14.40</v>
      </c>
    </row>
    <row r="42" spans="1:26" ht="19.9" customHeight="1">
      <c r="A42" s="207">
        <v>35</v>
      </c>
      <c r="B42" s="137">
        <v>283176</v>
      </c>
      <c r="C42" s="138" t="s">
        <v>190</v>
      </c>
      <c r="D42" s="10">
        <v>5</v>
      </c>
      <c r="E42" s="10">
        <v>5</v>
      </c>
      <c r="F42" s="10">
        <v>6</v>
      </c>
      <c r="G42" s="10">
        <v>4</v>
      </c>
      <c r="H42" s="10">
        <v>5</v>
      </c>
      <c r="I42" s="222">
        <f t="shared" si="12"/>
        <v>25</v>
      </c>
      <c r="J42" s="10">
        <f t="shared" si="13"/>
        <v>3.75</v>
      </c>
      <c r="K42" s="18">
        <v>3</v>
      </c>
      <c r="L42" s="18">
        <v>2</v>
      </c>
      <c r="M42" s="18">
        <v>3</v>
      </c>
      <c r="N42" s="18">
        <v>2</v>
      </c>
      <c r="O42" s="18">
        <v>2</v>
      </c>
      <c r="P42" s="18">
        <f t="shared" si="14"/>
        <v>12</v>
      </c>
      <c r="Q42" s="117">
        <f t="shared" si="15"/>
        <v>0.60000000000000009</v>
      </c>
      <c r="R42" s="107">
        <f t="shared" si="16"/>
        <v>0.90</v>
      </c>
      <c r="S42" s="107">
        <f t="shared" si="17"/>
        <v>0.85</v>
      </c>
      <c r="T42" s="107">
        <f t="shared" si="18"/>
        <v>1.0499999999999998</v>
      </c>
      <c r="U42" s="107">
        <f t="shared" si="19"/>
        <v>0.70</v>
      </c>
      <c r="V42" s="107">
        <f t="shared" si="20"/>
        <v>0.85</v>
      </c>
      <c r="W42" s="118">
        <f t="shared" si="21"/>
        <v>37</v>
      </c>
      <c r="X42" s="118">
        <f t="shared" si="10"/>
        <v>7.40</v>
      </c>
      <c r="Y42" s="223">
        <v>14</v>
      </c>
      <c r="Z42" s="117">
        <f t="shared" si="11"/>
        <v>11.20</v>
      </c>
    </row>
    <row r="43" spans="1:26" ht="19.9" customHeight="1" thickBot="1">
      <c r="A43" s="208">
        <v>36</v>
      </c>
      <c r="B43" s="137">
        <v>283179</v>
      </c>
      <c r="C43" s="138" t="s">
        <v>191</v>
      </c>
      <c r="D43" s="10">
        <v>1</v>
      </c>
      <c r="E43" s="10">
        <v>2</v>
      </c>
      <c r="F43" s="10">
        <v>2</v>
      </c>
      <c r="G43" s="10">
        <v>1</v>
      </c>
      <c r="H43" s="10">
        <v>2</v>
      </c>
      <c r="I43" s="222">
        <f t="shared" si="12"/>
        <v>8</v>
      </c>
      <c r="J43" s="10">
        <f t="shared" si="13"/>
        <v>1.20</v>
      </c>
      <c r="K43" s="18">
        <v>1</v>
      </c>
      <c r="L43" s="18">
        <v>0</v>
      </c>
      <c r="M43" s="18">
        <v>1</v>
      </c>
      <c r="N43" s="18">
        <v>1</v>
      </c>
      <c r="O43" s="18">
        <v>1</v>
      </c>
      <c r="P43" s="18">
        <f t="shared" si="14"/>
        <v>4</v>
      </c>
      <c r="Q43" s="117">
        <f t="shared" si="15"/>
        <v>0.20</v>
      </c>
      <c r="R43" s="107">
        <f t="shared" si="16"/>
        <v>0.20</v>
      </c>
      <c r="S43" s="107">
        <f t="shared" si="17"/>
        <v>0.30</v>
      </c>
      <c r="T43" s="107">
        <f t="shared" si="18"/>
        <v>0.35</v>
      </c>
      <c r="U43" s="107">
        <f t="shared" si="19"/>
        <v>0.20</v>
      </c>
      <c r="V43" s="107">
        <f t="shared" si="20"/>
        <v>0.35</v>
      </c>
      <c r="W43" s="118">
        <f t="shared" si="21"/>
        <v>12</v>
      </c>
      <c r="X43" s="118">
        <f t="shared" si="10"/>
        <v>2.4000000000000004</v>
      </c>
      <c r="Y43" s="223">
        <v>4</v>
      </c>
      <c r="Z43" s="117">
        <f t="shared" si="11"/>
        <v>3.20</v>
      </c>
    </row>
    <row r="44" spans="1:26" ht="19.9" customHeight="1">
      <c r="A44" s="207">
        <v>37</v>
      </c>
      <c r="B44" s="137">
        <v>283180</v>
      </c>
      <c r="C44" s="138" t="s">
        <v>192</v>
      </c>
      <c r="D44" s="10">
        <v>1</v>
      </c>
      <c r="E44" s="10">
        <v>1</v>
      </c>
      <c r="F44" s="10">
        <v>2</v>
      </c>
      <c r="G44" s="10">
        <v>2</v>
      </c>
      <c r="H44" s="10">
        <v>1</v>
      </c>
      <c r="I44" s="222">
        <f t="shared" si="12"/>
        <v>7</v>
      </c>
      <c r="J44" s="10">
        <f t="shared" si="13"/>
        <v>1.05</v>
      </c>
      <c r="K44" s="18">
        <v>1</v>
      </c>
      <c r="L44" s="18">
        <v>1</v>
      </c>
      <c r="M44" s="18">
        <v>0</v>
      </c>
      <c r="N44" s="18">
        <v>1</v>
      </c>
      <c r="O44" s="18">
        <v>1</v>
      </c>
      <c r="P44" s="18">
        <f t="shared" si="14"/>
        <v>4</v>
      </c>
      <c r="Q44" s="117">
        <f t="shared" si="15"/>
        <v>0.20</v>
      </c>
      <c r="R44" s="107">
        <f t="shared" si="16"/>
        <v>0.20</v>
      </c>
      <c r="S44" s="107">
        <f t="shared" si="17"/>
        <v>0.20</v>
      </c>
      <c r="T44" s="107">
        <f t="shared" si="18"/>
        <v>0.30</v>
      </c>
      <c r="U44" s="107">
        <f t="shared" si="19"/>
        <v>0.35</v>
      </c>
      <c r="V44" s="107">
        <f t="shared" si="20"/>
        <v>0.20</v>
      </c>
      <c r="W44" s="118">
        <f t="shared" si="21"/>
        <v>11</v>
      </c>
      <c r="X44" s="118">
        <f t="shared" si="10"/>
        <v>2.2000000000000002</v>
      </c>
      <c r="Y44" s="223">
        <v>4</v>
      </c>
      <c r="Z44" s="117">
        <f t="shared" si="11"/>
        <v>3.20</v>
      </c>
    </row>
    <row r="45" spans="1:26" ht="19.9" customHeight="1" thickBot="1">
      <c r="A45" s="208">
        <v>38</v>
      </c>
      <c r="B45" s="137">
        <v>283185</v>
      </c>
      <c r="C45" s="138" t="s">
        <v>193</v>
      </c>
      <c r="D45" s="10">
        <v>3</v>
      </c>
      <c r="E45" s="10">
        <v>4</v>
      </c>
      <c r="F45" s="10">
        <v>4</v>
      </c>
      <c r="G45" s="10">
        <v>3</v>
      </c>
      <c r="H45" s="10">
        <v>3</v>
      </c>
      <c r="I45" s="222">
        <f t="shared" si="12"/>
        <v>17</v>
      </c>
      <c r="J45" s="10">
        <f t="shared" si="13"/>
        <v>2.5499999999999998</v>
      </c>
      <c r="K45" s="18">
        <v>3</v>
      </c>
      <c r="L45" s="18">
        <v>2</v>
      </c>
      <c r="M45" s="18">
        <v>2</v>
      </c>
      <c r="N45" s="18">
        <v>1</v>
      </c>
      <c r="O45" s="18">
        <v>1</v>
      </c>
      <c r="P45" s="18">
        <f t="shared" si="14"/>
        <v>9</v>
      </c>
      <c r="Q45" s="117">
        <f t="shared" si="15"/>
        <v>0.45</v>
      </c>
      <c r="R45" s="107">
        <f t="shared" si="16"/>
        <v>0.60</v>
      </c>
      <c r="S45" s="107">
        <f t="shared" si="17"/>
        <v>0.70</v>
      </c>
      <c r="T45" s="107">
        <f t="shared" si="18"/>
        <v>0.70</v>
      </c>
      <c r="U45" s="107">
        <f t="shared" si="19"/>
        <v>0.49999999999999994</v>
      </c>
      <c r="V45" s="107">
        <f t="shared" si="20"/>
        <v>0.49999999999999994</v>
      </c>
      <c r="W45" s="118">
        <f t="shared" si="21"/>
        <v>26</v>
      </c>
      <c r="X45" s="118">
        <f t="shared" si="10"/>
        <v>5.20</v>
      </c>
      <c r="Y45" s="223">
        <v>11</v>
      </c>
      <c r="Z45" s="117">
        <f t="shared" si="11"/>
        <v>8.8000000000000007</v>
      </c>
    </row>
    <row r="46" spans="1:26" ht="19.9" customHeight="1">
      <c r="A46" s="207">
        <v>39</v>
      </c>
      <c r="B46" s="137">
        <v>283187</v>
      </c>
      <c r="C46" s="138" t="s">
        <v>194</v>
      </c>
      <c r="D46" s="10">
        <v>6</v>
      </c>
      <c r="E46" s="10">
        <v>7</v>
      </c>
      <c r="F46" s="10">
        <v>6</v>
      </c>
      <c r="G46" s="10">
        <v>7</v>
      </c>
      <c r="H46" s="10">
        <v>6</v>
      </c>
      <c r="I46" s="222">
        <f t="shared" si="12"/>
        <v>32</v>
      </c>
      <c r="J46" s="10">
        <f t="shared" si="13"/>
        <v>4.80</v>
      </c>
      <c r="K46" s="18">
        <v>3</v>
      </c>
      <c r="L46" s="18">
        <v>4</v>
      </c>
      <c r="M46" s="18">
        <v>3</v>
      </c>
      <c r="N46" s="18">
        <v>2</v>
      </c>
      <c r="O46" s="18">
        <v>4</v>
      </c>
      <c r="P46" s="18">
        <f t="shared" si="14"/>
        <v>16</v>
      </c>
      <c r="Q46" s="117">
        <f t="shared" si="15"/>
        <v>0.80</v>
      </c>
      <c r="R46" s="107">
        <f t="shared" si="16"/>
        <v>1.0499999999999998</v>
      </c>
      <c r="S46" s="107">
        <f t="shared" si="17"/>
        <v>1.25</v>
      </c>
      <c r="T46" s="107">
        <f t="shared" si="18"/>
        <v>1.0499999999999998</v>
      </c>
      <c r="U46" s="107">
        <f t="shared" si="19"/>
        <v>1.1500000000000001</v>
      </c>
      <c r="V46" s="107">
        <f t="shared" si="20"/>
        <v>1.0999999999999999</v>
      </c>
      <c r="W46" s="118">
        <f t="shared" si="21"/>
        <v>48</v>
      </c>
      <c r="X46" s="118">
        <f t="shared" si="10"/>
        <v>9.6000000000000014</v>
      </c>
      <c r="Y46" s="223">
        <v>19</v>
      </c>
      <c r="Z46" s="117">
        <f t="shared" si="11"/>
        <v>15.20</v>
      </c>
    </row>
    <row r="47" spans="1:26" ht="19.9" customHeight="1" thickBot="1">
      <c r="A47" s="208">
        <v>40</v>
      </c>
      <c r="B47" s="137">
        <v>283190</v>
      </c>
      <c r="C47" s="138" t="s">
        <v>195</v>
      </c>
      <c r="D47" s="10">
        <v>5</v>
      </c>
      <c r="E47" s="10">
        <v>8</v>
      </c>
      <c r="F47" s="10">
        <v>7</v>
      </c>
      <c r="G47" s="10">
        <v>6</v>
      </c>
      <c r="H47" s="10">
        <v>7</v>
      </c>
      <c r="I47" s="222">
        <f t="shared" si="12"/>
        <v>33</v>
      </c>
      <c r="J47" s="10">
        <f t="shared" si="13"/>
        <v>4.95</v>
      </c>
      <c r="K47" s="18">
        <v>4</v>
      </c>
      <c r="L47" s="18">
        <v>3</v>
      </c>
      <c r="M47" s="18">
        <v>2</v>
      </c>
      <c r="N47" s="18">
        <v>3</v>
      </c>
      <c r="O47" s="18">
        <v>4</v>
      </c>
      <c r="P47" s="18">
        <f t="shared" si="14"/>
        <v>16</v>
      </c>
      <c r="Q47" s="117">
        <f t="shared" si="15"/>
        <v>0.80</v>
      </c>
      <c r="R47" s="107">
        <f t="shared" si="16"/>
        <v>0.95</v>
      </c>
      <c r="S47" s="107">
        <f t="shared" si="17"/>
        <v>1.35</v>
      </c>
      <c r="T47" s="107">
        <f t="shared" si="18"/>
        <v>1.1500000000000001</v>
      </c>
      <c r="U47" s="107">
        <f t="shared" si="19"/>
        <v>1.0499999999999998</v>
      </c>
      <c r="V47" s="107">
        <f t="shared" si="20"/>
        <v>1.25</v>
      </c>
      <c r="W47" s="118">
        <f t="shared" si="21"/>
        <v>49</v>
      </c>
      <c r="X47" s="118">
        <f t="shared" si="10"/>
        <v>9.8000000000000007</v>
      </c>
      <c r="Y47" s="223">
        <v>21</v>
      </c>
      <c r="Z47" s="117">
        <f t="shared" si="11"/>
        <v>16.80</v>
      </c>
    </row>
    <row r="48" spans="1:26" ht="19.9" customHeight="1">
      <c r="A48" s="207">
        <v>41</v>
      </c>
      <c r="B48" s="137">
        <v>283192</v>
      </c>
      <c r="C48" s="138" t="s">
        <v>134</v>
      </c>
      <c r="D48" s="10">
        <v>4</v>
      </c>
      <c r="E48" s="10">
        <v>5</v>
      </c>
      <c r="F48" s="10">
        <v>4</v>
      </c>
      <c r="G48" s="10">
        <v>5</v>
      </c>
      <c r="H48" s="10">
        <v>3</v>
      </c>
      <c r="I48" s="222">
        <f t="shared" si="12"/>
        <v>21</v>
      </c>
      <c r="J48" s="10">
        <f t="shared" si="13"/>
        <v>3.15</v>
      </c>
      <c r="K48" s="18">
        <v>2</v>
      </c>
      <c r="L48" s="18">
        <v>3</v>
      </c>
      <c r="M48" s="18">
        <v>3</v>
      </c>
      <c r="N48" s="18">
        <v>1</v>
      </c>
      <c r="O48" s="18">
        <v>2</v>
      </c>
      <c r="P48" s="18">
        <f t="shared" si="14"/>
        <v>11</v>
      </c>
      <c r="Q48" s="117">
        <f t="shared" si="15"/>
        <v>0.55000000000000004</v>
      </c>
      <c r="R48" s="107">
        <f t="shared" si="16"/>
        <v>0.70</v>
      </c>
      <c r="S48" s="107">
        <f t="shared" si="17"/>
        <v>0.90</v>
      </c>
      <c r="T48" s="107">
        <f t="shared" si="18"/>
        <v>0.75</v>
      </c>
      <c r="U48" s="107">
        <f t="shared" si="19"/>
        <v>0.80</v>
      </c>
      <c r="V48" s="107">
        <f t="shared" si="20"/>
        <v>0.54999999999999993</v>
      </c>
      <c r="W48" s="118">
        <f t="shared" si="21"/>
        <v>32</v>
      </c>
      <c r="X48" s="118">
        <f t="shared" si="10"/>
        <v>6.40</v>
      </c>
      <c r="Y48" s="223">
        <v>13</v>
      </c>
      <c r="Z48" s="117">
        <f t="shared" si="11"/>
        <v>10.40</v>
      </c>
    </row>
    <row r="49" spans="1:26" ht="19.9" customHeight="1" thickBot="1">
      <c r="A49" s="208">
        <v>42</v>
      </c>
      <c r="B49" s="137">
        <v>283195</v>
      </c>
      <c r="C49" s="138" t="s">
        <v>196</v>
      </c>
      <c r="D49" s="10">
        <v>2</v>
      </c>
      <c r="E49" s="10">
        <v>3</v>
      </c>
      <c r="F49" s="10">
        <v>2</v>
      </c>
      <c r="G49" s="10">
        <v>3</v>
      </c>
      <c r="H49" s="10">
        <v>2</v>
      </c>
      <c r="I49" s="222">
        <f t="shared" si="12"/>
        <v>12</v>
      </c>
      <c r="J49" s="10">
        <f t="shared" si="13"/>
        <v>1.7999999999999998</v>
      </c>
      <c r="K49" s="18">
        <v>2</v>
      </c>
      <c r="L49" s="18">
        <v>1</v>
      </c>
      <c r="M49" s="18">
        <v>1</v>
      </c>
      <c r="N49" s="18">
        <v>1</v>
      </c>
      <c r="O49" s="18">
        <v>1</v>
      </c>
      <c r="P49" s="18">
        <f t="shared" si="14"/>
        <v>6</v>
      </c>
      <c r="Q49" s="117">
        <f t="shared" si="15"/>
        <v>0.30000000000000004</v>
      </c>
      <c r="R49" s="107">
        <f t="shared" si="16"/>
        <v>0.40</v>
      </c>
      <c r="S49" s="107">
        <f t="shared" si="17"/>
        <v>0.49999999999999994</v>
      </c>
      <c r="T49" s="107">
        <f t="shared" si="18"/>
        <v>0.35</v>
      </c>
      <c r="U49" s="107">
        <f t="shared" si="19"/>
        <v>0.49999999999999994</v>
      </c>
      <c r="V49" s="107">
        <f t="shared" si="20"/>
        <v>0.35</v>
      </c>
      <c r="W49" s="118">
        <f t="shared" si="21"/>
        <v>18</v>
      </c>
      <c r="X49" s="118">
        <f t="shared" si="10"/>
        <v>3.60</v>
      </c>
      <c r="Y49" s="223">
        <v>7</v>
      </c>
      <c r="Z49" s="117">
        <f t="shared" si="11"/>
        <v>5.60</v>
      </c>
    </row>
    <row r="50" spans="1:26" ht="19.9" customHeight="1">
      <c r="A50" s="207">
        <v>43</v>
      </c>
      <c r="B50" s="137">
        <v>283199</v>
      </c>
      <c r="C50" s="138" t="s">
        <v>197</v>
      </c>
      <c r="D50" s="10">
        <v>6</v>
      </c>
      <c r="E50" s="10">
        <v>7</v>
      </c>
      <c r="F50" s="10">
        <v>6</v>
      </c>
      <c r="G50" s="10">
        <v>8</v>
      </c>
      <c r="H50" s="10">
        <v>5</v>
      </c>
      <c r="I50" s="222">
        <f t="shared" si="12"/>
        <v>32</v>
      </c>
      <c r="J50" s="10">
        <f t="shared" si="13"/>
        <v>4.80</v>
      </c>
      <c r="K50" s="18">
        <v>1</v>
      </c>
      <c r="L50" s="18">
        <v>2</v>
      </c>
      <c r="M50" s="18">
        <v>1</v>
      </c>
      <c r="N50" s="18">
        <v>1</v>
      </c>
      <c r="O50" s="18">
        <v>1</v>
      </c>
      <c r="P50" s="18">
        <f t="shared" si="14"/>
        <v>6</v>
      </c>
      <c r="Q50" s="117">
        <f t="shared" si="15"/>
        <v>0.30000000000000004</v>
      </c>
      <c r="R50" s="107">
        <f t="shared" si="16"/>
        <v>0.95</v>
      </c>
      <c r="S50" s="107">
        <f t="shared" si="17"/>
        <v>1.1500000000000001</v>
      </c>
      <c r="T50" s="107">
        <f t="shared" si="18"/>
        <v>0.95</v>
      </c>
      <c r="U50" s="107">
        <f t="shared" si="19"/>
        <v>1.25</v>
      </c>
      <c r="V50" s="107">
        <f t="shared" si="20"/>
        <v>0.80</v>
      </c>
      <c r="W50" s="118">
        <f t="shared" si="21"/>
        <v>38</v>
      </c>
      <c r="X50" s="118">
        <f t="shared" si="10"/>
        <v>7.60</v>
      </c>
      <c r="Y50" s="223">
        <v>19</v>
      </c>
      <c r="Z50" s="117">
        <f t="shared" si="11"/>
        <v>15.20</v>
      </c>
    </row>
    <row r="51" spans="1:26" ht="19.9" customHeight="1" thickBot="1">
      <c r="A51" s="208">
        <v>44</v>
      </c>
      <c r="B51" s="137">
        <v>283207</v>
      </c>
      <c r="C51" s="138" t="s">
        <v>198</v>
      </c>
      <c r="D51" s="10">
        <v>3</v>
      </c>
      <c r="E51" s="10">
        <v>4</v>
      </c>
      <c r="F51" s="10">
        <v>3</v>
      </c>
      <c r="G51" s="10">
        <v>5</v>
      </c>
      <c r="H51" s="10">
        <v>3</v>
      </c>
      <c r="I51" s="222">
        <f t="shared" si="12"/>
        <v>18</v>
      </c>
      <c r="J51" s="10">
        <f t="shared" si="13"/>
        <v>2.6999999999999997</v>
      </c>
      <c r="K51" s="18">
        <v>2</v>
      </c>
      <c r="L51" s="18">
        <v>1</v>
      </c>
      <c r="M51" s="18">
        <v>2</v>
      </c>
      <c r="N51" s="18">
        <v>2</v>
      </c>
      <c r="O51" s="18">
        <v>2</v>
      </c>
      <c r="P51" s="18">
        <f t="shared" si="14"/>
        <v>9</v>
      </c>
      <c r="Q51" s="117">
        <f t="shared" si="15"/>
        <v>0.45</v>
      </c>
      <c r="R51" s="107">
        <f t="shared" si="16"/>
        <v>0.54999999999999993</v>
      </c>
      <c r="S51" s="107">
        <f t="shared" si="17"/>
        <v>0.65</v>
      </c>
      <c r="T51" s="107">
        <f t="shared" si="18"/>
        <v>0.54999999999999993</v>
      </c>
      <c r="U51" s="107">
        <f t="shared" si="19"/>
        <v>0.85</v>
      </c>
      <c r="V51" s="107">
        <f t="shared" si="20"/>
        <v>0.54999999999999993</v>
      </c>
      <c r="W51" s="118">
        <f t="shared" si="21"/>
        <v>27</v>
      </c>
      <c r="X51" s="118">
        <f t="shared" si="10"/>
        <v>5.40</v>
      </c>
      <c r="Y51" s="223">
        <v>11</v>
      </c>
      <c r="Z51" s="117">
        <f t="shared" si="11"/>
        <v>8.8000000000000007</v>
      </c>
    </row>
    <row r="52" spans="1:26" ht="19.9" customHeight="1">
      <c r="A52" s="207">
        <v>45</v>
      </c>
      <c r="B52" s="137">
        <v>283142</v>
      </c>
      <c r="C52" s="138" t="s">
        <v>289</v>
      </c>
      <c r="D52" s="10">
        <v>2</v>
      </c>
      <c r="E52" s="10">
        <v>3</v>
      </c>
      <c r="F52" s="10">
        <v>4</v>
      </c>
      <c r="G52" s="10">
        <v>1</v>
      </c>
      <c r="H52" s="10">
        <v>3</v>
      </c>
      <c r="I52" s="222">
        <f t="shared" si="12"/>
        <v>13</v>
      </c>
      <c r="J52" s="10">
        <f t="shared" si="13"/>
        <v>1.95</v>
      </c>
      <c r="K52" s="18">
        <v>2</v>
      </c>
      <c r="L52" s="18">
        <v>1</v>
      </c>
      <c r="M52" s="18">
        <v>1</v>
      </c>
      <c r="N52" s="18">
        <v>1</v>
      </c>
      <c r="O52" s="18">
        <v>1</v>
      </c>
      <c r="P52" s="18">
        <f t="shared" si="14"/>
        <v>6</v>
      </c>
      <c r="Q52" s="117">
        <f t="shared" si="15"/>
        <v>0.30000000000000004</v>
      </c>
      <c r="R52" s="107">
        <f t="shared" si="16"/>
        <v>0.40</v>
      </c>
      <c r="S52" s="107">
        <f t="shared" si="17"/>
        <v>0.49999999999999994</v>
      </c>
      <c r="T52" s="107">
        <f t="shared" si="18"/>
        <v>0.65</v>
      </c>
      <c r="U52" s="107">
        <f t="shared" si="19"/>
        <v>0.20</v>
      </c>
      <c r="V52" s="107">
        <f t="shared" si="20"/>
        <v>0.49999999999999994</v>
      </c>
      <c r="W52" s="118">
        <f t="shared" si="21"/>
        <v>19</v>
      </c>
      <c r="X52" s="118">
        <f t="shared" si="10"/>
        <v>3.8000000000000003</v>
      </c>
      <c r="Y52" s="223">
        <v>8</v>
      </c>
      <c r="Z52" s="117">
        <f t="shared" si="11"/>
        <v>6.40</v>
      </c>
    </row>
    <row r="53" ht="21" thickBot="1"/>
    <row r="54" spans="1:26" ht="20.25">
      <c r="A54" s="139" t="s">
        <v>13</v>
      </c>
      <c r="B54" s="140"/>
      <c r="C54" s="141"/>
      <c r="D54" s="6">
        <f>COUNT(D8:D52)</f>
        <v>44</v>
      </c>
      <c r="E54" s="7">
        <f>COUNT(E8:E52)</f>
        <v>44</v>
      </c>
      <c r="F54" s="7">
        <f>COUNT(F8:F52)</f>
        <v>44</v>
      </c>
      <c r="G54" s="7">
        <f>COUNT(G8:G52)</f>
        <v>44</v>
      </c>
      <c r="H54" s="89">
        <f>COUNT(H8:H52)</f>
        <v>44</v>
      </c>
      <c r="I54" s="8">
        <f>COUNT(I8:I52)</f>
        <v>45</v>
      </c>
      <c r="J54" s="90">
        <f>COUNT(J8:J52)</f>
        <v>45</v>
      </c>
      <c r="K54" s="82">
        <f>COUNT(K8:K52)</f>
        <v>44</v>
      </c>
      <c r="L54" s="15">
        <f>COUNT(L8:L52)</f>
        <v>44</v>
      </c>
      <c r="M54" s="15">
        <f>COUNT(M8:M52)</f>
        <v>44</v>
      </c>
      <c r="N54" s="15">
        <f>COUNT(N8:N52)</f>
        <v>44</v>
      </c>
      <c r="O54" s="83">
        <f>COUNT(O8:O52)</f>
        <v>44</v>
      </c>
      <c r="P54" s="78">
        <f>COUNT(P8:P52)</f>
        <v>45</v>
      </c>
      <c r="Q54" s="96">
        <f>COUNT(Q8:Q52)</f>
        <v>45</v>
      </c>
      <c r="R54" s="99">
        <f>COUNT(R8:R52)</f>
        <v>45</v>
      </c>
      <c r="S54" s="22">
        <f>COUNT(S8:S52)</f>
        <v>45</v>
      </c>
      <c r="T54" s="22">
        <f>COUNT(T8:T52)</f>
        <v>45</v>
      </c>
      <c r="U54" s="22">
        <f>COUNT(U8:U52)</f>
        <v>45</v>
      </c>
      <c r="V54" s="23">
        <f>COUNT(V8:V52)</f>
        <v>45</v>
      </c>
      <c r="W54" s="108">
        <f>COUNT(W8:W52)</f>
        <v>45</v>
      </c>
      <c r="X54" s="102">
        <f>COUNT(X8:X52)</f>
        <v>45</v>
      </c>
      <c r="Y54" s="16">
        <f>COUNT(Y8:Y52)</f>
        <v>45</v>
      </c>
      <c r="Z54" s="106">
        <f>COUNT(Z8:Z52)</f>
        <v>45</v>
      </c>
    </row>
    <row r="55" spans="1:26" ht="21" customHeight="1">
      <c r="A55" s="167" t="s">
        <v>14</v>
      </c>
      <c r="B55" s="168"/>
      <c r="C55" s="169"/>
      <c r="D55" s="9">
        <v>10</v>
      </c>
      <c r="E55" s="10">
        <v>10</v>
      </c>
      <c r="F55" s="10">
        <v>10</v>
      </c>
      <c r="G55" s="10">
        <v>10</v>
      </c>
      <c r="H55" s="91">
        <v>10</v>
      </c>
      <c r="I55" s="11">
        <f>SUM(D55:H55)</f>
        <v>50</v>
      </c>
      <c r="J55" s="92">
        <f>I55*0.15</f>
        <v>7.50</v>
      </c>
      <c r="K55" s="84">
        <v>5</v>
      </c>
      <c r="L55" s="18">
        <v>5</v>
      </c>
      <c r="M55" s="18">
        <v>5</v>
      </c>
      <c r="N55" s="18">
        <v>5</v>
      </c>
      <c r="O55" s="85">
        <v>5</v>
      </c>
      <c r="P55" s="79">
        <f>SUM(K55:O55)</f>
        <v>25</v>
      </c>
      <c r="Q55" s="97">
        <f>P55*0.05</f>
        <v>1.25</v>
      </c>
      <c r="R55" s="100">
        <f>(D55*0.15+K55*0.05)</f>
        <v>1.75</v>
      </c>
      <c r="S55" s="24">
        <f>((E55*0.15+L55*0.05))</f>
        <v>1.75</v>
      </c>
      <c r="T55" s="24">
        <f>((F55*0.15+M55*0.05))</f>
        <v>1.75</v>
      </c>
      <c r="U55" s="24">
        <f>((G55*0.15+N55*0.05))</f>
        <v>1.75</v>
      </c>
      <c r="V55" s="25">
        <f>((H55*0.15+O55*0.05))</f>
        <v>1.75</v>
      </c>
      <c r="W55" s="109">
        <v>75</v>
      </c>
      <c r="X55" s="103">
        <f>W55*0.2</f>
        <v>15</v>
      </c>
      <c r="Y55" s="19">
        <v>33</v>
      </c>
      <c r="Z55" s="86">
        <f>Y55*0.8</f>
        <v>26.40</v>
      </c>
    </row>
    <row r="56" spans="1:26" ht="20.25">
      <c r="A56" s="167" t="s">
        <v>75</v>
      </c>
      <c r="B56" s="168"/>
      <c r="C56" s="169"/>
      <c r="D56" s="9">
        <f>D55*0.4</f>
        <v>4</v>
      </c>
      <c r="E56" s="10">
        <f>E55*0.4</f>
        <v>4</v>
      </c>
      <c r="F56" s="10">
        <f t="shared" si="22" ref="F56:J56">F55*0.4</f>
        <v>4</v>
      </c>
      <c r="G56" s="10">
        <f t="shared" si="22"/>
        <v>4</v>
      </c>
      <c r="H56" s="91">
        <f t="shared" si="22"/>
        <v>4</v>
      </c>
      <c r="I56" s="11">
        <f t="shared" si="22"/>
        <v>20</v>
      </c>
      <c r="J56" s="92">
        <f t="shared" si="22"/>
        <v>3</v>
      </c>
      <c r="K56" s="84">
        <f>K55*0.4</f>
        <v>2</v>
      </c>
      <c r="L56" s="18">
        <f>L55*0.4</f>
        <v>2</v>
      </c>
      <c r="M56" s="18">
        <f t="shared" si="23" ref="M56:Z56">M55*0.4</f>
        <v>2</v>
      </c>
      <c r="N56" s="18">
        <f t="shared" si="23"/>
        <v>2</v>
      </c>
      <c r="O56" s="85">
        <f t="shared" si="23"/>
        <v>2</v>
      </c>
      <c r="P56" s="79">
        <f t="shared" si="23"/>
        <v>10</v>
      </c>
      <c r="Q56" s="97">
        <f t="shared" si="23"/>
        <v>0.50</v>
      </c>
      <c r="R56" s="100">
        <f t="shared" si="23"/>
        <v>0.70</v>
      </c>
      <c r="S56" s="24">
        <f t="shared" si="23"/>
        <v>0.70</v>
      </c>
      <c r="T56" s="24">
        <f t="shared" si="23"/>
        <v>0.70</v>
      </c>
      <c r="U56" s="24">
        <f t="shared" si="23"/>
        <v>0.70</v>
      </c>
      <c r="V56" s="25">
        <f t="shared" si="23"/>
        <v>0.70</v>
      </c>
      <c r="W56" s="109">
        <f t="shared" si="23"/>
        <v>30</v>
      </c>
      <c r="X56" s="103">
        <f t="shared" si="23"/>
        <v>6</v>
      </c>
      <c r="Y56" s="19">
        <f t="shared" si="23"/>
        <v>13.20</v>
      </c>
      <c r="Z56" s="86">
        <f t="shared" si="23"/>
        <v>10.560000000000002</v>
      </c>
    </row>
    <row r="57" spans="1:26" ht="21" customHeight="1">
      <c r="A57" s="167" t="s">
        <v>15</v>
      </c>
      <c r="B57" s="168"/>
      <c r="C57" s="169"/>
      <c r="D57" s="9">
        <f>COUNTIF(D8:D52,"&gt;=4")</f>
        <v>25</v>
      </c>
      <c r="E57" s="10">
        <f>COUNTIF(E8:E52,"&gt;=4")</f>
        <v>26</v>
      </c>
      <c r="F57" s="10">
        <f>COUNTIF(F8:F52,"&gt;=4")</f>
        <v>24</v>
      </c>
      <c r="G57" s="10">
        <f>COUNTIF(G8:G52,"&gt;=4")</f>
        <v>26</v>
      </c>
      <c r="H57" s="91">
        <f>COUNTIF(H8:H52,"&gt;=4")</f>
        <v>26</v>
      </c>
      <c r="I57" s="11">
        <f>COUNTIF(I8:I52,"&gt;=20")</f>
        <v>23</v>
      </c>
      <c r="J57" s="92">
        <f>COUNTIF(J8:J52,"&gt;=3")</f>
        <v>23</v>
      </c>
      <c r="K57" s="84">
        <f>COUNTIF(K8:K52,"&gt;=2")</f>
        <v>36</v>
      </c>
      <c r="L57" s="18">
        <f>COUNTIF(L8:L52,"&gt;=2")</f>
        <v>31</v>
      </c>
      <c r="M57" s="18">
        <f>COUNTIF(M8:M52,"&gt;=2")</f>
        <v>26</v>
      </c>
      <c r="N57" s="18">
        <f>COUNTIF(N8:N52,"&gt;=2")</f>
        <v>26</v>
      </c>
      <c r="O57" s="85">
        <f>COUNTIF(O8:O52,"&gt;=2")</f>
        <v>28</v>
      </c>
      <c r="P57" s="79">
        <f>COUNTIF(P8:P52,"&gt;=10")</f>
        <v>23</v>
      </c>
      <c r="Q57" s="97">
        <f>COUNTIF(Q8:Q52,"&gt;=0.5")</f>
        <v>23</v>
      </c>
      <c r="R57" s="100">
        <f>COUNTIF(R8:R52,"&gt;=0.7")</f>
        <v>25</v>
      </c>
      <c r="S57" s="24">
        <f>COUNTIF(S8:S52,"&gt;=0.7")</f>
        <v>23</v>
      </c>
      <c r="T57" s="24">
        <f>COUNTIF(T8:T52,"&gt;=0.7")</f>
        <v>20</v>
      </c>
      <c r="U57" s="24">
        <f>COUNTIF(U8:U52,"&gt;=0.7")</f>
        <v>24</v>
      </c>
      <c r="V57" s="25">
        <f>COUNTIF(V8:V52,"&gt;=0.7")</f>
        <v>24</v>
      </c>
      <c r="W57" s="109">
        <f>COUNTIF(W8:W52,"&gt;=30")</f>
        <v>23</v>
      </c>
      <c r="X57" s="103">
        <f>COUNTIF(X8:X52,"&gt;=6")</f>
        <v>23</v>
      </c>
      <c r="Y57" s="19">
        <f>COUNTIF(Y8:Y52,"&gt;=13.2")</f>
        <v>14</v>
      </c>
      <c r="Z57" s="86">
        <f>COUNTIF(Z8:Z52,"&gt;=10.56")</f>
        <v>14</v>
      </c>
    </row>
    <row r="58" spans="1:26" ht="20.25">
      <c r="A58" s="167" t="s">
        <v>16</v>
      </c>
      <c r="B58" s="168"/>
      <c r="C58" s="169"/>
      <c r="D58" s="93" t="str">
        <f>IF(((D57/COUNT(D8:D52))*100)&gt;=60,"3",IF(AND(((D57/COUNT(D8:D52))*100)&lt;60,((D57/COUNT(D8:D52))*100)&gt;=50),"2",IF(AND(((D57/COUNT(D8:D52))*100)&lt;50,((D57/COUNT(D8:D52))*100)&gt;=40),"1","0")))</f>
        <v>2</v>
      </c>
      <c r="E58" s="10" t="str">
        <f>IF(((E57/COUNT(E8:E52))*100)&gt;=60,"3",IF(AND(((E57/COUNT(E8:E52))*100)&lt;60,((E57/COUNT(E8:E52))*100)&gt;=50),"2",IF(AND(((E57/COUNT(E8:E52))*100)&lt;50,((E57/COUNT(E8:E52))*100)&gt;=40),"1","0")))</f>
        <v>2</v>
      </c>
      <c r="F58" s="10" t="str">
        <f>IF(((F57/COUNT(F8:F52))*100)&gt;=60,"3",IF(AND(((F57/COUNT(F8:F52))*100)&lt;60,((F57/COUNT(F8:F52))*100)&gt;=50),"2",IF(AND(((F57/COUNT(F8:F52))*100)&lt;50,((F57/COUNT(F8:F52))*100)&gt;=40),"1","0")))</f>
        <v>2</v>
      </c>
      <c r="G58" s="10" t="str">
        <f>IF(((G57/COUNT(G8:G52))*100)&gt;=60,"3",IF(AND(((G57/COUNT(G8:G52))*100)&lt;60,((G57/COUNT(G8:G52))*100)&gt;=50),"2",IF(AND(((G57/COUNT(G8:G52))*100)&lt;50,((G57/COUNT(G8:G52))*100)&gt;=40),"1","0")))</f>
        <v>2</v>
      </c>
      <c r="H58" s="91" t="str">
        <f>IF(((H57/COUNT(H8:H52))*100)&gt;=60,"3",IF(AND(((H57/COUNT(H8:H52))*100)&lt;60,((H57/COUNT(H8:H52))*100)&gt;=50),"2",IF(AND(((H57/COUNT(H8:H52))*100)&lt;50,((H57/COUNT(H8:H52))*100)&gt;=40),"1","0")))</f>
        <v>2</v>
      </c>
      <c r="I58" s="11" t="str">
        <f>IF(((I57/COUNT(I8:I52))*100)&gt;=60,"3",IF(AND(((I57/COUNT(I8:I52))*100)&lt;60,((I57/COUNT(I8:I52))*100)&gt;=50),"2",IF(AND(((I57/COUNT(I8:I52))*100)&lt;50,((I57/COUNT(I8:I52))*100)&gt;=40),"1","0")))</f>
        <v>2</v>
      </c>
      <c r="J58" s="92" t="str">
        <f>IF(((J57/COUNT(J8:J52))*100)&gt;=60,"3",IF(AND(((J57/COUNT(J8:J52))*100)&lt;60,((J57/COUNT(J8:J52))*100)&gt;=50),"2",IF(AND(((J57/COUNT(J8:J52))*100)&lt;50,((J57/COUNT(J8:J52))*100)&gt;=40),"1","0")))</f>
        <v>2</v>
      </c>
      <c r="K58" s="84" t="str">
        <f>IF(((K57/COUNT(K8:K52))*100)&gt;=60,"3",IF(AND(((K57/COUNT(K8:K52))*100)&lt;60,((K57/COUNT(K8:K52))*100)&gt;=50),"2",IF(AND(((K57/COUNT(K8:K52))*100)&lt;50,((K57/COUNT(K8:K52))*100)&gt;=40),"1","0")))</f>
        <v>3</v>
      </c>
      <c r="L58" s="17" t="str">
        <f>IF(((L57/COUNT(L8:L52))*100)&gt;=60,"3",IF(AND(((L57/COUNT(L8:L52))*100)&lt;60,((L57/COUNT(L8:L52))*100)&gt;=50),"2",IF(AND(((L57/COUNT(L8:L52))*100)&lt;50,((L57/COUNT(L8:L52))*100)&gt;=40),"1","0")))</f>
        <v>3</v>
      </c>
      <c r="M58" s="17" t="str">
        <f>IF(((M57/COUNT(M8:M52))*100)&gt;=60,"3",IF(AND(((M57/COUNT(M8:M52))*100)&lt;60,((M57/COUNT(M8:M52))*100)&gt;=50),"2",IF(AND(((M57/COUNT(M8:M52))*100)&lt;50,((M57/COUNT(M8:M52))*100)&gt;=40),"1","0")))</f>
        <v>2</v>
      </c>
      <c r="N58" s="17" t="str">
        <f>IF(((N57/COUNT(N8:N52))*100)&gt;=60,"3",IF(AND(((N57/COUNT(N8:N52))*100)&lt;60,((N57/COUNT(N8:N52))*100)&gt;=50),"2",IF(AND(((N57/COUNT(N8:N52))*100)&lt;50,((N57/COUNT(N8:N52))*100)&gt;=40),"1","0")))</f>
        <v>2</v>
      </c>
      <c r="O58" s="86" t="str">
        <f>IF(((O57/COUNT(O8:O52))*100)&gt;=60,"3",IF(AND(((O57/COUNT(O8:O52))*100)&lt;60,((O57/COUNT(O8:O52))*100)&gt;=50),"2",IF(AND(((O57/COUNT(O8:O52))*100)&lt;50,((O57/COUNT(O8:O52))*100)&gt;=40),"1","0")))</f>
        <v>3</v>
      </c>
      <c r="P58" s="79" t="str">
        <f>IF(((P57/COUNT(P8:P52))*100)&gt;=60,"3",IF(AND(((P57/COUNT(P8:P52))*100)&lt;60,((P57/COUNT(P8:P52))*100)&gt;=50),"2",IF(AND(((P57/COUNT(P8:P52))*100)&lt;50,((P57/COUNT(P8:P52))*100)&gt;=40),"1","0")))</f>
        <v>2</v>
      </c>
      <c r="Q58" s="97" t="str">
        <f>IF(((Q57/COUNT(Q8:Q52))*100)&gt;=60,"3",IF(AND(((Q57/COUNT(Q8:Q52))*100)&lt;60,((Q57/COUNT(Q8:Q52))*100)&gt;=50),"2",IF(AND(((Q57/COUNT(Q8:Q52))*100)&lt;50,((Q57/COUNT(Q8:Q52))*100)&gt;=40),"1","0")))</f>
        <v>2</v>
      </c>
      <c r="R58" s="100" t="str">
        <f>IF(((R57/COUNT(R8:R52))*100)&gt;=60,"3",IF(AND(((R57/COUNT(R8:R52))*100)&lt;60,((R57/COUNT(R8:R52))*100)&gt;=50),"2",IF(AND(((R57/COUNT(R8:R52))*100)&lt;50,((R57/COUNT(R8:R52))*100)&gt;=40),"1","0")))</f>
        <v>2</v>
      </c>
      <c r="S58" s="24" t="str">
        <f>IF(((S57/COUNT(S8:S52))*100)&gt;=60,"3",IF(AND(((S57/COUNT(S8:S52))*100)&lt;60,((S57/COUNT(S8:S52))*100)&gt;=50),"2",IF(AND(((S57/COUNT(S8:S52))*100)&lt;50,((S57/COUNT(S8:S52))*100)&gt;=40),"1","0")))</f>
        <v>2</v>
      </c>
      <c r="T58" s="24" t="str">
        <f>IF(((T57/COUNT(T8:T52))*100)&gt;=60,"3",IF(AND(((T57/COUNT(T8:T52))*100)&lt;60,((T57/COUNT(T8:T52))*100)&gt;=50),"2",IF(AND(((T57/COUNT(T8:T52))*100)&lt;50,((T57/COUNT(T8:T52))*100)&gt;=40),"1","0")))</f>
        <v>1</v>
      </c>
      <c r="U58" s="24" t="str">
        <f>IF(((U57/COUNT(U8:U52))*100)&gt;=60,"3",IF(AND(((U57/COUNT(U8:U52))*100)&lt;60,((U57/COUNT(U8:U52))*100)&gt;=50),"2",IF(AND(((U57/COUNT(U8:U52))*100)&lt;50,((U57/COUNT(U8:U52))*100)&gt;=40),"1","0")))</f>
        <v>2</v>
      </c>
      <c r="V58" s="25" t="str">
        <f>IF(((V57/COUNT(V8:V52))*100)&gt;=60,"3",IF(AND(((V57/COUNT(V8:V52))*100)&lt;60,((V57/COUNT(V8:V52))*100)&gt;=50),"2",IF(AND(((V57/COUNT(V8:V52))*100)&lt;50,((V57/COUNT(V8:V52))*100)&gt;=40),"1","0")))</f>
        <v>2</v>
      </c>
      <c r="W58" s="103" t="str">
        <f>IF(((W57/COUNT(W8:W52))*100)&gt;=60,"3",IF(AND(((W57/COUNT(W8:W52))*100)&lt;60,((W57/COUNT(W8:W52))*100)&gt;=50),"2",IF(AND(((W57/COUNT(W8:W52))*100)&lt;50,((W57/COUNT(W8:W52))*100)&gt;=40),"1","0")))</f>
        <v>2</v>
      </c>
      <c r="X58" s="104" t="str">
        <f>IF(((X57/COUNT(X8:X52))*100)&gt;=60,"3",IF(AND(((X57/COUNT(X8:X52))*100)&lt;60,((X57/COUNT(X8:X52))*100)&gt;=50),"2",IF(AND(((X57/COUNT(X8:X52))*100)&lt;50,((X57/COUNT(X8:X52))*100)&gt;=40),"1","0")))</f>
        <v>2</v>
      </c>
      <c r="Y58" s="97" t="str">
        <f>IF(((Y57/COUNT(Y8:Y52))*100)&gt;=60,"3",IF(AND(((Y57/COUNT(Y8:Y52))*100)&lt;60,((Y57/COUNT(Y8:Y52))*100)&gt;=50),"2",IF(AND(((Y57/COUNT(Y8:Y52))*100)&lt;50,((Y57/COUNT(Y8:Y52))*100)&gt;=40),"1","0")))</f>
        <v>0</v>
      </c>
      <c r="Z58" s="19" t="str">
        <f>IF(((Z57/COUNT(Z8:Z52))*100)&gt;=60,"3",IF(AND(((Z57/COUNT(Z8:Z52))*100)&lt;60,((Z57/COUNT(Z8:Z52))*100)&gt;=50),"2",IF(AND(((Z57/COUNT(Z8:Z52))*100)&lt;50,((Z57/COUNT(Z8:Z52))*100)&gt;=40),"1","0")))</f>
        <v>0</v>
      </c>
    </row>
    <row r="59" spans="1:26" ht="21" thickBot="1">
      <c r="A59" s="170" t="s">
        <v>17</v>
      </c>
      <c r="B59" s="171"/>
      <c r="C59" s="172"/>
      <c r="D59" s="12">
        <f>((D57/COUNT(D8:D52))*D58)</f>
        <v>1.1363636363636365</v>
      </c>
      <c r="E59" s="13">
        <f>((E57/COUNT(E8:E52))*E58)</f>
        <v>1.1818181818181819</v>
      </c>
      <c r="F59" s="13">
        <f>((F57/COUNT(F8:F52))*F58)</f>
        <v>1.0909090909090908</v>
      </c>
      <c r="G59" s="13">
        <f>((G57/COUNT(G8:G52))*G58)</f>
        <v>1.1818181818181819</v>
      </c>
      <c r="H59" s="94">
        <f>((H57/COUNT(H8:H52))*H58)</f>
        <v>1.1818181818181819</v>
      </c>
      <c r="I59" s="14">
        <f>((I57/COUNT(I8:I52))*I58)</f>
        <v>1.0222222222222221</v>
      </c>
      <c r="J59" s="95">
        <f>((J57/COUNT(J8:J52))*J58)</f>
        <v>1.0222222222222221</v>
      </c>
      <c r="K59" s="87">
        <f>((K57/COUNT(K8:K52))*K58)</f>
        <v>2.4545454545454546</v>
      </c>
      <c r="L59" s="20">
        <f>((L57/COUNT(L8:L52))*L58)</f>
        <v>2.1136363636363638</v>
      </c>
      <c r="M59" s="20">
        <f>((M57/COUNT(M8:M52))*M58)</f>
        <v>1.1818181818181819</v>
      </c>
      <c r="N59" s="20">
        <f>((N57/COUNT(N8:N52))*N58)</f>
        <v>1.1818181818181819</v>
      </c>
      <c r="O59" s="88">
        <f>((O57/COUNT(O8:O52))*O58)</f>
        <v>1.9090909090909092</v>
      </c>
      <c r="P59" s="80">
        <f>((P57/COUNT(P8:P52))*P58)</f>
        <v>1.0222222222222221</v>
      </c>
      <c r="Q59" s="98">
        <f>((Q57/COUNT(Q8:Q52))*Q58)</f>
        <v>1.0222222222222221</v>
      </c>
      <c r="R59" s="101">
        <f>((R57/COUNT(R8:R52))*R58)</f>
        <v>1.1111111111111112</v>
      </c>
      <c r="S59" s="26">
        <f>((S57/COUNT(S8:S52))*S58)</f>
        <v>1.0222222222222221</v>
      </c>
      <c r="T59" s="26">
        <f>((T57/COUNT(T8:T52))*T58)</f>
        <v>0.44444444444444442</v>
      </c>
      <c r="U59" s="26">
        <f>((U57/COUNT(U8:U52))*U58)</f>
        <v>1.0666666666666667</v>
      </c>
      <c r="V59" s="27">
        <f>((V57/COUNT(V8:V52))*V58)</f>
        <v>1.0666666666666667</v>
      </c>
      <c r="W59" s="110">
        <f>((W57/COUNT(W8:W52))*W58)</f>
        <v>1.0222222222222221</v>
      </c>
      <c r="X59" s="105">
        <f>((X57/COUNT(X8:X52))*X58)</f>
        <v>1.0222222222222221</v>
      </c>
      <c r="Y59" s="98">
        <f>((Y57/COUNT(Y8:Y52))*Y58)</f>
        <v>0</v>
      </c>
      <c r="Z59" s="21">
        <f>((Z57/COUNT(Z8:Z52))*Z58)</f>
        <v>0</v>
      </c>
    </row>
    <row r="60" spans="1:4" ht="21" thickBot="1">
      <c r="A60" s="2"/>
      <c r="B60" s="2"/>
      <c r="C60" s="2"/>
      <c r="D60" s="2"/>
    </row>
    <row r="61" spans="1:19" ht="20.25">
      <c r="A61" s="173" t="s">
        <v>18</v>
      </c>
      <c r="B61" s="174"/>
      <c r="C61" s="175"/>
      <c r="D61" s="2"/>
      <c r="E61" s="161" t="s">
        <v>19</v>
      </c>
      <c r="F61" s="162"/>
      <c r="G61" s="162"/>
      <c r="H61" s="162"/>
      <c r="I61" s="162"/>
      <c r="J61" s="162"/>
      <c r="K61" s="162"/>
      <c r="L61" s="162"/>
      <c r="M61" s="162"/>
      <c r="N61" s="163"/>
      <c r="O61" s="81" t="s">
        <v>9</v>
      </c>
      <c r="P61" s="28" t="s">
        <v>3</v>
      </c>
      <c r="Q61" s="28" t="s">
        <v>4</v>
      </c>
      <c r="R61" s="28" t="s">
        <v>5</v>
      </c>
      <c r="S61" s="29" t="s">
        <v>6</v>
      </c>
    </row>
    <row r="62" spans="1:19" ht="21" thickBot="1">
      <c r="A62" s="30" t="s">
        <v>76</v>
      </c>
      <c r="B62" s="3"/>
      <c r="C62" s="31"/>
      <c r="D62" s="2"/>
      <c r="E62" s="164"/>
      <c r="F62" s="165"/>
      <c r="G62" s="165"/>
      <c r="H62" s="165"/>
      <c r="I62" s="165"/>
      <c r="J62" s="165"/>
      <c r="K62" s="165"/>
      <c r="L62" s="165"/>
      <c r="M62" s="165"/>
      <c r="N62" s="166"/>
      <c r="O62" s="4">
        <f>(R59*0.2+Z59*0.8)</f>
        <v>0.22222222222222224</v>
      </c>
      <c r="P62" s="4">
        <f>(S59*0.2+Z59*0.8)</f>
        <v>0.20444444444444443</v>
      </c>
      <c r="Q62" s="4">
        <f>(T59*0.2+Z59*0.8)</f>
        <v>0.088888888888888892</v>
      </c>
      <c r="R62" s="4">
        <f>(U59*0.2+Z59*0.8)</f>
        <v>0.21333333333333335</v>
      </c>
      <c r="S62" s="5">
        <f>(V59*0.2+Z59*0.8)</f>
        <v>0.21333333333333335</v>
      </c>
    </row>
    <row r="63" spans="1:4" ht="20.25">
      <c r="A63" s="30" t="s">
        <v>77</v>
      </c>
      <c r="B63" s="3"/>
      <c r="C63" s="31"/>
      <c r="D63" s="2"/>
    </row>
    <row r="64" spans="1:4" ht="21" thickBot="1">
      <c r="A64" s="32" t="s">
        <v>78</v>
      </c>
      <c r="B64" s="33"/>
      <c r="C64" s="34"/>
      <c r="D64" s="2"/>
    </row>
  </sheetData>
  <mergeCells count="23">
    <mergeCell ref="E61:N62"/>
    <mergeCell ref="A55:C55"/>
    <mergeCell ref="A56:C56"/>
    <mergeCell ref="A57:C57"/>
    <mergeCell ref="A58:C58"/>
    <mergeCell ref="A59:C59"/>
    <mergeCell ref="A61:C61"/>
    <mergeCell ref="A54:C54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0573b18-40b3-4de5-a1b7-c3f147dc5931}">
  <sheetPr codeName="Sheet46">
    <pageSetUpPr fitToPage="1"/>
  </sheetPr>
  <dimension ref="A1:Z64"/>
  <sheetViews>
    <sheetView zoomScale="70" zoomScaleNormal="70" workbookViewId="0" topLeftCell="F1">
      <selection pane="topLeft" activeCell="D5" sqref="D5:Q5"/>
    </sheetView>
  </sheetViews>
  <sheetFormatPr defaultColWidth="8.854285714285714" defaultRowHeight="20.25"/>
  <cols>
    <col min="1" max="2" width="11.571428571428571" style="1" customWidth="1"/>
    <col min="3" max="3" width="63.714285714285715" style="1" bestFit="1" customWidth="1"/>
    <col min="4" max="4" width="11.428571428571429" style="1" customWidth="1"/>
    <col min="5" max="9" width="11.571428571428571" style="1" customWidth="1"/>
    <col min="10" max="10" width="19.714285714285715" style="1" customWidth="1"/>
    <col min="11" max="15" width="9.142857142857142" style="1" customWidth="1"/>
    <col min="16" max="16" width="11.428571428571429" style="1" customWidth="1"/>
    <col min="17" max="17" width="10.714285714285714" style="1" customWidth="1"/>
    <col min="18" max="18" width="8.857142857142858" style="1" customWidth="1"/>
    <col min="19" max="19" width="10.857142857142858" style="1" customWidth="1"/>
    <col min="20" max="20" width="10.142857142857142" style="1" customWidth="1"/>
    <col min="21" max="21" width="9.857142857142858" style="1" customWidth="1"/>
    <col min="22" max="22" width="6.428571428571429" style="1" customWidth="1"/>
    <col min="23" max="23" width="23.857142857142858" style="1" customWidth="1"/>
    <col min="24" max="24" width="0.2857142857142857" style="1" customWidth="1"/>
    <col min="25" max="26" width="11.428571428571429" style="1" customWidth="1"/>
    <col min="27" max="16384" width="8.857142857142858" style="1"/>
  </cols>
  <sheetData>
    <row r="1" spans="1:26" ht="20.25">
      <c r="A1" s="142" t="str">
        <f>'1 (9)'!A1:Z1</f>
        <v xml:space="preserve">ST. WILFRED'S PG COLLEGE 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20.25">
      <c r="A2" s="142" t="s">
        <v>91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21" thickBot="1">
      <c r="A3" s="142"/>
      <c r="B3" s="142"/>
      <c r="C3" s="142"/>
      <c r="D3" s="142"/>
      <c r="E3" s="142"/>
      <c r="F3" s="142" t="s">
        <v>299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thickBot="1">
      <c r="A4" s="143" t="s">
        <v>80</v>
      </c>
      <c r="B4" s="144"/>
      <c r="C4" s="124" t="s">
        <v>301</v>
      </c>
      <c r="D4" s="115" t="s">
        <v>85</v>
      </c>
      <c r="E4" s="116">
        <v>1011</v>
      </c>
      <c r="F4" s="145" t="s">
        <v>110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21" customHeight="1">
      <c r="A5" s="147" t="s">
        <v>0</v>
      </c>
      <c r="B5" s="149" t="s">
        <v>1</v>
      </c>
      <c r="C5" s="151" t="s">
        <v>2</v>
      </c>
      <c r="D5" s="153" t="s">
        <v>96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 t="s">
        <v>81</v>
      </c>
      <c r="S5" s="154"/>
      <c r="T5" s="154"/>
      <c r="U5" s="154"/>
      <c r="V5" s="154"/>
      <c r="W5" s="37" t="s">
        <v>12</v>
      </c>
      <c r="X5" s="155" t="s">
        <v>11</v>
      </c>
      <c r="Y5" s="157" t="s">
        <v>166</v>
      </c>
      <c r="Z5" s="157" t="s">
        <v>79</v>
      </c>
    </row>
    <row r="6" spans="1:26" ht="20.25">
      <c r="A6" s="148"/>
      <c r="B6" s="150"/>
      <c r="C6" s="152"/>
      <c r="D6" s="159" t="s">
        <v>92</v>
      </c>
      <c r="E6" s="159"/>
      <c r="F6" s="159"/>
      <c r="G6" s="159"/>
      <c r="H6" s="159"/>
      <c r="I6" s="159"/>
      <c r="J6" s="159"/>
      <c r="K6" s="160" t="s">
        <v>93</v>
      </c>
      <c r="L6" s="160"/>
      <c r="M6" s="160"/>
      <c r="N6" s="160"/>
      <c r="O6" s="160"/>
      <c r="P6" s="160"/>
      <c r="Q6" s="160"/>
      <c r="R6" s="154"/>
      <c r="S6" s="154"/>
      <c r="T6" s="154"/>
      <c r="U6" s="154"/>
      <c r="V6" s="154"/>
      <c r="W6" s="37" t="s">
        <v>10</v>
      </c>
      <c r="X6" s="155"/>
      <c r="Y6" s="157"/>
      <c r="Z6" s="157"/>
    </row>
    <row r="7" spans="1:26" ht="21" thickBot="1">
      <c r="A7" s="148"/>
      <c r="B7" s="204"/>
      <c r="C7" s="205"/>
      <c r="D7" s="159" t="s">
        <v>86</v>
      </c>
      <c r="E7" s="159" t="s">
        <v>87</v>
      </c>
      <c r="F7" s="159" t="s">
        <v>88</v>
      </c>
      <c r="G7" s="159" t="s">
        <v>89</v>
      </c>
      <c r="H7" s="159" t="s">
        <v>90</v>
      </c>
      <c r="I7" s="159" t="s">
        <v>94</v>
      </c>
      <c r="J7" s="159" t="s">
        <v>82</v>
      </c>
      <c r="K7" s="160" t="s">
        <v>9</v>
      </c>
      <c r="L7" s="160" t="s">
        <v>87</v>
      </c>
      <c r="M7" s="160" t="s">
        <v>4</v>
      </c>
      <c r="N7" s="160" t="s">
        <v>89</v>
      </c>
      <c r="O7" s="160" t="s">
        <v>90</v>
      </c>
      <c r="P7" s="160" t="s">
        <v>95</v>
      </c>
      <c r="Q7" s="160" t="s">
        <v>83</v>
      </c>
      <c r="R7" s="206" t="s">
        <v>9</v>
      </c>
      <c r="S7" s="154" t="s">
        <v>3</v>
      </c>
      <c r="T7" s="154" t="s">
        <v>4</v>
      </c>
      <c r="U7" s="154" t="s">
        <v>5</v>
      </c>
      <c r="V7" s="154" t="s">
        <v>6</v>
      </c>
      <c r="W7" s="37" t="s">
        <v>97</v>
      </c>
      <c r="X7" s="155"/>
      <c r="Y7" s="157"/>
      <c r="Z7" s="157"/>
    </row>
    <row r="8" spans="1:26" ht="19.9" customHeight="1">
      <c r="A8" s="207">
        <v>1</v>
      </c>
      <c r="B8" s="137">
        <v>283060</v>
      </c>
      <c r="C8" s="138" t="s">
        <v>167</v>
      </c>
      <c r="D8" s="10">
        <v>2</v>
      </c>
      <c r="E8" s="10">
        <v>3</v>
      </c>
      <c r="F8" s="10">
        <v>1</v>
      </c>
      <c r="G8" s="10">
        <v>2</v>
      </c>
      <c r="H8" s="10">
        <v>2</v>
      </c>
      <c r="I8" s="10">
        <f>SUM(D8:H8)</f>
        <v>10</v>
      </c>
      <c r="J8" s="10">
        <f t="shared" si="0" ref="J8:J39">I8*0.15</f>
        <v>1.50</v>
      </c>
      <c r="K8" s="18">
        <v>1</v>
      </c>
      <c r="L8" s="18">
        <v>1</v>
      </c>
      <c r="M8" s="18">
        <v>1</v>
      </c>
      <c r="N8" s="18">
        <v>2</v>
      </c>
      <c r="O8" s="18">
        <v>0</v>
      </c>
      <c r="P8" s="18">
        <f>SUM(K8:O8)</f>
        <v>5</v>
      </c>
      <c r="Q8" s="117">
        <f>P8*0.05</f>
        <v>0.25</v>
      </c>
      <c r="R8" s="107">
        <f t="shared" si="1" ref="R8:R52">(D8*0.15+K8*0.05)</f>
        <v>0.35</v>
      </c>
      <c r="S8" s="107">
        <f t="shared" si="2" ref="S8:S52">(E8*0.15+L8*0.05)</f>
        <v>0.49999999999999994</v>
      </c>
      <c r="T8" s="107">
        <f t="shared" si="3" ref="T8:T52">(F8*0.15+M8*0.05)</f>
        <v>0.20</v>
      </c>
      <c r="U8" s="107">
        <f t="shared" si="4" ref="U8:U52">(G8*0.15+N8*0.05)</f>
        <v>0.40</v>
      </c>
      <c r="V8" s="107">
        <f t="shared" si="5" ref="V8:V52">(H8*0.15+O8*0.05)</f>
        <v>0.30</v>
      </c>
      <c r="W8" s="118">
        <f t="shared" si="6" ref="W8:W52">I8+P8</f>
        <v>15</v>
      </c>
      <c r="X8" s="118">
        <f>(W8*0.2)</f>
        <v>3</v>
      </c>
      <c r="Y8" s="295">
        <v>9</v>
      </c>
      <c r="Z8" s="117">
        <f>Y8*0.8</f>
        <v>7.20</v>
      </c>
    </row>
    <row r="9" spans="1:26" ht="19.9" customHeight="1" thickBot="1">
      <c r="A9" s="208">
        <v>2</v>
      </c>
      <c r="B9" s="137">
        <v>283061</v>
      </c>
      <c r="C9" s="138" t="s">
        <v>112</v>
      </c>
      <c r="D9" s="10">
        <v>2</v>
      </c>
      <c r="E9" s="10">
        <v>1</v>
      </c>
      <c r="F9" s="10">
        <v>2</v>
      </c>
      <c r="G9" s="10">
        <v>3</v>
      </c>
      <c r="H9" s="10">
        <v>2</v>
      </c>
      <c r="I9" s="10">
        <f t="shared" si="7" ref="I9:I52">SUM(D9:H9)</f>
        <v>10</v>
      </c>
      <c r="J9" s="10">
        <f t="shared" si="0"/>
        <v>1.50</v>
      </c>
      <c r="K9" s="18">
        <v>2</v>
      </c>
      <c r="L9" s="18">
        <v>1</v>
      </c>
      <c r="M9" s="18">
        <v>1</v>
      </c>
      <c r="N9" s="18">
        <v>0</v>
      </c>
      <c r="O9" s="18">
        <v>1</v>
      </c>
      <c r="P9" s="18">
        <f t="shared" si="8" ref="P9:P52">SUM(K9:O9)</f>
        <v>5</v>
      </c>
      <c r="Q9" s="117">
        <f t="shared" si="9" ref="Q9:Q52">P9*0.05</f>
        <v>0.25</v>
      </c>
      <c r="R9" s="107">
        <f t="shared" si="1"/>
        <v>0.40</v>
      </c>
      <c r="S9" s="107">
        <f t="shared" si="2"/>
        <v>0.20</v>
      </c>
      <c r="T9" s="107">
        <f t="shared" si="3"/>
        <v>0.35</v>
      </c>
      <c r="U9" s="107">
        <f t="shared" si="4"/>
        <v>0.44999999999999996</v>
      </c>
      <c r="V9" s="107">
        <f t="shared" si="5"/>
        <v>0.35</v>
      </c>
      <c r="W9" s="118">
        <f t="shared" si="6"/>
        <v>15</v>
      </c>
      <c r="X9" s="118">
        <f t="shared" si="10" ref="X9:X52">(W9*0.2)</f>
        <v>3</v>
      </c>
      <c r="Y9" s="295">
        <v>12</v>
      </c>
      <c r="Z9" s="117">
        <f t="shared" si="11" ref="Z9:Z52">Y9*0.8</f>
        <v>9.6000000000000014</v>
      </c>
    </row>
    <row r="10" spans="1:26" ht="19.9" customHeight="1">
      <c r="A10" s="207">
        <v>3</v>
      </c>
      <c r="B10" s="137">
        <v>283063</v>
      </c>
      <c r="C10" s="138" t="s">
        <v>168</v>
      </c>
      <c r="D10" s="10">
        <v>1.50</v>
      </c>
      <c r="E10" s="10">
        <v>1</v>
      </c>
      <c r="F10" s="10">
        <v>2</v>
      </c>
      <c r="G10" s="10">
        <v>1</v>
      </c>
      <c r="H10" s="10">
        <v>1</v>
      </c>
      <c r="I10" s="10">
        <f t="shared" si="7"/>
        <v>6.50</v>
      </c>
      <c r="J10" s="10">
        <f t="shared" si="0"/>
        <v>0.975</v>
      </c>
      <c r="K10" s="18">
        <v>1</v>
      </c>
      <c r="L10" s="18">
        <v>1.50</v>
      </c>
      <c r="M10" s="18">
        <v>1</v>
      </c>
      <c r="N10" s="18">
        <v>0</v>
      </c>
      <c r="O10" s="18">
        <v>0</v>
      </c>
      <c r="P10" s="18">
        <f t="shared" si="8"/>
        <v>3.50</v>
      </c>
      <c r="Q10" s="117">
        <f t="shared" si="9"/>
        <v>0.17500000000000002</v>
      </c>
      <c r="R10" s="107">
        <f t="shared" si="1"/>
        <v>0.27499999999999997</v>
      </c>
      <c r="S10" s="107">
        <f t="shared" si="2"/>
        <v>0.225</v>
      </c>
      <c r="T10" s="107">
        <f t="shared" si="3"/>
        <v>0.35</v>
      </c>
      <c r="U10" s="107">
        <f t="shared" si="4"/>
        <v>0.15</v>
      </c>
      <c r="V10" s="107">
        <f t="shared" si="5"/>
        <v>0.15</v>
      </c>
      <c r="W10" s="118">
        <f t="shared" si="6"/>
        <v>10</v>
      </c>
      <c r="X10" s="118">
        <f t="shared" si="10"/>
        <v>2</v>
      </c>
      <c r="Y10" s="295">
        <v>9</v>
      </c>
      <c r="Z10" s="117">
        <f t="shared" si="11"/>
        <v>7.20</v>
      </c>
    </row>
    <row r="11" spans="1:26" ht="18" customHeight="1" thickBot="1">
      <c r="A11" s="208">
        <v>4</v>
      </c>
      <c r="B11" s="137">
        <v>283067</v>
      </c>
      <c r="C11" s="138" t="s">
        <v>169</v>
      </c>
      <c r="D11" s="10">
        <v>2</v>
      </c>
      <c r="E11" s="10">
        <v>2.50</v>
      </c>
      <c r="F11" s="10">
        <v>3</v>
      </c>
      <c r="G11" s="10">
        <v>1</v>
      </c>
      <c r="H11" s="10">
        <v>3</v>
      </c>
      <c r="I11" s="10">
        <f t="shared" si="7"/>
        <v>11.50</v>
      </c>
      <c r="J11" s="10">
        <f t="shared" si="0"/>
        <v>1.725</v>
      </c>
      <c r="K11" s="18">
        <v>1</v>
      </c>
      <c r="L11" s="18">
        <v>2</v>
      </c>
      <c r="M11" s="18">
        <v>1</v>
      </c>
      <c r="N11" s="18">
        <v>1</v>
      </c>
      <c r="O11" s="18">
        <v>1</v>
      </c>
      <c r="P11" s="18">
        <f t="shared" si="8"/>
        <v>6</v>
      </c>
      <c r="Q11" s="117">
        <f t="shared" si="9"/>
        <v>0.30000000000000004</v>
      </c>
      <c r="R11" s="107">
        <f t="shared" si="1"/>
        <v>0.35</v>
      </c>
      <c r="S11" s="107">
        <f t="shared" si="2"/>
        <v>0.475</v>
      </c>
      <c r="T11" s="107">
        <f t="shared" si="3"/>
        <v>0.49999999999999994</v>
      </c>
      <c r="U11" s="107">
        <f t="shared" si="4"/>
        <v>0.20</v>
      </c>
      <c r="V11" s="107">
        <f t="shared" si="5"/>
        <v>0.49999999999999994</v>
      </c>
      <c r="W11" s="118">
        <f t="shared" si="6"/>
        <v>17.50</v>
      </c>
      <c r="X11" s="118">
        <f t="shared" si="10"/>
        <v>3.50</v>
      </c>
      <c r="Y11" s="295">
        <v>14</v>
      </c>
      <c r="Z11" s="117">
        <f t="shared" si="11"/>
        <v>11.20</v>
      </c>
    </row>
    <row r="12" spans="1:26" ht="19.9" customHeight="1">
      <c r="A12" s="207">
        <v>5</v>
      </c>
      <c r="B12" s="137">
        <v>283070</v>
      </c>
      <c r="C12" s="138" t="s">
        <v>115</v>
      </c>
      <c r="D12" s="10">
        <v>1</v>
      </c>
      <c r="E12" s="10">
        <v>2</v>
      </c>
      <c r="F12" s="10">
        <v>1</v>
      </c>
      <c r="G12" s="10">
        <v>0</v>
      </c>
      <c r="H12" s="10">
        <v>2</v>
      </c>
      <c r="I12" s="10">
        <f t="shared" si="7"/>
        <v>6</v>
      </c>
      <c r="J12" s="10">
        <f t="shared" si="0"/>
        <v>0.89999999999999991</v>
      </c>
      <c r="K12" s="18">
        <v>1</v>
      </c>
      <c r="L12" s="18">
        <v>0</v>
      </c>
      <c r="M12" s="18">
        <v>1</v>
      </c>
      <c r="N12" s="18">
        <v>1</v>
      </c>
      <c r="O12" s="18">
        <v>0</v>
      </c>
      <c r="P12" s="18">
        <f t="shared" si="8"/>
        <v>3</v>
      </c>
      <c r="Q12" s="117">
        <f t="shared" si="9"/>
        <v>0.15000000000000002</v>
      </c>
      <c r="R12" s="107">
        <f t="shared" si="1"/>
        <v>0.20</v>
      </c>
      <c r="S12" s="107">
        <f t="shared" si="2"/>
        <v>0.30</v>
      </c>
      <c r="T12" s="107">
        <f t="shared" si="3"/>
        <v>0.20</v>
      </c>
      <c r="U12" s="107">
        <f t="shared" si="4"/>
        <v>0.05</v>
      </c>
      <c r="V12" s="107">
        <f t="shared" si="5"/>
        <v>0.30</v>
      </c>
      <c r="W12" s="118">
        <f t="shared" si="6"/>
        <v>9</v>
      </c>
      <c r="X12" s="118">
        <f t="shared" si="10"/>
        <v>1.80</v>
      </c>
      <c r="Y12" s="295">
        <v>9</v>
      </c>
      <c r="Z12" s="117">
        <f t="shared" si="11"/>
        <v>7.20</v>
      </c>
    </row>
    <row r="13" spans="1:26" ht="19.9" customHeight="1" thickBot="1">
      <c r="A13" s="208">
        <v>6</v>
      </c>
      <c r="B13" s="137">
        <v>283071</v>
      </c>
      <c r="C13" s="138" t="s">
        <v>116</v>
      </c>
      <c r="D13" s="10">
        <v>1</v>
      </c>
      <c r="E13" s="10">
        <v>2</v>
      </c>
      <c r="F13" s="10">
        <v>1</v>
      </c>
      <c r="G13" s="10">
        <v>2</v>
      </c>
      <c r="H13" s="10">
        <v>1</v>
      </c>
      <c r="I13" s="10">
        <f t="shared" si="7"/>
        <v>7</v>
      </c>
      <c r="J13" s="10">
        <f t="shared" si="0"/>
        <v>1.05</v>
      </c>
      <c r="K13" s="18">
        <v>1</v>
      </c>
      <c r="L13" s="18">
        <v>1</v>
      </c>
      <c r="M13" s="18">
        <v>1</v>
      </c>
      <c r="N13" s="18">
        <v>0</v>
      </c>
      <c r="O13" s="18">
        <v>1</v>
      </c>
      <c r="P13" s="18">
        <f t="shared" si="8"/>
        <v>4</v>
      </c>
      <c r="Q13" s="117">
        <f t="shared" si="9"/>
        <v>0.20</v>
      </c>
      <c r="R13" s="107">
        <f t="shared" si="1"/>
        <v>0.20</v>
      </c>
      <c r="S13" s="107">
        <f t="shared" si="2"/>
        <v>0.35</v>
      </c>
      <c r="T13" s="107">
        <f t="shared" si="3"/>
        <v>0.20</v>
      </c>
      <c r="U13" s="107">
        <f t="shared" si="4"/>
        <v>0.30</v>
      </c>
      <c r="V13" s="107">
        <f t="shared" si="5"/>
        <v>0.20</v>
      </c>
      <c r="W13" s="118">
        <f t="shared" si="6"/>
        <v>11</v>
      </c>
      <c r="X13" s="118">
        <f t="shared" si="10"/>
        <v>2.2000000000000002</v>
      </c>
      <c r="Y13" s="295">
        <v>9</v>
      </c>
      <c r="Z13" s="117">
        <f t="shared" si="11"/>
        <v>7.20</v>
      </c>
    </row>
    <row r="14" spans="1:26" ht="19.9" customHeight="1">
      <c r="A14" s="207">
        <v>7</v>
      </c>
      <c r="B14" s="137">
        <v>283077</v>
      </c>
      <c r="C14" s="138" t="s">
        <v>170</v>
      </c>
      <c r="D14" s="10">
        <v>1</v>
      </c>
      <c r="E14" s="10">
        <v>1</v>
      </c>
      <c r="F14" s="10">
        <v>0</v>
      </c>
      <c r="G14" s="10">
        <v>2</v>
      </c>
      <c r="H14" s="10">
        <v>3</v>
      </c>
      <c r="I14" s="10">
        <f t="shared" si="7"/>
        <v>7</v>
      </c>
      <c r="J14" s="10">
        <f t="shared" si="0"/>
        <v>1.05</v>
      </c>
      <c r="K14" s="18">
        <v>0</v>
      </c>
      <c r="L14" s="18">
        <v>1</v>
      </c>
      <c r="M14" s="18">
        <v>2</v>
      </c>
      <c r="N14" s="18">
        <v>1</v>
      </c>
      <c r="O14" s="18">
        <v>0</v>
      </c>
      <c r="P14" s="18">
        <f t="shared" si="8"/>
        <v>4</v>
      </c>
      <c r="Q14" s="117">
        <f t="shared" si="9"/>
        <v>0.20</v>
      </c>
      <c r="R14" s="107">
        <f t="shared" si="1"/>
        <v>0.15</v>
      </c>
      <c r="S14" s="107">
        <f t="shared" si="2"/>
        <v>0.20</v>
      </c>
      <c r="T14" s="107">
        <f t="shared" si="3"/>
        <v>0.10</v>
      </c>
      <c r="U14" s="107">
        <f t="shared" si="4"/>
        <v>0.35</v>
      </c>
      <c r="V14" s="107">
        <f t="shared" si="5"/>
        <v>0.44999999999999996</v>
      </c>
      <c r="W14" s="118">
        <f t="shared" si="6"/>
        <v>11</v>
      </c>
      <c r="X14" s="118">
        <f t="shared" si="10"/>
        <v>2.2000000000000002</v>
      </c>
      <c r="Y14" s="295">
        <v>8</v>
      </c>
      <c r="Z14" s="117">
        <f t="shared" si="11"/>
        <v>6.40</v>
      </c>
    </row>
    <row r="15" spans="1:26" ht="19.9" customHeight="1" thickBot="1">
      <c r="A15" s="208">
        <v>8</v>
      </c>
      <c r="B15" s="137">
        <v>283080</v>
      </c>
      <c r="C15" s="138" t="s">
        <v>141</v>
      </c>
      <c r="D15" s="10">
        <v>1</v>
      </c>
      <c r="E15" s="10">
        <v>2</v>
      </c>
      <c r="F15" s="10">
        <v>3</v>
      </c>
      <c r="G15" s="10">
        <v>2</v>
      </c>
      <c r="H15" s="10">
        <v>0</v>
      </c>
      <c r="I15" s="10">
        <f t="shared" si="7"/>
        <v>8</v>
      </c>
      <c r="J15" s="10">
        <f t="shared" si="0"/>
        <v>1.20</v>
      </c>
      <c r="K15" s="18">
        <v>1</v>
      </c>
      <c r="L15" s="18">
        <v>1</v>
      </c>
      <c r="M15" s="18">
        <v>1</v>
      </c>
      <c r="N15" s="18">
        <v>1</v>
      </c>
      <c r="O15" s="18">
        <v>0</v>
      </c>
      <c r="P15" s="18">
        <f t="shared" si="8"/>
        <v>4</v>
      </c>
      <c r="Q15" s="117">
        <f t="shared" si="9"/>
        <v>0.20</v>
      </c>
      <c r="R15" s="107">
        <f t="shared" si="1"/>
        <v>0.20</v>
      </c>
      <c r="S15" s="107">
        <f t="shared" si="2"/>
        <v>0.35</v>
      </c>
      <c r="T15" s="107">
        <f t="shared" si="3"/>
        <v>0.49999999999999994</v>
      </c>
      <c r="U15" s="107">
        <f t="shared" si="4"/>
        <v>0.35</v>
      </c>
      <c r="V15" s="107">
        <f t="shared" si="5"/>
        <v>0</v>
      </c>
      <c r="W15" s="118">
        <f t="shared" si="6"/>
        <v>12</v>
      </c>
      <c r="X15" s="118">
        <f t="shared" si="10"/>
        <v>2.4000000000000004</v>
      </c>
      <c r="Y15" s="295">
        <v>8</v>
      </c>
      <c r="Z15" s="117">
        <f t="shared" si="11"/>
        <v>6.40</v>
      </c>
    </row>
    <row r="16" spans="1:26" ht="19.9" customHeight="1">
      <c r="A16" s="207">
        <v>9</v>
      </c>
      <c r="B16" s="137">
        <v>283083</v>
      </c>
      <c r="C16" s="138" t="s">
        <v>171</v>
      </c>
      <c r="D16" s="10">
        <v>3</v>
      </c>
      <c r="E16" s="10">
        <v>4</v>
      </c>
      <c r="F16" s="10">
        <v>3</v>
      </c>
      <c r="G16" s="10">
        <v>2</v>
      </c>
      <c r="H16" s="10">
        <v>4</v>
      </c>
      <c r="I16" s="10">
        <f t="shared" si="7"/>
        <v>16</v>
      </c>
      <c r="J16" s="10">
        <f t="shared" si="0"/>
        <v>2.40</v>
      </c>
      <c r="K16" s="18">
        <v>1</v>
      </c>
      <c r="L16" s="18">
        <v>2</v>
      </c>
      <c r="M16" s="18">
        <v>2</v>
      </c>
      <c r="N16" s="18">
        <v>1</v>
      </c>
      <c r="O16" s="18">
        <v>2</v>
      </c>
      <c r="P16" s="18">
        <f t="shared" si="8"/>
        <v>8</v>
      </c>
      <c r="Q16" s="117">
        <f t="shared" si="9"/>
        <v>0.40</v>
      </c>
      <c r="R16" s="107">
        <f t="shared" si="1"/>
        <v>0.49999999999999994</v>
      </c>
      <c r="S16" s="107">
        <f t="shared" si="2"/>
        <v>0.70</v>
      </c>
      <c r="T16" s="107">
        <f t="shared" si="3"/>
        <v>0.54999999999999993</v>
      </c>
      <c r="U16" s="107">
        <f t="shared" si="4"/>
        <v>0.35</v>
      </c>
      <c r="V16" s="107">
        <f t="shared" si="5"/>
        <v>0.70</v>
      </c>
      <c r="W16" s="118">
        <f t="shared" si="6"/>
        <v>24</v>
      </c>
      <c r="X16" s="118">
        <f t="shared" si="10"/>
        <v>4.8000000000000007</v>
      </c>
      <c r="Y16" s="295">
        <v>16</v>
      </c>
      <c r="Z16" s="117">
        <f t="shared" si="11"/>
        <v>12.80</v>
      </c>
    </row>
    <row r="17" spans="1:26" ht="19.9" customHeight="1" thickBot="1">
      <c r="A17" s="208">
        <v>10</v>
      </c>
      <c r="B17" s="137">
        <v>283089</v>
      </c>
      <c r="C17" s="138" t="s">
        <v>119</v>
      </c>
      <c r="D17" s="10">
        <v>1</v>
      </c>
      <c r="E17" s="10">
        <v>2</v>
      </c>
      <c r="F17" s="10">
        <v>1</v>
      </c>
      <c r="G17" s="10">
        <v>0</v>
      </c>
      <c r="H17" s="10">
        <v>1</v>
      </c>
      <c r="I17" s="10">
        <f t="shared" si="7"/>
        <v>5</v>
      </c>
      <c r="J17" s="10">
        <f t="shared" si="0"/>
        <v>0.75</v>
      </c>
      <c r="K17" s="18">
        <v>1</v>
      </c>
      <c r="L17" s="18">
        <v>1</v>
      </c>
      <c r="M17" s="18">
        <v>1</v>
      </c>
      <c r="N17" s="18">
        <v>0</v>
      </c>
      <c r="O17" s="18">
        <v>0</v>
      </c>
      <c r="P17" s="18">
        <f t="shared" si="8"/>
        <v>3</v>
      </c>
      <c r="Q17" s="117">
        <f t="shared" si="9"/>
        <v>0.15000000000000002</v>
      </c>
      <c r="R17" s="107">
        <f t="shared" si="1"/>
        <v>0.20</v>
      </c>
      <c r="S17" s="107">
        <f t="shared" si="2"/>
        <v>0.35</v>
      </c>
      <c r="T17" s="107">
        <f t="shared" si="3"/>
        <v>0.20</v>
      </c>
      <c r="U17" s="107">
        <f t="shared" si="4"/>
        <v>0</v>
      </c>
      <c r="V17" s="107">
        <f t="shared" si="5"/>
        <v>0.15</v>
      </c>
      <c r="W17" s="118">
        <f t="shared" si="6"/>
        <v>8</v>
      </c>
      <c r="X17" s="118">
        <f t="shared" si="10"/>
        <v>1.60</v>
      </c>
      <c r="Y17" s="295">
        <v>6</v>
      </c>
      <c r="Z17" s="117">
        <f t="shared" si="11"/>
        <v>4.8000000000000007</v>
      </c>
    </row>
    <row r="18" spans="1:26" ht="19.9" customHeight="1">
      <c r="A18" s="207">
        <v>11</v>
      </c>
      <c r="B18" s="137">
        <v>283090</v>
      </c>
      <c r="C18" s="138" t="s">
        <v>172</v>
      </c>
      <c r="D18" s="10">
        <v>2</v>
      </c>
      <c r="E18" s="10">
        <v>3</v>
      </c>
      <c r="F18" s="10">
        <v>4</v>
      </c>
      <c r="G18" s="10">
        <v>3</v>
      </c>
      <c r="H18" s="10">
        <v>1</v>
      </c>
      <c r="I18" s="10">
        <f t="shared" si="7"/>
        <v>13</v>
      </c>
      <c r="J18" s="10">
        <f t="shared" si="0"/>
        <v>1.95</v>
      </c>
      <c r="K18" s="18">
        <v>2</v>
      </c>
      <c r="L18" s="18">
        <v>1</v>
      </c>
      <c r="M18" s="18">
        <v>2</v>
      </c>
      <c r="N18" s="18">
        <v>1</v>
      </c>
      <c r="O18" s="18">
        <v>0</v>
      </c>
      <c r="P18" s="18">
        <f t="shared" si="8"/>
        <v>6</v>
      </c>
      <c r="Q18" s="117">
        <f t="shared" si="9"/>
        <v>0.30000000000000004</v>
      </c>
      <c r="R18" s="107">
        <f t="shared" si="1"/>
        <v>0.40</v>
      </c>
      <c r="S18" s="107">
        <f t="shared" si="2"/>
        <v>0.49999999999999994</v>
      </c>
      <c r="T18" s="107">
        <f t="shared" si="3"/>
        <v>0.70</v>
      </c>
      <c r="U18" s="107">
        <f t="shared" si="4"/>
        <v>0.49999999999999994</v>
      </c>
      <c r="V18" s="107">
        <f t="shared" si="5"/>
        <v>0.15</v>
      </c>
      <c r="W18" s="118">
        <f t="shared" si="6"/>
        <v>19</v>
      </c>
      <c r="X18" s="118">
        <f t="shared" si="10"/>
        <v>3.8000000000000003</v>
      </c>
      <c r="Y18" s="295">
        <v>13</v>
      </c>
      <c r="Z18" s="117">
        <f t="shared" si="11"/>
        <v>10.40</v>
      </c>
    </row>
    <row r="19" spans="1:26" ht="19.9" customHeight="1" thickBot="1">
      <c r="A19" s="208">
        <v>12</v>
      </c>
      <c r="B19" s="137">
        <v>283091</v>
      </c>
      <c r="C19" s="138" t="s">
        <v>143</v>
      </c>
      <c r="D19" s="10">
        <v>1</v>
      </c>
      <c r="E19" s="10">
        <v>2</v>
      </c>
      <c r="F19" s="10">
        <v>3</v>
      </c>
      <c r="G19" s="10">
        <v>4</v>
      </c>
      <c r="H19" s="10">
        <v>1</v>
      </c>
      <c r="I19" s="10">
        <f t="shared" si="7"/>
        <v>11</v>
      </c>
      <c r="J19" s="10">
        <f t="shared" si="0"/>
        <v>1.65</v>
      </c>
      <c r="K19" s="18">
        <v>1</v>
      </c>
      <c r="L19" s="18">
        <v>1</v>
      </c>
      <c r="M19" s="18">
        <v>1</v>
      </c>
      <c r="N19" s="18">
        <v>2</v>
      </c>
      <c r="O19" s="18">
        <v>0</v>
      </c>
      <c r="P19" s="18">
        <f t="shared" si="8"/>
        <v>5</v>
      </c>
      <c r="Q19" s="117">
        <f t="shared" si="9"/>
        <v>0.25</v>
      </c>
      <c r="R19" s="107">
        <f t="shared" si="1"/>
        <v>0.20</v>
      </c>
      <c r="S19" s="107">
        <f t="shared" si="2"/>
        <v>0.35</v>
      </c>
      <c r="T19" s="107">
        <f t="shared" si="3"/>
        <v>0.49999999999999994</v>
      </c>
      <c r="U19" s="107">
        <f t="shared" si="4"/>
        <v>0.70</v>
      </c>
      <c r="V19" s="107">
        <f t="shared" si="5"/>
        <v>0.15</v>
      </c>
      <c r="W19" s="118">
        <f t="shared" si="6"/>
        <v>16</v>
      </c>
      <c r="X19" s="118">
        <f t="shared" si="10"/>
        <v>3.20</v>
      </c>
      <c r="Y19" s="295">
        <v>9</v>
      </c>
      <c r="Z19" s="117">
        <f t="shared" si="11"/>
        <v>7.20</v>
      </c>
    </row>
    <row r="20" spans="1:26" ht="19.9" customHeight="1">
      <c r="A20" s="207">
        <v>13</v>
      </c>
      <c r="B20" s="137">
        <v>283093</v>
      </c>
      <c r="C20" s="138" t="s">
        <v>173</v>
      </c>
      <c r="D20" s="10">
        <v>6</v>
      </c>
      <c r="E20" s="10">
        <v>5</v>
      </c>
      <c r="F20" s="10">
        <v>4</v>
      </c>
      <c r="G20" s="10">
        <v>5</v>
      </c>
      <c r="H20" s="10">
        <v>4</v>
      </c>
      <c r="I20" s="10">
        <f t="shared" si="7"/>
        <v>24</v>
      </c>
      <c r="J20" s="10">
        <f t="shared" si="0"/>
        <v>3.5999999999999996</v>
      </c>
      <c r="K20" s="18">
        <v>2</v>
      </c>
      <c r="L20" s="18">
        <v>3</v>
      </c>
      <c r="M20" s="18">
        <v>3</v>
      </c>
      <c r="N20" s="18">
        <v>2</v>
      </c>
      <c r="O20" s="18">
        <v>2</v>
      </c>
      <c r="P20" s="18">
        <f t="shared" si="8"/>
        <v>12</v>
      </c>
      <c r="Q20" s="117">
        <f t="shared" si="9"/>
        <v>0.60000000000000009</v>
      </c>
      <c r="R20" s="107">
        <f t="shared" si="1"/>
        <v>0.99999999999999989</v>
      </c>
      <c r="S20" s="107">
        <f t="shared" si="2"/>
        <v>0.90</v>
      </c>
      <c r="T20" s="107">
        <f t="shared" si="3"/>
        <v>0.75</v>
      </c>
      <c r="U20" s="107">
        <f t="shared" si="4"/>
        <v>0.85</v>
      </c>
      <c r="V20" s="107">
        <f t="shared" si="5"/>
        <v>0.70</v>
      </c>
      <c r="W20" s="118">
        <f t="shared" si="6"/>
        <v>36</v>
      </c>
      <c r="X20" s="118">
        <f t="shared" si="10"/>
        <v>7.20</v>
      </c>
      <c r="Y20" s="295">
        <v>17</v>
      </c>
      <c r="Z20" s="117">
        <f t="shared" si="11"/>
        <v>13.60</v>
      </c>
    </row>
    <row r="21" spans="1:26" ht="19.9" customHeight="1" thickBot="1">
      <c r="A21" s="208">
        <v>14</v>
      </c>
      <c r="B21" s="137">
        <v>283098</v>
      </c>
      <c r="C21" s="138" t="s">
        <v>174</v>
      </c>
      <c r="D21" s="10">
        <v>2</v>
      </c>
      <c r="E21" s="10">
        <v>3</v>
      </c>
      <c r="F21" s="10">
        <v>0</v>
      </c>
      <c r="G21" s="10">
        <v>1</v>
      </c>
      <c r="H21" s="10">
        <v>0</v>
      </c>
      <c r="I21" s="10">
        <f t="shared" si="7"/>
        <v>6</v>
      </c>
      <c r="J21" s="10">
        <f t="shared" si="0"/>
        <v>0.89999999999999991</v>
      </c>
      <c r="K21" s="18">
        <v>1</v>
      </c>
      <c r="L21" s="18">
        <v>1</v>
      </c>
      <c r="M21" s="18">
        <v>0</v>
      </c>
      <c r="N21" s="18">
        <v>1</v>
      </c>
      <c r="O21" s="18">
        <v>0</v>
      </c>
      <c r="P21" s="18">
        <f t="shared" si="8"/>
        <v>3</v>
      </c>
      <c r="Q21" s="117">
        <f t="shared" si="9"/>
        <v>0.15000000000000002</v>
      </c>
      <c r="R21" s="107">
        <f t="shared" si="1"/>
        <v>0.35</v>
      </c>
      <c r="S21" s="107">
        <f t="shared" si="2"/>
        <v>0.49999999999999994</v>
      </c>
      <c r="T21" s="107">
        <f t="shared" si="3"/>
        <v>0</v>
      </c>
      <c r="U21" s="107">
        <f t="shared" si="4"/>
        <v>0.20</v>
      </c>
      <c r="V21" s="107">
        <f t="shared" si="5"/>
        <v>0</v>
      </c>
      <c r="W21" s="118">
        <f t="shared" si="6"/>
        <v>9</v>
      </c>
      <c r="X21" s="118">
        <f t="shared" si="10"/>
        <v>1.80</v>
      </c>
      <c r="Y21" s="295">
        <v>6</v>
      </c>
      <c r="Z21" s="117">
        <f t="shared" si="11"/>
        <v>4.8000000000000007</v>
      </c>
    </row>
    <row r="22" spans="1:26" ht="19.9" customHeight="1">
      <c r="A22" s="207">
        <v>15</v>
      </c>
      <c r="B22" s="137">
        <v>283104</v>
      </c>
      <c r="C22" s="138" t="s">
        <v>175</v>
      </c>
      <c r="D22" s="10">
        <v>2</v>
      </c>
      <c r="E22" s="10">
        <v>3</v>
      </c>
      <c r="F22" s="10">
        <v>1</v>
      </c>
      <c r="G22" s="10">
        <v>2</v>
      </c>
      <c r="H22" s="10">
        <v>0</v>
      </c>
      <c r="I22" s="10">
        <f t="shared" si="7"/>
        <v>8</v>
      </c>
      <c r="J22" s="10">
        <f t="shared" si="0"/>
        <v>1.20</v>
      </c>
      <c r="K22" s="18">
        <v>1</v>
      </c>
      <c r="L22" s="18">
        <v>1</v>
      </c>
      <c r="M22" s="18">
        <v>1</v>
      </c>
      <c r="N22" s="18">
        <v>0</v>
      </c>
      <c r="O22" s="18">
        <v>1</v>
      </c>
      <c r="P22" s="18">
        <f t="shared" si="8"/>
        <v>4</v>
      </c>
      <c r="Q22" s="117">
        <f t="shared" si="9"/>
        <v>0.20</v>
      </c>
      <c r="R22" s="107">
        <f t="shared" si="1"/>
        <v>0.35</v>
      </c>
      <c r="S22" s="107">
        <f t="shared" si="2"/>
        <v>0.49999999999999994</v>
      </c>
      <c r="T22" s="107">
        <f t="shared" si="3"/>
        <v>0.20</v>
      </c>
      <c r="U22" s="107">
        <f t="shared" si="4"/>
        <v>0.30</v>
      </c>
      <c r="V22" s="107">
        <f t="shared" si="5"/>
        <v>0.05</v>
      </c>
      <c r="W22" s="118">
        <f t="shared" si="6"/>
        <v>12</v>
      </c>
      <c r="X22" s="118">
        <f t="shared" si="10"/>
        <v>2.4000000000000004</v>
      </c>
      <c r="Y22" s="295">
        <v>5</v>
      </c>
      <c r="Z22" s="117">
        <f t="shared" si="11"/>
        <v>4</v>
      </c>
    </row>
    <row r="23" spans="1:26" ht="19.9" customHeight="1" thickBot="1">
      <c r="A23" s="208">
        <v>16</v>
      </c>
      <c r="B23" s="137">
        <v>283109</v>
      </c>
      <c r="C23" s="138" t="s">
        <v>176</v>
      </c>
      <c r="D23" s="10">
        <v>1</v>
      </c>
      <c r="E23" s="10">
        <v>4</v>
      </c>
      <c r="F23" s="10">
        <v>5</v>
      </c>
      <c r="G23" s="10">
        <v>6</v>
      </c>
      <c r="H23" s="10">
        <v>5</v>
      </c>
      <c r="I23" s="10">
        <f t="shared" si="7"/>
        <v>21</v>
      </c>
      <c r="J23" s="10">
        <f t="shared" si="0"/>
        <v>3.15</v>
      </c>
      <c r="K23" s="18">
        <v>2</v>
      </c>
      <c r="L23" s="18">
        <v>2</v>
      </c>
      <c r="M23" s="18">
        <v>2</v>
      </c>
      <c r="N23" s="18">
        <v>3</v>
      </c>
      <c r="O23" s="18">
        <v>2</v>
      </c>
      <c r="P23" s="18">
        <f t="shared" si="8"/>
        <v>11</v>
      </c>
      <c r="Q23" s="117">
        <f t="shared" si="9"/>
        <v>0.55000000000000004</v>
      </c>
      <c r="R23" s="107">
        <f t="shared" si="1"/>
        <v>0.25</v>
      </c>
      <c r="S23" s="107">
        <f t="shared" si="2"/>
        <v>0.70</v>
      </c>
      <c r="T23" s="107">
        <f t="shared" si="3"/>
        <v>0.85</v>
      </c>
      <c r="U23" s="107">
        <f t="shared" si="4"/>
        <v>1.0499999999999998</v>
      </c>
      <c r="V23" s="107">
        <f t="shared" si="5"/>
        <v>0.85</v>
      </c>
      <c r="W23" s="118">
        <f t="shared" si="6"/>
        <v>32</v>
      </c>
      <c r="X23" s="118">
        <f t="shared" si="10"/>
        <v>6.40</v>
      </c>
      <c r="Y23" s="295">
        <v>11</v>
      </c>
      <c r="Z23" s="117">
        <f t="shared" si="11"/>
        <v>8.8000000000000007</v>
      </c>
    </row>
    <row r="24" spans="1:26" ht="19.9" customHeight="1">
      <c r="A24" s="207">
        <v>17</v>
      </c>
      <c r="B24" s="137">
        <v>283115</v>
      </c>
      <c r="C24" s="138" t="s">
        <v>177</v>
      </c>
      <c r="D24" s="10">
        <v>5</v>
      </c>
      <c r="E24" s="10">
        <v>6</v>
      </c>
      <c r="F24" s="10">
        <v>4</v>
      </c>
      <c r="G24" s="10">
        <v>5</v>
      </c>
      <c r="H24" s="10">
        <v>6</v>
      </c>
      <c r="I24" s="10">
        <f t="shared" si="7"/>
        <v>26</v>
      </c>
      <c r="J24" s="10">
        <f t="shared" si="0"/>
        <v>3.90</v>
      </c>
      <c r="K24" s="18">
        <v>3</v>
      </c>
      <c r="L24" s="18">
        <v>2</v>
      </c>
      <c r="M24" s="18">
        <v>3</v>
      </c>
      <c r="N24" s="18">
        <v>3</v>
      </c>
      <c r="O24" s="18">
        <v>2</v>
      </c>
      <c r="P24" s="18">
        <f t="shared" si="8"/>
        <v>13</v>
      </c>
      <c r="Q24" s="117">
        <f t="shared" si="9"/>
        <v>0.65</v>
      </c>
      <c r="R24" s="107">
        <f t="shared" si="1"/>
        <v>0.90</v>
      </c>
      <c r="S24" s="107">
        <f t="shared" si="2"/>
        <v>0.99999999999999989</v>
      </c>
      <c r="T24" s="107">
        <f t="shared" si="3"/>
        <v>0.75</v>
      </c>
      <c r="U24" s="107">
        <f t="shared" si="4"/>
        <v>0.90</v>
      </c>
      <c r="V24" s="107">
        <f t="shared" si="5"/>
        <v>0.99999999999999989</v>
      </c>
      <c r="W24" s="118">
        <f t="shared" si="6"/>
        <v>39</v>
      </c>
      <c r="X24" s="118">
        <f t="shared" si="10"/>
        <v>7.8000000000000007</v>
      </c>
      <c r="Y24" s="295">
        <v>13</v>
      </c>
      <c r="Z24" s="117">
        <f t="shared" si="11"/>
        <v>10.40</v>
      </c>
    </row>
    <row r="25" spans="1:26" ht="19.9" customHeight="1" thickBot="1">
      <c r="A25" s="208">
        <v>18</v>
      </c>
      <c r="B25" s="137">
        <v>283119</v>
      </c>
      <c r="C25" s="138" t="s">
        <v>178</v>
      </c>
      <c r="D25" s="10">
        <v>4</v>
      </c>
      <c r="E25" s="10">
        <v>3</v>
      </c>
      <c r="F25" s="10">
        <v>5</v>
      </c>
      <c r="G25" s="10">
        <v>6</v>
      </c>
      <c r="H25" s="10">
        <v>4</v>
      </c>
      <c r="I25" s="10">
        <f t="shared" si="7"/>
        <v>22</v>
      </c>
      <c r="J25" s="10">
        <f t="shared" si="0"/>
        <v>3.30</v>
      </c>
      <c r="K25" s="18">
        <v>2</v>
      </c>
      <c r="L25" s="18">
        <v>1</v>
      </c>
      <c r="M25" s="18">
        <v>3</v>
      </c>
      <c r="N25" s="18">
        <v>3</v>
      </c>
      <c r="O25" s="18">
        <v>2</v>
      </c>
      <c r="P25" s="18">
        <f t="shared" si="8"/>
        <v>11</v>
      </c>
      <c r="Q25" s="117">
        <f t="shared" si="9"/>
        <v>0.55000000000000004</v>
      </c>
      <c r="R25" s="107">
        <f t="shared" si="1"/>
        <v>0.70</v>
      </c>
      <c r="S25" s="107">
        <f t="shared" si="2"/>
        <v>0.49999999999999994</v>
      </c>
      <c r="T25" s="107">
        <f t="shared" si="3"/>
        <v>0.90</v>
      </c>
      <c r="U25" s="107">
        <f t="shared" si="4"/>
        <v>1.0499999999999998</v>
      </c>
      <c r="V25" s="107">
        <f t="shared" si="5"/>
        <v>0.70</v>
      </c>
      <c r="W25" s="118">
        <f t="shared" si="6"/>
        <v>33</v>
      </c>
      <c r="X25" s="118">
        <f t="shared" si="10"/>
        <v>6.60</v>
      </c>
      <c r="Y25" s="295">
        <v>12</v>
      </c>
      <c r="Z25" s="117">
        <f t="shared" si="11"/>
        <v>9.6000000000000014</v>
      </c>
    </row>
    <row r="26" spans="1:26" ht="19.9" customHeight="1">
      <c r="A26" s="207">
        <v>19</v>
      </c>
      <c r="B26" s="137">
        <v>283122</v>
      </c>
      <c r="C26" s="138" t="s">
        <v>179</v>
      </c>
      <c r="D26" s="10">
        <v>1</v>
      </c>
      <c r="E26" s="10">
        <v>0</v>
      </c>
      <c r="F26" s="10">
        <v>2</v>
      </c>
      <c r="G26" s="10">
        <v>3</v>
      </c>
      <c r="H26" s="10">
        <v>4</v>
      </c>
      <c r="I26" s="10">
        <f t="shared" si="7"/>
        <v>10</v>
      </c>
      <c r="J26" s="10">
        <f t="shared" si="0"/>
        <v>1.50</v>
      </c>
      <c r="K26" s="18">
        <v>2</v>
      </c>
      <c r="L26" s="18">
        <v>1</v>
      </c>
      <c r="M26" s="18">
        <v>1</v>
      </c>
      <c r="N26" s="18">
        <v>1</v>
      </c>
      <c r="O26" s="18">
        <v>0</v>
      </c>
      <c r="P26" s="18">
        <f t="shared" si="8"/>
        <v>5</v>
      </c>
      <c r="Q26" s="117">
        <f t="shared" si="9"/>
        <v>0.25</v>
      </c>
      <c r="R26" s="107">
        <f t="shared" si="1"/>
        <v>0.25</v>
      </c>
      <c r="S26" s="107">
        <f t="shared" si="2"/>
        <v>0.05</v>
      </c>
      <c r="T26" s="107">
        <f t="shared" si="3"/>
        <v>0.35</v>
      </c>
      <c r="U26" s="107">
        <f t="shared" si="4"/>
        <v>0.49999999999999994</v>
      </c>
      <c r="V26" s="107">
        <f t="shared" si="5"/>
        <v>0.60</v>
      </c>
      <c r="W26" s="118">
        <f t="shared" si="6"/>
        <v>15</v>
      </c>
      <c r="X26" s="118">
        <f t="shared" si="10"/>
        <v>3</v>
      </c>
      <c r="Y26" s="295">
        <v>5</v>
      </c>
      <c r="Z26" s="117">
        <f t="shared" si="11"/>
        <v>4</v>
      </c>
    </row>
    <row r="27" spans="1:26" ht="19.9" customHeight="1" thickBot="1">
      <c r="A27" s="208">
        <v>20</v>
      </c>
      <c r="B27" s="137">
        <v>283127</v>
      </c>
      <c r="C27" s="138" t="s">
        <v>124</v>
      </c>
      <c r="D27" s="10">
        <v>2</v>
      </c>
      <c r="E27" s="10">
        <v>3</v>
      </c>
      <c r="F27" s="10">
        <v>4</v>
      </c>
      <c r="G27" s="10">
        <v>0</v>
      </c>
      <c r="H27" s="10">
        <v>2</v>
      </c>
      <c r="I27" s="10">
        <f t="shared" si="7"/>
        <v>11</v>
      </c>
      <c r="J27" s="10">
        <f t="shared" si="0"/>
        <v>1.65</v>
      </c>
      <c r="K27" s="18">
        <v>2</v>
      </c>
      <c r="L27" s="18">
        <v>1</v>
      </c>
      <c r="M27" s="18">
        <v>3</v>
      </c>
      <c r="N27" s="18">
        <v>2</v>
      </c>
      <c r="O27" s="18">
        <v>2</v>
      </c>
      <c r="P27" s="18">
        <f t="shared" si="8"/>
        <v>10</v>
      </c>
      <c r="Q27" s="117">
        <f t="shared" si="9"/>
        <v>0.50</v>
      </c>
      <c r="R27" s="107">
        <f t="shared" si="1"/>
        <v>0.40</v>
      </c>
      <c r="S27" s="107">
        <f t="shared" si="2"/>
        <v>0.49999999999999994</v>
      </c>
      <c r="T27" s="107">
        <f t="shared" si="3"/>
        <v>0.75</v>
      </c>
      <c r="U27" s="107">
        <f t="shared" si="4"/>
        <v>0.10</v>
      </c>
      <c r="V27" s="107">
        <f t="shared" si="5"/>
        <v>0.40</v>
      </c>
      <c r="W27" s="118">
        <f t="shared" si="6"/>
        <v>21</v>
      </c>
      <c r="X27" s="118">
        <f t="shared" si="10"/>
        <v>4.20</v>
      </c>
      <c r="Y27" s="295">
        <v>5</v>
      </c>
      <c r="Z27" s="117">
        <f t="shared" si="11"/>
        <v>4</v>
      </c>
    </row>
    <row r="28" spans="1:26" ht="19.9" customHeight="1">
      <c r="A28" s="207">
        <v>21</v>
      </c>
      <c r="B28" s="137">
        <v>283130</v>
      </c>
      <c r="C28" s="138" t="s">
        <v>126</v>
      </c>
      <c r="D28" s="10">
        <v>2</v>
      </c>
      <c r="E28" s="10">
        <v>3</v>
      </c>
      <c r="F28" s="10">
        <v>1</v>
      </c>
      <c r="G28" s="10">
        <v>3</v>
      </c>
      <c r="H28" s="10">
        <v>2</v>
      </c>
      <c r="I28" s="10">
        <f t="shared" si="7"/>
        <v>11</v>
      </c>
      <c r="J28" s="10">
        <f t="shared" si="0"/>
        <v>1.65</v>
      </c>
      <c r="K28" s="18">
        <v>2</v>
      </c>
      <c r="L28" s="18">
        <v>1</v>
      </c>
      <c r="M28" s="18">
        <v>2</v>
      </c>
      <c r="N28" s="18">
        <v>2</v>
      </c>
      <c r="O28" s="18">
        <v>3</v>
      </c>
      <c r="P28" s="18">
        <f t="shared" si="8"/>
        <v>10</v>
      </c>
      <c r="Q28" s="117">
        <f t="shared" si="9"/>
        <v>0.50</v>
      </c>
      <c r="R28" s="107">
        <f t="shared" si="1"/>
        <v>0.40</v>
      </c>
      <c r="S28" s="107">
        <f t="shared" si="2"/>
        <v>0.49999999999999994</v>
      </c>
      <c r="T28" s="107">
        <f t="shared" si="3"/>
        <v>0.25</v>
      </c>
      <c r="U28" s="107">
        <f t="shared" si="4"/>
        <v>0.54999999999999993</v>
      </c>
      <c r="V28" s="107">
        <f t="shared" si="5"/>
        <v>0.45</v>
      </c>
      <c r="W28" s="118">
        <f t="shared" si="6"/>
        <v>21</v>
      </c>
      <c r="X28" s="118">
        <f t="shared" si="10"/>
        <v>4.20</v>
      </c>
      <c r="Y28" s="295">
        <v>6</v>
      </c>
      <c r="Z28" s="117">
        <f t="shared" si="11"/>
        <v>4.8000000000000007</v>
      </c>
    </row>
    <row r="29" spans="1:26" ht="19.9" customHeight="1" thickBot="1">
      <c r="A29" s="208">
        <v>22</v>
      </c>
      <c r="B29" s="137">
        <v>283133</v>
      </c>
      <c r="C29" s="138" t="s">
        <v>180</v>
      </c>
      <c r="D29" s="10">
        <v>4</v>
      </c>
      <c r="E29" s="10">
        <v>3</v>
      </c>
      <c r="F29" s="10">
        <v>2</v>
      </c>
      <c r="G29" s="10">
        <v>4</v>
      </c>
      <c r="H29" s="10">
        <v>2</v>
      </c>
      <c r="I29" s="10">
        <f t="shared" si="7"/>
        <v>15</v>
      </c>
      <c r="J29" s="10">
        <f t="shared" si="0"/>
        <v>2.25</v>
      </c>
      <c r="K29" s="18">
        <v>2</v>
      </c>
      <c r="L29" s="18">
        <v>2</v>
      </c>
      <c r="M29" s="18">
        <v>2</v>
      </c>
      <c r="N29" s="18">
        <v>1</v>
      </c>
      <c r="O29" s="18">
        <v>1</v>
      </c>
      <c r="P29" s="18">
        <f t="shared" si="8"/>
        <v>8</v>
      </c>
      <c r="Q29" s="117">
        <f t="shared" si="9"/>
        <v>0.40</v>
      </c>
      <c r="R29" s="107">
        <f t="shared" si="1"/>
        <v>0.70</v>
      </c>
      <c r="S29" s="107">
        <f t="shared" si="2"/>
        <v>0.54999999999999993</v>
      </c>
      <c r="T29" s="107">
        <f t="shared" si="3"/>
        <v>0.40</v>
      </c>
      <c r="U29" s="107">
        <f t="shared" si="4"/>
        <v>0.65</v>
      </c>
      <c r="V29" s="107">
        <f t="shared" si="5"/>
        <v>0.35</v>
      </c>
      <c r="W29" s="118">
        <f t="shared" si="6"/>
        <v>23</v>
      </c>
      <c r="X29" s="118">
        <f t="shared" si="10"/>
        <v>4.6000000000000005</v>
      </c>
      <c r="Y29" s="295">
        <v>8</v>
      </c>
      <c r="Z29" s="117">
        <f t="shared" si="11"/>
        <v>6.40</v>
      </c>
    </row>
    <row r="30" spans="1:26" ht="19.9" customHeight="1">
      <c r="A30" s="207">
        <v>23</v>
      </c>
      <c r="B30" s="137">
        <v>283134</v>
      </c>
      <c r="C30" s="138" t="s">
        <v>128</v>
      </c>
      <c r="D30" s="10">
        <v>1</v>
      </c>
      <c r="E30" s="10">
        <v>3</v>
      </c>
      <c r="F30" s="10">
        <v>2</v>
      </c>
      <c r="G30" s="10">
        <v>4</v>
      </c>
      <c r="H30" s="10">
        <v>1</v>
      </c>
      <c r="I30" s="10">
        <f t="shared" si="7"/>
        <v>11</v>
      </c>
      <c r="J30" s="10">
        <f t="shared" si="0"/>
        <v>1.65</v>
      </c>
      <c r="K30" s="18">
        <v>2</v>
      </c>
      <c r="L30" s="18">
        <v>3</v>
      </c>
      <c r="M30" s="18">
        <v>2</v>
      </c>
      <c r="N30" s="18">
        <v>2</v>
      </c>
      <c r="O30" s="18">
        <v>1</v>
      </c>
      <c r="P30" s="18">
        <f t="shared" si="8"/>
        <v>10</v>
      </c>
      <c r="Q30" s="117">
        <f t="shared" si="9"/>
        <v>0.50</v>
      </c>
      <c r="R30" s="107">
        <f t="shared" si="1"/>
        <v>0.25</v>
      </c>
      <c r="S30" s="107">
        <f t="shared" si="2"/>
        <v>0.60</v>
      </c>
      <c r="T30" s="107">
        <f t="shared" si="3"/>
        <v>0.40</v>
      </c>
      <c r="U30" s="107">
        <f t="shared" si="4"/>
        <v>0.70</v>
      </c>
      <c r="V30" s="107">
        <f t="shared" si="5"/>
        <v>0.20</v>
      </c>
      <c r="W30" s="118">
        <f t="shared" si="6"/>
        <v>21</v>
      </c>
      <c r="X30" s="118">
        <f t="shared" si="10"/>
        <v>4.20</v>
      </c>
      <c r="Y30" s="295">
        <v>11</v>
      </c>
      <c r="Z30" s="117">
        <f t="shared" si="11"/>
        <v>8.8000000000000007</v>
      </c>
    </row>
    <row r="31" spans="1:26" ht="19.9" customHeight="1" thickBot="1">
      <c r="A31" s="208">
        <v>24</v>
      </c>
      <c r="B31" s="137">
        <v>283135</v>
      </c>
      <c r="C31" s="138" t="s">
        <v>146</v>
      </c>
      <c r="D31" s="10">
        <v>1</v>
      </c>
      <c r="E31" s="10">
        <v>0</v>
      </c>
      <c r="F31" s="10">
        <v>2</v>
      </c>
      <c r="G31" s="10">
        <v>3</v>
      </c>
      <c r="H31" s="10">
        <v>0</v>
      </c>
      <c r="I31" s="10">
        <f t="shared" si="7"/>
        <v>6</v>
      </c>
      <c r="J31" s="10">
        <f t="shared" si="0"/>
        <v>0.89999999999999991</v>
      </c>
      <c r="K31" s="18">
        <v>1</v>
      </c>
      <c r="L31" s="18">
        <v>0</v>
      </c>
      <c r="M31" s="18">
        <v>1</v>
      </c>
      <c r="N31" s="18">
        <v>0</v>
      </c>
      <c r="O31" s="18">
        <v>1</v>
      </c>
      <c r="P31" s="18">
        <f t="shared" si="8"/>
        <v>3</v>
      </c>
      <c r="Q31" s="117">
        <f t="shared" si="9"/>
        <v>0.15000000000000002</v>
      </c>
      <c r="R31" s="107">
        <f t="shared" si="1"/>
        <v>0.20</v>
      </c>
      <c r="S31" s="107">
        <f t="shared" si="2"/>
        <v>0</v>
      </c>
      <c r="T31" s="107">
        <f t="shared" si="3"/>
        <v>0.35</v>
      </c>
      <c r="U31" s="107">
        <f t="shared" si="4"/>
        <v>0.44999999999999996</v>
      </c>
      <c r="V31" s="107">
        <f t="shared" si="5"/>
        <v>0.05</v>
      </c>
      <c r="W31" s="118">
        <f t="shared" si="6"/>
        <v>9</v>
      </c>
      <c r="X31" s="118">
        <f t="shared" si="10"/>
        <v>1.80</v>
      </c>
      <c r="Y31" s="295">
        <v>5</v>
      </c>
      <c r="Z31" s="117">
        <f t="shared" si="11"/>
        <v>4</v>
      </c>
    </row>
    <row r="32" spans="1:26" ht="19.9" customHeight="1">
      <c r="A32" s="207">
        <v>25</v>
      </c>
      <c r="B32" s="137">
        <v>283138</v>
      </c>
      <c r="C32" s="138" t="s">
        <v>181</v>
      </c>
      <c r="D32" s="10">
        <v>3</v>
      </c>
      <c r="E32" s="10">
        <v>5</v>
      </c>
      <c r="F32" s="10">
        <v>4</v>
      </c>
      <c r="G32" s="10">
        <v>3</v>
      </c>
      <c r="H32" s="10">
        <v>4</v>
      </c>
      <c r="I32" s="10">
        <f t="shared" si="7"/>
        <v>19</v>
      </c>
      <c r="J32" s="10">
        <f t="shared" si="0"/>
        <v>2.85</v>
      </c>
      <c r="K32" s="18">
        <v>2</v>
      </c>
      <c r="L32" s="18">
        <v>3</v>
      </c>
      <c r="M32" s="18">
        <v>2</v>
      </c>
      <c r="N32" s="18">
        <v>2</v>
      </c>
      <c r="O32" s="18">
        <v>1</v>
      </c>
      <c r="P32" s="18">
        <f t="shared" si="8"/>
        <v>10</v>
      </c>
      <c r="Q32" s="117">
        <f t="shared" si="9"/>
        <v>0.50</v>
      </c>
      <c r="R32" s="107">
        <f t="shared" si="1"/>
        <v>0.54999999999999993</v>
      </c>
      <c r="S32" s="107">
        <f t="shared" si="2"/>
        <v>0.90</v>
      </c>
      <c r="T32" s="107">
        <f t="shared" si="3"/>
        <v>0.70</v>
      </c>
      <c r="U32" s="107">
        <f t="shared" si="4"/>
        <v>0.54999999999999993</v>
      </c>
      <c r="V32" s="107">
        <f t="shared" si="5"/>
        <v>0.65</v>
      </c>
      <c r="W32" s="118">
        <f t="shared" si="6"/>
        <v>29</v>
      </c>
      <c r="X32" s="118">
        <f t="shared" si="10"/>
        <v>5.8000000000000007</v>
      </c>
      <c r="Y32" s="295">
        <v>18</v>
      </c>
      <c r="Z32" s="117">
        <f t="shared" si="11"/>
        <v>14.40</v>
      </c>
    </row>
    <row r="33" spans="1:26" ht="19.9" customHeight="1" thickBot="1">
      <c r="A33" s="208">
        <v>26</v>
      </c>
      <c r="B33" s="137">
        <v>283141</v>
      </c>
      <c r="C33" s="138" t="s">
        <v>182</v>
      </c>
      <c r="D33" s="10">
        <v>1</v>
      </c>
      <c r="E33" s="10">
        <v>0</v>
      </c>
      <c r="F33" s="10">
        <v>3</v>
      </c>
      <c r="G33" s="10">
        <v>2</v>
      </c>
      <c r="H33" s="10">
        <v>1</v>
      </c>
      <c r="I33" s="10">
        <f t="shared" si="7"/>
        <v>7</v>
      </c>
      <c r="J33" s="10">
        <f t="shared" si="0"/>
        <v>1.05</v>
      </c>
      <c r="K33" s="18">
        <v>1</v>
      </c>
      <c r="L33" s="18">
        <v>0</v>
      </c>
      <c r="M33" s="18">
        <v>1</v>
      </c>
      <c r="N33" s="18">
        <v>1</v>
      </c>
      <c r="O33" s="18">
        <v>0</v>
      </c>
      <c r="P33" s="18">
        <f t="shared" si="8"/>
        <v>3</v>
      </c>
      <c r="Q33" s="117">
        <f t="shared" si="9"/>
        <v>0.15000000000000002</v>
      </c>
      <c r="R33" s="107">
        <f t="shared" si="1"/>
        <v>0.20</v>
      </c>
      <c r="S33" s="107">
        <f t="shared" si="2"/>
        <v>0</v>
      </c>
      <c r="T33" s="107">
        <f t="shared" si="3"/>
        <v>0.49999999999999994</v>
      </c>
      <c r="U33" s="107">
        <f t="shared" si="4"/>
        <v>0.35</v>
      </c>
      <c r="V33" s="107">
        <f t="shared" si="5"/>
        <v>0.15</v>
      </c>
      <c r="W33" s="118">
        <f t="shared" si="6"/>
        <v>10</v>
      </c>
      <c r="X33" s="118">
        <f t="shared" si="10"/>
        <v>2</v>
      </c>
      <c r="Y33" s="295">
        <v>3</v>
      </c>
      <c r="Z33" s="117">
        <f t="shared" si="11"/>
        <v>2.4000000000000004</v>
      </c>
    </row>
    <row r="34" spans="1:26" ht="19.9" customHeight="1">
      <c r="A34" s="207">
        <v>27</v>
      </c>
      <c r="B34" s="137">
        <v>283147</v>
      </c>
      <c r="C34" s="138" t="s">
        <v>183</v>
      </c>
      <c r="D34" s="10">
        <v>3</v>
      </c>
      <c r="E34" s="10">
        <v>4</v>
      </c>
      <c r="F34" s="10">
        <v>3</v>
      </c>
      <c r="G34" s="10">
        <v>5</v>
      </c>
      <c r="H34" s="10">
        <v>4</v>
      </c>
      <c r="I34" s="10">
        <f t="shared" si="7"/>
        <v>19</v>
      </c>
      <c r="J34" s="10">
        <f t="shared" si="0"/>
        <v>2.85</v>
      </c>
      <c r="K34" s="18">
        <v>1</v>
      </c>
      <c r="L34" s="18">
        <v>2</v>
      </c>
      <c r="M34" s="18">
        <v>2</v>
      </c>
      <c r="N34" s="18">
        <v>3</v>
      </c>
      <c r="O34" s="18">
        <v>2</v>
      </c>
      <c r="P34" s="18">
        <f t="shared" si="8"/>
        <v>10</v>
      </c>
      <c r="Q34" s="117">
        <f t="shared" si="9"/>
        <v>0.50</v>
      </c>
      <c r="R34" s="107">
        <f t="shared" si="1"/>
        <v>0.49999999999999994</v>
      </c>
      <c r="S34" s="107">
        <f t="shared" si="2"/>
        <v>0.70</v>
      </c>
      <c r="T34" s="107">
        <f t="shared" si="3"/>
        <v>0.54999999999999993</v>
      </c>
      <c r="U34" s="107">
        <f t="shared" si="4"/>
        <v>0.90</v>
      </c>
      <c r="V34" s="107">
        <f t="shared" si="5"/>
        <v>0.70</v>
      </c>
      <c r="W34" s="118">
        <f t="shared" si="6"/>
        <v>29</v>
      </c>
      <c r="X34" s="118">
        <f t="shared" si="10"/>
        <v>5.8000000000000007</v>
      </c>
      <c r="Y34" s="295">
        <v>9</v>
      </c>
      <c r="Z34" s="117">
        <f t="shared" si="11"/>
        <v>7.20</v>
      </c>
    </row>
    <row r="35" spans="1:26" ht="19.9" customHeight="1" thickBot="1">
      <c r="A35" s="208">
        <v>28</v>
      </c>
      <c r="B35" s="137">
        <v>283150</v>
      </c>
      <c r="C35" s="138" t="s">
        <v>184</v>
      </c>
      <c r="D35" s="10">
        <v>6</v>
      </c>
      <c r="E35" s="10">
        <v>5</v>
      </c>
      <c r="F35" s="10">
        <v>4</v>
      </c>
      <c r="G35" s="10">
        <v>3</v>
      </c>
      <c r="H35" s="10">
        <v>4</v>
      </c>
      <c r="I35" s="10">
        <f t="shared" si="7"/>
        <v>22</v>
      </c>
      <c r="J35" s="10">
        <f t="shared" si="0"/>
        <v>3.30</v>
      </c>
      <c r="K35" s="18">
        <v>2</v>
      </c>
      <c r="L35" s="18">
        <v>3</v>
      </c>
      <c r="M35" s="18">
        <v>2</v>
      </c>
      <c r="N35" s="18">
        <v>3</v>
      </c>
      <c r="O35" s="18">
        <v>1</v>
      </c>
      <c r="P35" s="18">
        <f t="shared" si="8"/>
        <v>11</v>
      </c>
      <c r="Q35" s="117">
        <f t="shared" si="9"/>
        <v>0.55000000000000004</v>
      </c>
      <c r="R35" s="107">
        <f t="shared" si="1"/>
        <v>0.99999999999999989</v>
      </c>
      <c r="S35" s="107">
        <f t="shared" si="2"/>
        <v>0.90</v>
      </c>
      <c r="T35" s="107">
        <f t="shared" si="3"/>
        <v>0.70</v>
      </c>
      <c r="U35" s="107">
        <f t="shared" si="4"/>
        <v>0.60</v>
      </c>
      <c r="V35" s="107">
        <f t="shared" si="5"/>
        <v>0.65</v>
      </c>
      <c r="W35" s="118">
        <f t="shared" si="6"/>
        <v>33</v>
      </c>
      <c r="X35" s="118">
        <f t="shared" si="10"/>
        <v>6.60</v>
      </c>
      <c r="Y35" s="295">
        <v>19</v>
      </c>
      <c r="Z35" s="117">
        <f t="shared" si="11"/>
        <v>15.20</v>
      </c>
    </row>
    <row r="36" spans="1:26" ht="19.9" customHeight="1">
      <c r="A36" s="207">
        <v>29</v>
      </c>
      <c r="B36" s="137">
        <v>283151</v>
      </c>
      <c r="C36" s="138" t="s">
        <v>185</v>
      </c>
      <c r="D36" s="10">
        <v>1</v>
      </c>
      <c r="E36" s="10">
        <v>0</v>
      </c>
      <c r="F36" s="10">
        <v>2</v>
      </c>
      <c r="G36" s="10">
        <v>3</v>
      </c>
      <c r="H36" s="10">
        <v>1</v>
      </c>
      <c r="I36" s="10">
        <f t="shared" si="7"/>
        <v>7</v>
      </c>
      <c r="J36" s="10">
        <f t="shared" si="0"/>
        <v>1.05</v>
      </c>
      <c r="K36" s="18">
        <v>1</v>
      </c>
      <c r="L36" s="18">
        <v>1</v>
      </c>
      <c r="M36" s="18">
        <v>0</v>
      </c>
      <c r="N36" s="18">
        <v>1</v>
      </c>
      <c r="O36" s="18">
        <v>0</v>
      </c>
      <c r="P36" s="18">
        <f t="shared" si="8"/>
        <v>3</v>
      </c>
      <c r="Q36" s="117">
        <f t="shared" si="9"/>
        <v>0.15000000000000002</v>
      </c>
      <c r="R36" s="107">
        <f t="shared" si="1"/>
        <v>0.20</v>
      </c>
      <c r="S36" s="107">
        <f t="shared" si="2"/>
        <v>0.05</v>
      </c>
      <c r="T36" s="107">
        <f t="shared" si="3"/>
        <v>0.30</v>
      </c>
      <c r="U36" s="107">
        <f t="shared" si="4"/>
        <v>0.49999999999999994</v>
      </c>
      <c r="V36" s="107">
        <f t="shared" si="5"/>
        <v>0.15</v>
      </c>
      <c r="W36" s="118">
        <f t="shared" si="6"/>
        <v>10</v>
      </c>
      <c r="X36" s="118">
        <f t="shared" si="10"/>
        <v>2</v>
      </c>
      <c r="Y36" s="295">
        <v>1</v>
      </c>
      <c r="Z36" s="117">
        <f t="shared" si="11"/>
        <v>0.80</v>
      </c>
    </row>
    <row r="37" spans="1:26" ht="19.9" customHeight="1" thickBot="1">
      <c r="A37" s="208">
        <v>30</v>
      </c>
      <c r="B37" s="137">
        <v>283159</v>
      </c>
      <c r="C37" s="138" t="s">
        <v>186</v>
      </c>
      <c r="D37" s="10">
        <v>6</v>
      </c>
      <c r="E37" s="10">
        <v>8</v>
      </c>
      <c r="F37" s="10">
        <v>9</v>
      </c>
      <c r="G37" s="10">
        <v>8</v>
      </c>
      <c r="H37" s="10">
        <v>6</v>
      </c>
      <c r="I37" s="10">
        <f t="shared" si="7"/>
        <v>37</v>
      </c>
      <c r="J37" s="10">
        <f t="shared" si="0"/>
        <v>5.55</v>
      </c>
      <c r="K37" s="18">
        <v>3</v>
      </c>
      <c r="L37" s="18">
        <v>4</v>
      </c>
      <c r="M37" s="18">
        <v>5</v>
      </c>
      <c r="N37" s="18">
        <v>3</v>
      </c>
      <c r="O37" s="18">
        <v>3</v>
      </c>
      <c r="P37" s="18">
        <f t="shared" si="8"/>
        <v>18</v>
      </c>
      <c r="Q37" s="117">
        <f t="shared" si="9"/>
        <v>0.90</v>
      </c>
      <c r="R37" s="107">
        <f t="shared" si="1"/>
        <v>1.0499999999999998</v>
      </c>
      <c r="S37" s="107">
        <f t="shared" si="2"/>
        <v>1.40</v>
      </c>
      <c r="T37" s="107">
        <f t="shared" si="3"/>
        <v>1.60</v>
      </c>
      <c r="U37" s="107">
        <f t="shared" si="4"/>
        <v>1.35</v>
      </c>
      <c r="V37" s="107">
        <f t="shared" si="5"/>
        <v>1.0499999999999998</v>
      </c>
      <c r="W37" s="118">
        <f t="shared" si="6"/>
        <v>55</v>
      </c>
      <c r="X37" s="118">
        <f t="shared" si="10"/>
        <v>11</v>
      </c>
      <c r="Y37" s="295">
        <v>26</v>
      </c>
      <c r="Z37" s="117">
        <f t="shared" si="11"/>
        <v>20.80</v>
      </c>
    </row>
    <row r="38" spans="1:26" ht="19.9" customHeight="1">
      <c r="A38" s="207">
        <v>31</v>
      </c>
      <c r="B38" s="137">
        <v>283168</v>
      </c>
      <c r="C38" s="138" t="s">
        <v>187</v>
      </c>
      <c r="D38" s="10">
        <v>5</v>
      </c>
      <c r="E38" s="10">
        <v>4</v>
      </c>
      <c r="F38" s="10">
        <v>5</v>
      </c>
      <c r="G38" s="10">
        <v>6</v>
      </c>
      <c r="H38" s="10">
        <v>3</v>
      </c>
      <c r="I38" s="10">
        <f t="shared" si="7"/>
        <v>23</v>
      </c>
      <c r="J38" s="10">
        <f t="shared" si="0"/>
        <v>3.4499999999999997</v>
      </c>
      <c r="K38" s="18">
        <v>2</v>
      </c>
      <c r="L38" s="18">
        <v>3</v>
      </c>
      <c r="M38" s="18">
        <v>3</v>
      </c>
      <c r="N38" s="18">
        <v>2</v>
      </c>
      <c r="O38" s="18">
        <v>2</v>
      </c>
      <c r="P38" s="18">
        <f t="shared" si="8"/>
        <v>12</v>
      </c>
      <c r="Q38" s="117">
        <f t="shared" si="9"/>
        <v>0.60000000000000009</v>
      </c>
      <c r="R38" s="107">
        <f t="shared" si="1"/>
        <v>0.85</v>
      </c>
      <c r="S38" s="107">
        <f t="shared" si="2"/>
        <v>0.75</v>
      </c>
      <c r="T38" s="107">
        <f t="shared" si="3"/>
        <v>0.90</v>
      </c>
      <c r="U38" s="107">
        <f t="shared" si="4"/>
        <v>0.99999999999999989</v>
      </c>
      <c r="V38" s="107">
        <f t="shared" si="5"/>
        <v>0.54999999999999993</v>
      </c>
      <c r="W38" s="118">
        <f t="shared" si="6"/>
        <v>35</v>
      </c>
      <c r="X38" s="118">
        <f t="shared" si="10"/>
        <v>7</v>
      </c>
      <c r="Y38" s="295">
        <v>13</v>
      </c>
      <c r="Z38" s="117">
        <f t="shared" si="11"/>
        <v>10.40</v>
      </c>
    </row>
    <row r="39" spans="1:26" ht="19.9" customHeight="1" thickBot="1">
      <c r="A39" s="208">
        <v>32</v>
      </c>
      <c r="B39" s="137">
        <v>283169</v>
      </c>
      <c r="C39" s="138" t="s">
        <v>188</v>
      </c>
      <c r="D39" s="10">
        <v>2</v>
      </c>
      <c r="E39" s="10">
        <v>5</v>
      </c>
      <c r="F39" s="10">
        <v>6</v>
      </c>
      <c r="G39" s="10">
        <v>8</v>
      </c>
      <c r="H39" s="10">
        <v>4</v>
      </c>
      <c r="I39" s="10">
        <f t="shared" si="7"/>
        <v>25</v>
      </c>
      <c r="J39" s="10">
        <f t="shared" si="0"/>
        <v>3.75</v>
      </c>
      <c r="K39" s="18">
        <v>3</v>
      </c>
      <c r="L39" s="18">
        <v>2</v>
      </c>
      <c r="M39" s="18">
        <v>3</v>
      </c>
      <c r="N39" s="18">
        <v>3</v>
      </c>
      <c r="O39" s="18">
        <v>2</v>
      </c>
      <c r="P39" s="18">
        <f t="shared" si="8"/>
        <v>13</v>
      </c>
      <c r="Q39" s="117">
        <f t="shared" si="9"/>
        <v>0.65</v>
      </c>
      <c r="R39" s="107">
        <f t="shared" si="1"/>
        <v>0.45</v>
      </c>
      <c r="S39" s="107">
        <f t="shared" si="2"/>
        <v>0.85</v>
      </c>
      <c r="T39" s="107">
        <f t="shared" si="3"/>
        <v>1.0499999999999998</v>
      </c>
      <c r="U39" s="107">
        <f t="shared" si="4"/>
        <v>1.35</v>
      </c>
      <c r="V39" s="107">
        <f t="shared" si="5"/>
        <v>0.70</v>
      </c>
      <c r="W39" s="118">
        <f t="shared" si="6"/>
        <v>38</v>
      </c>
      <c r="X39" s="118">
        <f t="shared" si="10"/>
        <v>7.60</v>
      </c>
      <c r="Y39" s="295">
        <v>15</v>
      </c>
      <c r="Z39" s="117">
        <f t="shared" si="11"/>
        <v>12</v>
      </c>
    </row>
    <row r="40" spans="1:26" ht="19.9" customHeight="1">
      <c r="A40" s="207">
        <v>33</v>
      </c>
      <c r="B40" s="137">
        <v>283173</v>
      </c>
      <c r="C40" s="138" t="s">
        <v>189</v>
      </c>
      <c r="D40" s="10">
        <v>2</v>
      </c>
      <c r="E40" s="10">
        <v>3</v>
      </c>
      <c r="F40" s="10">
        <v>4</v>
      </c>
      <c r="G40" s="10">
        <v>6</v>
      </c>
      <c r="H40" s="10">
        <v>5</v>
      </c>
      <c r="I40" s="10">
        <f t="shared" si="7"/>
        <v>20</v>
      </c>
      <c r="J40" s="10">
        <f t="shared" si="12" ref="J40:J52">I40*0.15</f>
        <v>3</v>
      </c>
      <c r="K40" s="18">
        <v>2</v>
      </c>
      <c r="L40" s="18">
        <v>3</v>
      </c>
      <c r="M40" s="18">
        <v>2</v>
      </c>
      <c r="N40" s="18">
        <v>2</v>
      </c>
      <c r="O40" s="18">
        <v>1</v>
      </c>
      <c r="P40" s="18">
        <f t="shared" si="8"/>
        <v>10</v>
      </c>
      <c r="Q40" s="117">
        <f t="shared" si="9"/>
        <v>0.50</v>
      </c>
      <c r="R40" s="107">
        <f t="shared" si="1"/>
        <v>0.40</v>
      </c>
      <c r="S40" s="107">
        <f t="shared" si="2"/>
        <v>0.60</v>
      </c>
      <c r="T40" s="107">
        <f t="shared" si="3"/>
        <v>0.70</v>
      </c>
      <c r="U40" s="107">
        <f t="shared" si="4"/>
        <v>0.99999999999999989</v>
      </c>
      <c r="V40" s="107">
        <f t="shared" si="5"/>
        <v>0.80</v>
      </c>
      <c r="W40" s="118">
        <f t="shared" si="6"/>
        <v>30</v>
      </c>
      <c r="X40" s="118">
        <f t="shared" si="10"/>
        <v>6</v>
      </c>
      <c r="Y40" s="295">
        <v>11</v>
      </c>
      <c r="Z40" s="117">
        <f t="shared" si="11"/>
        <v>8.8000000000000007</v>
      </c>
    </row>
    <row r="41" spans="1:26" ht="19.9" customHeight="1" thickBot="1">
      <c r="A41" s="208">
        <v>34</v>
      </c>
      <c r="B41" s="137">
        <v>283174</v>
      </c>
      <c r="C41" s="138" t="s">
        <v>148</v>
      </c>
      <c r="D41" s="10">
        <v>2</v>
      </c>
      <c r="E41" s="10">
        <v>3</v>
      </c>
      <c r="F41" s="10">
        <v>4</v>
      </c>
      <c r="G41" s="10">
        <v>3</v>
      </c>
      <c r="H41" s="10">
        <v>5</v>
      </c>
      <c r="I41" s="10">
        <f t="shared" si="7"/>
        <v>17</v>
      </c>
      <c r="J41" s="10">
        <f t="shared" si="12"/>
        <v>2.5499999999999998</v>
      </c>
      <c r="K41" s="18">
        <v>1</v>
      </c>
      <c r="L41" s="18">
        <v>2</v>
      </c>
      <c r="M41" s="18">
        <v>1</v>
      </c>
      <c r="N41" s="18">
        <v>3</v>
      </c>
      <c r="O41" s="18">
        <v>2</v>
      </c>
      <c r="P41" s="18">
        <f t="shared" si="8"/>
        <v>9</v>
      </c>
      <c r="Q41" s="117">
        <f t="shared" si="9"/>
        <v>0.45</v>
      </c>
      <c r="R41" s="107">
        <f t="shared" si="1"/>
        <v>0.35</v>
      </c>
      <c r="S41" s="107">
        <f t="shared" si="2"/>
        <v>0.54999999999999993</v>
      </c>
      <c r="T41" s="107">
        <f t="shared" si="3"/>
        <v>0.65</v>
      </c>
      <c r="U41" s="107">
        <f t="shared" si="4"/>
        <v>0.60</v>
      </c>
      <c r="V41" s="107">
        <f t="shared" si="5"/>
        <v>0.85</v>
      </c>
      <c r="W41" s="118">
        <f t="shared" si="6"/>
        <v>26</v>
      </c>
      <c r="X41" s="118">
        <f t="shared" si="10"/>
        <v>5.20</v>
      </c>
      <c r="Y41" s="295">
        <v>14</v>
      </c>
      <c r="Z41" s="117">
        <f t="shared" si="11"/>
        <v>11.20</v>
      </c>
    </row>
    <row r="42" spans="1:26" ht="19.9" customHeight="1">
      <c r="A42" s="207">
        <v>35</v>
      </c>
      <c r="B42" s="137">
        <v>283176</v>
      </c>
      <c r="C42" s="138" t="s">
        <v>190</v>
      </c>
      <c r="D42" s="10">
        <v>3</v>
      </c>
      <c r="E42" s="10">
        <v>5</v>
      </c>
      <c r="F42" s="10">
        <v>6</v>
      </c>
      <c r="G42" s="10">
        <v>8</v>
      </c>
      <c r="H42" s="10">
        <v>4</v>
      </c>
      <c r="I42" s="10">
        <f t="shared" si="7"/>
        <v>26</v>
      </c>
      <c r="J42" s="10">
        <f t="shared" si="12"/>
        <v>3.90</v>
      </c>
      <c r="K42" s="18">
        <v>2</v>
      </c>
      <c r="L42" s="18">
        <v>3</v>
      </c>
      <c r="M42" s="18">
        <v>4</v>
      </c>
      <c r="N42" s="18">
        <v>2</v>
      </c>
      <c r="O42" s="18">
        <v>2</v>
      </c>
      <c r="P42" s="18">
        <f t="shared" si="8"/>
        <v>13</v>
      </c>
      <c r="Q42" s="117">
        <f t="shared" si="9"/>
        <v>0.65</v>
      </c>
      <c r="R42" s="107">
        <f t="shared" si="1"/>
        <v>0.54999999999999993</v>
      </c>
      <c r="S42" s="107">
        <f t="shared" si="2"/>
        <v>0.90</v>
      </c>
      <c r="T42" s="107">
        <f t="shared" si="3"/>
        <v>1.0999999999999999</v>
      </c>
      <c r="U42" s="107">
        <f t="shared" si="4"/>
        <v>1.30</v>
      </c>
      <c r="V42" s="107">
        <f t="shared" si="5"/>
        <v>0.70</v>
      </c>
      <c r="W42" s="118">
        <f t="shared" si="6"/>
        <v>39</v>
      </c>
      <c r="X42" s="118">
        <f t="shared" si="10"/>
        <v>7.8000000000000007</v>
      </c>
      <c r="Y42" s="295">
        <v>19</v>
      </c>
      <c r="Z42" s="117">
        <f t="shared" si="11"/>
        <v>15.20</v>
      </c>
    </row>
    <row r="43" spans="1:26" ht="19.9" customHeight="1" thickBot="1">
      <c r="A43" s="208">
        <v>36</v>
      </c>
      <c r="B43" s="137">
        <v>283179</v>
      </c>
      <c r="C43" s="138" t="s">
        <v>191</v>
      </c>
      <c r="D43" s="10">
        <v>1</v>
      </c>
      <c r="E43" s="10">
        <v>1</v>
      </c>
      <c r="F43" s="10">
        <v>2</v>
      </c>
      <c r="G43" s="10">
        <v>0</v>
      </c>
      <c r="H43" s="10">
        <v>0</v>
      </c>
      <c r="I43" s="10">
        <f t="shared" si="7"/>
        <v>4</v>
      </c>
      <c r="J43" s="10">
        <f t="shared" si="12"/>
        <v>0.60</v>
      </c>
      <c r="K43" s="18">
        <v>1</v>
      </c>
      <c r="L43" s="18">
        <v>0</v>
      </c>
      <c r="M43" s="18">
        <v>0</v>
      </c>
      <c r="N43" s="18">
        <v>0</v>
      </c>
      <c r="O43" s="18">
        <v>1</v>
      </c>
      <c r="P43" s="18">
        <f t="shared" si="8"/>
        <v>2</v>
      </c>
      <c r="Q43" s="117">
        <f t="shared" si="9"/>
        <v>0.10</v>
      </c>
      <c r="R43" s="107">
        <f t="shared" si="1"/>
        <v>0.20</v>
      </c>
      <c r="S43" s="107">
        <f t="shared" si="2"/>
        <v>0.15</v>
      </c>
      <c r="T43" s="107">
        <f t="shared" si="3"/>
        <v>0.30</v>
      </c>
      <c r="U43" s="107">
        <f t="shared" si="4"/>
        <v>0</v>
      </c>
      <c r="V43" s="107">
        <f t="shared" si="5"/>
        <v>0.05</v>
      </c>
      <c r="W43" s="118">
        <f t="shared" si="6"/>
        <v>6</v>
      </c>
      <c r="X43" s="118">
        <f t="shared" si="10"/>
        <v>1.2000000000000002</v>
      </c>
      <c r="Y43" s="295">
        <v>3</v>
      </c>
      <c r="Z43" s="117">
        <f t="shared" si="11"/>
        <v>2.4000000000000004</v>
      </c>
    </row>
    <row r="44" spans="1:26" ht="19.9" customHeight="1">
      <c r="A44" s="207">
        <v>37</v>
      </c>
      <c r="B44" s="137">
        <v>283180</v>
      </c>
      <c r="C44" s="138" t="s">
        <v>192</v>
      </c>
      <c r="D44" s="10">
        <v>1</v>
      </c>
      <c r="E44" s="10">
        <v>2</v>
      </c>
      <c r="F44" s="10">
        <v>1</v>
      </c>
      <c r="G44" s="10">
        <v>1</v>
      </c>
      <c r="H44" s="10">
        <v>1</v>
      </c>
      <c r="I44" s="10">
        <f t="shared" si="7"/>
        <v>6</v>
      </c>
      <c r="J44" s="10">
        <f t="shared" si="12"/>
        <v>0.89999999999999991</v>
      </c>
      <c r="K44" s="18">
        <v>1</v>
      </c>
      <c r="L44" s="18">
        <v>0</v>
      </c>
      <c r="M44" s="18">
        <v>1</v>
      </c>
      <c r="N44" s="18">
        <v>0</v>
      </c>
      <c r="O44" s="18">
        <v>1</v>
      </c>
      <c r="P44" s="18">
        <f t="shared" si="8"/>
        <v>3</v>
      </c>
      <c r="Q44" s="117">
        <f t="shared" si="9"/>
        <v>0.15000000000000002</v>
      </c>
      <c r="R44" s="107">
        <f t="shared" si="1"/>
        <v>0.20</v>
      </c>
      <c r="S44" s="107">
        <f t="shared" si="2"/>
        <v>0.30</v>
      </c>
      <c r="T44" s="107">
        <f t="shared" si="3"/>
        <v>0.20</v>
      </c>
      <c r="U44" s="107">
        <f t="shared" si="4"/>
        <v>0.15</v>
      </c>
      <c r="V44" s="107">
        <f t="shared" si="5"/>
        <v>0.20</v>
      </c>
      <c r="W44" s="118">
        <f t="shared" si="6"/>
        <v>9</v>
      </c>
      <c r="X44" s="118">
        <f t="shared" si="10"/>
        <v>1.80</v>
      </c>
      <c r="Y44" s="295">
        <v>7</v>
      </c>
      <c r="Z44" s="117">
        <f t="shared" si="11"/>
        <v>5.60</v>
      </c>
    </row>
    <row r="45" spans="1:26" ht="19.9" customHeight="1" thickBot="1">
      <c r="A45" s="208">
        <v>38</v>
      </c>
      <c r="B45" s="137">
        <v>283185</v>
      </c>
      <c r="C45" s="138" t="s">
        <v>193</v>
      </c>
      <c r="D45" s="10">
        <v>1</v>
      </c>
      <c r="E45" s="10">
        <v>2</v>
      </c>
      <c r="F45" s="10">
        <v>3</v>
      </c>
      <c r="G45" s="10">
        <v>2</v>
      </c>
      <c r="H45" s="10">
        <v>1</v>
      </c>
      <c r="I45" s="10">
        <f t="shared" si="7"/>
        <v>9</v>
      </c>
      <c r="J45" s="10">
        <f t="shared" si="12"/>
        <v>1.35</v>
      </c>
      <c r="K45" s="18">
        <v>2</v>
      </c>
      <c r="L45" s="18">
        <v>1</v>
      </c>
      <c r="M45" s="18">
        <v>1</v>
      </c>
      <c r="N45" s="18">
        <v>1</v>
      </c>
      <c r="O45" s="18">
        <v>1</v>
      </c>
      <c r="P45" s="18">
        <f t="shared" si="8"/>
        <v>6</v>
      </c>
      <c r="Q45" s="117">
        <f t="shared" si="9"/>
        <v>0.30000000000000004</v>
      </c>
      <c r="R45" s="107">
        <f t="shared" si="1"/>
        <v>0.25</v>
      </c>
      <c r="S45" s="107">
        <f t="shared" si="2"/>
        <v>0.35</v>
      </c>
      <c r="T45" s="107">
        <f t="shared" si="3"/>
        <v>0.49999999999999994</v>
      </c>
      <c r="U45" s="107">
        <f t="shared" si="4"/>
        <v>0.35</v>
      </c>
      <c r="V45" s="107">
        <f t="shared" si="5"/>
        <v>0.20</v>
      </c>
      <c r="W45" s="118">
        <f t="shared" si="6"/>
        <v>15</v>
      </c>
      <c r="X45" s="118">
        <f t="shared" si="10"/>
        <v>3</v>
      </c>
      <c r="Y45" s="295">
        <v>20</v>
      </c>
      <c r="Z45" s="117">
        <f t="shared" si="11"/>
        <v>16</v>
      </c>
    </row>
    <row r="46" spans="1:26" ht="19.9" customHeight="1">
      <c r="A46" s="207">
        <v>39</v>
      </c>
      <c r="B46" s="137">
        <v>283187</v>
      </c>
      <c r="C46" s="138" t="s">
        <v>194</v>
      </c>
      <c r="D46" s="10">
        <v>3</v>
      </c>
      <c r="E46" s="10">
        <v>5</v>
      </c>
      <c r="F46" s="10">
        <v>6</v>
      </c>
      <c r="G46" s="10">
        <v>4</v>
      </c>
      <c r="H46" s="10">
        <v>6</v>
      </c>
      <c r="I46" s="10">
        <f t="shared" si="7"/>
        <v>24</v>
      </c>
      <c r="J46" s="10">
        <f t="shared" si="12"/>
        <v>3.5999999999999996</v>
      </c>
      <c r="K46" s="18">
        <v>2</v>
      </c>
      <c r="L46" s="18">
        <v>3</v>
      </c>
      <c r="M46" s="18">
        <v>2</v>
      </c>
      <c r="N46" s="18">
        <v>3</v>
      </c>
      <c r="O46" s="18">
        <v>2</v>
      </c>
      <c r="P46" s="18">
        <f t="shared" si="8"/>
        <v>12</v>
      </c>
      <c r="Q46" s="117">
        <f t="shared" si="9"/>
        <v>0.60000000000000009</v>
      </c>
      <c r="R46" s="107">
        <f t="shared" si="1"/>
        <v>0.54999999999999993</v>
      </c>
      <c r="S46" s="107">
        <f t="shared" si="2"/>
        <v>0.90</v>
      </c>
      <c r="T46" s="107">
        <f t="shared" si="3"/>
        <v>0.99999999999999989</v>
      </c>
      <c r="U46" s="107">
        <f t="shared" si="4"/>
        <v>0.75</v>
      </c>
      <c r="V46" s="107">
        <f t="shared" si="5"/>
        <v>0.99999999999999989</v>
      </c>
      <c r="W46" s="118">
        <f t="shared" si="6"/>
        <v>36</v>
      </c>
      <c r="X46" s="118">
        <f t="shared" si="10"/>
        <v>7.20</v>
      </c>
      <c r="Y46" s="295">
        <v>25</v>
      </c>
      <c r="Z46" s="117">
        <f t="shared" si="11"/>
        <v>20</v>
      </c>
    </row>
    <row r="47" spans="1:26" ht="19.9" customHeight="1" thickBot="1">
      <c r="A47" s="208">
        <v>40</v>
      </c>
      <c r="B47" s="137">
        <v>283190</v>
      </c>
      <c r="C47" s="138" t="s">
        <v>195</v>
      </c>
      <c r="D47" s="10">
        <v>2</v>
      </c>
      <c r="E47" s="10">
        <v>3</v>
      </c>
      <c r="F47" s="10">
        <v>2</v>
      </c>
      <c r="G47" s="10">
        <v>4</v>
      </c>
      <c r="H47" s="10">
        <v>3</v>
      </c>
      <c r="I47" s="10">
        <f t="shared" si="7"/>
        <v>14</v>
      </c>
      <c r="J47" s="10">
        <f t="shared" si="12"/>
        <v>2.10</v>
      </c>
      <c r="K47" s="18">
        <v>1</v>
      </c>
      <c r="L47" s="18">
        <v>1</v>
      </c>
      <c r="M47" s="18">
        <v>2</v>
      </c>
      <c r="N47" s="18">
        <v>1</v>
      </c>
      <c r="O47" s="18">
        <v>2</v>
      </c>
      <c r="P47" s="18">
        <f t="shared" si="8"/>
        <v>7</v>
      </c>
      <c r="Q47" s="117">
        <f t="shared" si="9"/>
        <v>0.35</v>
      </c>
      <c r="R47" s="107">
        <f t="shared" si="1"/>
        <v>0.35</v>
      </c>
      <c r="S47" s="107">
        <f t="shared" si="2"/>
        <v>0.49999999999999994</v>
      </c>
      <c r="T47" s="107">
        <f t="shared" si="3"/>
        <v>0.40</v>
      </c>
      <c r="U47" s="107">
        <f t="shared" si="4"/>
        <v>0.65</v>
      </c>
      <c r="V47" s="107">
        <f t="shared" si="5"/>
        <v>0.54999999999999993</v>
      </c>
      <c r="W47" s="118">
        <f t="shared" si="6"/>
        <v>21</v>
      </c>
      <c r="X47" s="118">
        <f t="shared" si="10"/>
        <v>4.20</v>
      </c>
      <c r="Y47" s="295">
        <v>15</v>
      </c>
      <c r="Z47" s="117">
        <f t="shared" si="11"/>
        <v>12</v>
      </c>
    </row>
    <row r="48" spans="1:26" ht="19.9" customHeight="1">
      <c r="A48" s="207">
        <v>41</v>
      </c>
      <c r="B48" s="137">
        <v>283192</v>
      </c>
      <c r="C48" s="138" t="s">
        <v>134</v>
      </c>
      <c r="D48" s="10">
        <v>1</v>
      </c>
      <c r="E48" s="10">
        <v>2</v>
      </c>
      <c r="F48" s="10">
        <v>3</v>
      </c>
      <c r="G48" s="10">
        <v>5</v>
      </c>
      <c r="H48" s="10">
        <v>3</v>
      </c>
      <c r="I48" s="10">
        <f t="shared" si="7"/>
        <v>14</v>
      </c>
      <c r="J48" s="10">
        <f t="shared" si="12"/>
        <v>2.10</v>
      </c>
      <c r="K48" s="18">
        <v>2</v>
      </c>
      <c r="L48" s="18">
        <v>1</v>
      </c>
      <c r="M48" s="18">
        <v>2</v>
      </c>
      <c r="N48" s="18">
        <v>1</v>
      </c>
      <c r="O48" s="18">
        <v>1</v>
      </c>
      <c r="P48" s="18">
        <f t="shared" si="8"/>
        <v>7</v>
      </c>
      <c r="Q48" s="117">
        <f t="shared" si="9"/>
        <v>0.35</v>
      </c>
      <c r="R48" s="107">
        <f t="shared" si="1"/>
        <v>0.25</v>
      </c>
      <c r="S48" s="107">
        <f t="shared" si="2"/>
        <v>0.35</v>
      </c>
      <c r="T48" s="107">
        <f t="shared" si="3"/>
        <v>0.54999999999999993</v>
      </c>
      <c r="U48" s="107">
        <f t="shared" si="4"/>
        <v>0.80</v>
      </c>
      <c r="V48" s="107">
        <f t="shared" si="5"/>
        <v>0.49999999999999994</v>
      </c>
      <c r="W48" s="118">
        <f t="shared" si="6"/>
        <v>21</v>
      </c>
      <c r="X48" s="118">
        <f t="shared" si="10"/>
        <v>4.20</v>
      </c>
      <c r="Y48" s="295">
        <v>23</v>
      </c>
      <c r="Z48" s="117">
        <f t="shared" si="11"/>
        <v>18.400000000000002</v>
      </c>
    </row>
    <row r="49" spans="1:26" ht="19.9" customHeight="1" thickBot="1">
      <c r="A49" s="208">
        <v>42</v>
      </c>
      <c r="B49" s="137">
        <v>283195</v>
      </c>
      <c r="C49" s="138" t="s">
        <v>196</v>
      </c>
      <c r="D49" s="10">
        <v>1</v>
      </c>
      <c r="E49" s="10">
        <v>2</v>
      </c>
      <c r="F49" s="10">
        <v>3</v>
      </c>
      <c r="G49" s="10">
        <v>4</v>
      </c>
      <c r="H49" s="10">
        <v>3</v>
      </c>
      <c r="I49" s="10">
        <f t="shared" si="7"/>
        <v>13</v>
      </c>
      <c r="J49" s="10">
        <f t="shared" si="12"/>
        <v>1.95</v>
      </c>
      <c r="K49" s="18">
        <v>1</v>
      </c>
      <c r="L49" s="18">
        <v>1</v>
      </c>
      <c r="M49" s="18">
        <v>1</v>
      </c>
      <c r="N49" s="18">
        <v>2</v>
      </c>
      <c r="O49" s="18">
        <v>2</v>
      </c>
      <c r="P49" s="18">
        <f t="shared" si="8"/>
        <v>7</v>
      </c>
      <c r="Q49" s="117">
        <f t="shared" si="9"/>
        <v>0.35</v>
      </c>
      <c r="R49" s="107">
        <f t="shared" si="1"/>
        <v>0.20</v>
      </c>
      <c r="S49" s="107">
        <f t="shared" si="2"/>
        <v>0.35</v>
      </c>
      <c r="T49" s="107">
        <f t="shared" si="3"/>
        <v>0.49999999999999994</v>
      </c>
      <c r="U49" s="107">
        <f t="shared" si="4"/>
        <v>0.70</v>
      </c>
      <c r="V49" s="107">
        <f t="shared" si="5"/>
        <v>0.54999999999999993</v>
      </c>
      <c r="W49" s="118">
        <f t="shared" si="6"/>
        <v>20</v>
      </c>
      <c r="X49" s="118">
        <f t="shared" si="10"/>
        <v>4</v>
      </c>
      <c r="Y49" s="295">
        <v>11</v>
      </c>
      <c r="Z49" s="117">
        <f t="shared" si="11"/>
        <v>8.8000000000000007</v>
      </c>
    </row>
    <row r="50" spans="1:26" ht="19.9" customHeight="1">
      <c r="A50" s="207">
        <v>43</v>
      </c>
      <c r="B50" s="137">
        <v>283199</v>
      </c>
      <c r="C50" s="138" t="s">
        <v>197</v>
      </c>
      <c r="D50" s="10">
        <v>3</v>
      </c>
      <c r="E50" s="10">
        <v>2</v>
      </c>
      <c r="F50" s="10">
        <v>4</v>
      </c>
      <c r="G50" s="10">
        <v>5</v>
      </c>
      <c r="H50" s="10">
        <v>3</v>
      </c>
      <c r="I50" s="10">
        <f t="shared" si="7"/>
        <v>17</v>
      </c>
      <c r="J50" s="10">
        <f t="shared" si="12"/>
        <v>2.5499999999999998</v>
      </c>
      <c r="K50" s="18">
        <v>1</v>
      </c>
      <c r="L50" s="18">
        <v>2</v>
      </c>
      <c r="M50" s="18">
        <v>2</v>
      </c>
      <c r="N50" s="18">
        <v>2</v>
      </c>
      <c r="O50" s="18">
        <v>1</v>
      </c>
      <c r="P50" s="18">
        <f t="shared" si="8"/>
        <v>8</v>
      </c>
      <c r="Q50" s="117">
        <f t="shared" si="9"/>
        <v>0.40</v>
      </c>
      <c r="R50" s="107">
        <f t="shared" si="1"/>
        <v>0.49999999999999994</v>
      </c>
      <c r="S50" s="107">
        <f t="shared" si="2"/>
        <v>0.40</v>
      </c>
      <c r="T50" s="107">
        <f t="shared" si="3"/>
        <v>0.70</v>
      </c>
      <c r="U50" s="107">
        <f t="shared" si="4"/>
        <v>0.85</v>
      </c>
      <c r="V50" s="107">
        <f t="shared" si="5"/>
        <v>0.49999999999999994</v>
      </c>
      <c r="W50" s="118">
        <f t="shared" si="6"/>
        <v>25</v>
      </c>
      <c r="X50" s="118">
        <f t="shared" si="10"/>
        <v>5</v>
      </c>
      <c r="Y50" s="295">
        <v>16</v>
      </c>
      <c r="Z50" s="117">
        <f t="shared" si="11"/>
        <v>12.80</v>
      </c>
    </row>
    <row r="51" spans="1:26" ht="19.9" customHeight="1" thickBot="1">
      <c r="A51" s="208">
        <v>44</v>
      </c>
      <c r="B51" s="137">
        <v>283207</v>
      </c>
      <c r="C51" s="138" t="s">
        <v>198</v>
      </c>
      <c r="D51" s="10">
        <v>2</v>
      </c>
      <c r="E51" s="10">
        <v>5</v>
      </c>
      <c r="F51" s="10">
        <v>4</v>
      </c>
      <c r="G51" s="10">
        <v>3</v>
      </c>
      <c r="H51" s="10">
        <v>4</v>
      </c>
      <c r="I51" s="10">
        <f t="shared" si="7"/>
        <v>18</v>
      </c>
      <c r="J51" s="10">
        <f t="shared" si="12"/>
        <v>2.6999999999999997</v>
      </c>
      <c r="K51" s="18">
        <v>2</v>
      </c>
      <c r="L51" s="18">
        <v>1</v>
      </c>
      <c r="M51" s="18">
        <v>3</v>
      </c>
      <c r="N51" s="18">
        <v>2</v>
      </c>
      <c r="O51" s="18">
        <v>1</v>
      </c>
      <c r="P51" s="18">
        <f t="shared" si="8"/>
        <v>9</v>
      </c>
      <c r="Q51" s="117">
        <f t="shared" si="9"/>
        <v>0.45</v>
      </c>
      <c r="R51" s="107">
        <f t="shared" si="1"/>
        <v>0.40</v>
      </c>
      <c r="S51" s="107">
        <f t="shared" si="2"/>
        <v>0.80</v>
      </c>
      <c r="T51" s="107">
        <f t="shared" si="3"/>
        <v>0.75</v>
      </c>
      <c r="U51" s="107">
        <f t="shared" si="4"/>
        <v>0.54999999999999993</v>
      </c>
      <c r="V51" s="107">
        <f t="shared" si="5"/>
        <v>0.65</v>
      </c>
      <c r="W51" s="118">
        <f t="shared" si="6"/>
        <v>27</v>
      </c>
      <c r="X51" s="118">
        <f t="shared" si="10"/>
        <v>5.40</v>
      </c>
      <c r="Y51" s="295">
        <v>15</v>
      </c>
      <c r="Z51" s="117">
        <f t="shared" si="11"/>
        <v>12</v>
      </c>
    </row>
    <row r="52" spans="1:26" ht="19.9" customHeight="1">
      <c r="A52" s="207">
        <v>45</v>
      </c>
      <c r="B52" s="137">
        <v>283142</v>
      </c>
      <c r="C52" s="138" t="s">
        <v>289</v>
      </c>
      <c r="D52" s="10">
        <v>2</v>
      </c>
      <c r="E52" s="10">
        <v>3</v>
      </c>
      <c r="F52" s="10">
        <v>4</v>
      </c>
      <c r="G52" s="10">
        <v>3</v>
      </c>
      <c r="H52" s="10">
        <v>4</v>
      </c>
      <c r="I52" s="10">
        <f t="shared" si="7"/>
        <v>16</v>
      </c>
      <c r="J52" s="10">
        <f t="shared" si="12"/>
        <v>2.40</v>
      </c>
      <c r="K52" s="18">
        <v>2</v>
      </c>
      <c r="L52" s="18">
        <v>1</v>
      </c>
      <c r="M52" s="18">
        <v>2</v>
      </c>
      <c r="N52" s="18">
        <v>2</v>
      </c>
      <c r="O52" s="18">
        <v>1</v>
      </c>
      <c r="P52" s="18">
        <f t="shared" si="8"/>
        <v>8</v>
      </c>
      <c r="Q52" s="117">
        <f t="shared" si="9"/>
        <v>0.40</v>
      </c>
      <c r="R52" s="107">
        <f t="shared" si="1"/>
        <v>0.40</v>
      </c>
      <c r="S52" s="107">
        <f t="shared" si="2"/>
        <v>0.49999999999999994</v>
      </c>
      <c r="T52" s="107">
        <f t="shared" si="3"/>
        <v>0.70</v>
      </c>
      <c r="U52" s="107">
        <f t="shared" si="4"/>
        <v>0.54999999999999993</v>
      </c>
      <c r="V52" s="107">
        <f t="shared" si="5"/>
        <v>0.65</v>
      </c>
      <c r="W52" s="118">
        <f t="shared" si="6"/>
        <v>24</v>
      </c>
      <c r="X52" s="118">
        <f t="shared" si="10"/>
        <v>4.8000000000000007</v>
      </c>
      <c r="Y52" s="295">
        <v>7</v>
      </c>
      <c r="Z52" s="117">
        <f t="shared" si="11"/>
        <v>5.60</v>
      </c>
    </row>
    <row r="53" ht="21" thickBot="1"/>
    <row r="54" spans="1:26" ht="20.25">
      <c r="A54" s="139" t="s">
        <v>13</v>
      </c>
      <c r="B54" s="140"/>
      <c r="C54" s="141"/>
      <c r="D54" s="6">
        <f>COUNT(D8:D52)</f>
        <v>45</v>
      </c>
      <c r="E54" s="7">
        <f>COUNT(E8:E52)</f>
        <v>45</v>
      </c>
      <c r="F54" s="7">
        <f>COUNT(F8:F52)</f>
        <v>45</v>
      </c>
      <c r="G54" s="7">
        <f>COUNT(G8:G52)</f>
        <v>45</v>
      </c>
      <c r="H54" s="89">
        <f>COUNT(H8:H52)</f>
        <v>45</v>
      </c>
      <c r="I54" s="8">
        <f>COUNT(I8:I52)</f>
        <v>45</v>
      </c>
      <c r="J54" s="90">
        <f>COUNT(J8:J52)</f>
        <v>45</v>
      </c>
      <c r="K54" s="82">
        <f>COUNT(K8:K52)</f>
        <v>45</v>
      </c>
      <c r="L54" s="15">
        <f>COUNT(L8:L52)</f>
        <v>45</v>
      </c>
      <c r="M54" s="15">
        <f>COUNT(M8:M52)</f>
        <v>45</v>
      </c>
      <c r="N54" s="15">
        <f>COUNT(N8:N52)</f>
        <v>45</v>
      </c>
      <c r="O54" s="83">
        <f>COUNT(O8:O52)</f>
        <v>45</v>
      </c>
      <c r="P54" s="78">
        <f>COUNT(P8:P52)</f>
        <v>45</v>
      </c>
      <c r="Q54" s="96">
        <f>COUNT(Q8:Q52)</f>
        <v>45</v>
      </c>
      <c r="R54" s="99">
        <f>COUNT(R8:R52)</f>
        <v>45</v>
      </c>
      <c r="S54" s="22">
        <f>COUNT(S8:S52)</f>
        <v>45</v>
      </c>
      <c r="T54" s="22">
        <f>COUNT(T8:T52)</f>
        <v>45</v>
      </c>
      <c r="U54" s="22">
        <f>COUNT(U8:U52)</f>
        <v>45</v>
      </c>
      <c r="V54" s="23">
        <f>COUNT(V8:V52)</f>
        <v>45</v>
      </c>
      <c r="W54" s="108">
        <f>COUNT(W8:W52)</f>
        <v>45</v>
      </c>
      <c r="X54" s="102">
        <f>COUNT(X8:X52)</f>
        <v>45</v>
      </c>
      <c r="Y54" s="16">
        <f>COUNT(Y8:Y52)</f>
        <v>45</v>
      </c>
      <c r="Z54" s="106">
        <f>COUNT(Z8:Z52)</f>
        <v>45</v>
      </c>
    </row>
    <row r="55" spans="1:26" ht="21" customHeight="1">
      <c r="A55" s="167" t="s">
        <v>14</v>
      </c>
      <c r="B55" s="168"/>
      <c r="C55" s="169"/>
      <c r="D55" s="9">
        <v>10</v>
      </c>
      <c r="E55" s="10">
        <v>10</v>
      </c>
      <c r="F55" s="10">
        <v>10</v>
      </c>
      <c r="G55" s="10">
        <v>10</v>
      </c>
      <c r="H55" s="91">
        <v>10</v>
      </c>
      <c r="I55" s="11">
        <f>SUM(D55:H55)</f>
        <v>50</v>
      </c>
      <c r="J55" s="92">
        <f>I55*0.15</f>
        <v>7.50</v>
      </c>
      <c r="K55" s="84">
        <v>5</v>
      </c>
      <c r="L55" s="18">
        <v>5</v>
      </c>
      <c r="M55" s="18">
        <v>5</v>
      </c>
      <c r="N55" s="18">
        <v>5</v>
      </c>
      <c r="O55" s="85">
        <v>5</v>
      </c>
      <c r="P55" s="79">
        <f>SUM(K55:O55)</f>
        <v>25</v>
      </c>
      <c r="Q55" s="97">
        <f>P55*0.05</f>
        <v>1.25</v>
      </c>
      <c r="R55" s="100">
        <f>(D55*0.15+K55*0.05)</f>
        <v>1.75</v>
      </c>
      <c r="S55" s="24">
        <f>((E55*0.15+L55*0.05))</f>
        <v>1.75</v>
      </c>
      <c r="T55" s="24">
        <f>((F55*0.15+M55*0.05))</f>
        <v>1.75</v>
      </c>
      <c r="U55" s="24">
        <f>((G55*0.15+N55*0.05))</f>
        <v>1.75</v>
      </c>
      <c r="V55" s="25">
        <f>((H55*0.15+O55*0.05))</f>
        <v>1.75</v>
      </c>
      <c r="W55" s="109">
        <v>75</v>
      </c>
      <c r="X55" s="103">
        <f>W55*0.2</f>
        <v>15</v>
      </c>
      <c r="Y55" s="19">
        <v>33</v>
      </c>
      <c r="Z55" s="86">
        <f>Y55*0.8</f>
        <v>26.40</v>
      </c>
    </row>
    <row r="56" spans="1:26" ht="20.25">
      <c r="A56" s="167" t="s">
        <v>75</v>
      </c>
      <c r="B56" s="168"/>
      <c r="C56" s="169"/>
      <c r="D56" s="9">
        <f>D55*0.4</f>
        <v>4</v>
      </c>
      <c r="E56" s="10">
        <f>E55*0.4</f>
        <v>4</v>
      </c>
      <c r="F56" s="10">
        <f t="shared" si="13" ref="F56:J56">F55*0.4</f>
        <v>4</v>
      </c>
      <c r="G56" s="10">
        <f t="shared" si="13"/>
        <v>4</v>
      </c>
      <c r="H56" s="91">
        <f t="shared" si="13"/>
        <v>4</v>
      </c>
      <c r="I56" s="11">
        <f t="shared" si="13"/>
        <v>20</v>
      </c>
      <c r="J56" s="92">
        <f t="shared" si="13"/>
        <v>3</v>
      </c>
      <c r="K56" s="84">
        <f>K55*0.4</f>
        <v>2</v>
      </c>
      <c r="L56" s="18">
        <f>L55*0.4</f>
        <v>2</v>
      </c>
      <c r="M56" s="18">
        <f t="shared" si="14" ref="M56:Z56">M55*0.4</f>
        <v>2</v>
      </c>
      <c r="N56" s="18">
        <f t="shared" si="14"/>
        <v>2</v>
      </c>
      <c r="O56" s="85">
        <f t="shared" si="14"/>
        <v>2</v>
      </c>
      <c r="P56" s="79">
        <f t="shared" si="14"/>
        <v>10</v>
      </c>
      <c r="Q56" s="97">
        <f t="shared" si="14"/>
        <v>0.50</v>
      </c>
      <c r="R56" s="100">
        <f t="shared" si="14"/>
        <v>0.70</v>
      </c>
      <c r="S56" s="24">
        <f t="shared" si="14"/>
        <v>0.70</v>
      </c>
      <c r="T56" s="24">
        <f t="shared" si="14"/>
        <v>0.70</v>
      </c>
      <c r="U56" s="24">
        <f t="shared" si="14"/>
        <v>0.70</v>
      </c>
      <c r="V56" s="25">
        <f t="shared" si="14"/>
        <v>0.70</v>
      </c>
      <c r="W56" s="109">
        <f t="shared" si="14"/>
        <v>30</v>
      </c>
      <c r="X56" s="103">
        <f t="shared" si="14"/>
        <v>6</v>
      </c>
      <c r="Y56" s="19">
        <f t="shared" si="14"/>
        <v>13.20</v>
      </c>
      <c r="Z56" s="86">
        <f t="shared" si="14"/>
        <v>10.560000000000002</v>
      </c>
    </row>
    <row r="57" spans="1:26" ht="21" customHeight="1">
      <c r="A57" s="167" t="s">
        <v>15</v>
      </c>
      <c r="B57" s="168"/>
      <c r="C57" s="169"/>
      <c r="D57" s="9">
        <f>COUNTIF(D8:D52,"&gt;=4")</f>
        <v>7</v>
      </c>
      <c r="E57" s="10">
        <f>COUNTIF(E8:E52,"&gt;=4")</f>
        <v>13</v>
      </c>
      <c r="F57" s="10">
        <f>COUNTIF(F8:F52,"&gt;=4")</f>
        <v>18</v>
      </c>
      <c r="G57" s="10">
        <f>COUNTIF(G8:G52,"&gt;=4")</f>
        <v>18</v>
      </c>
      <c r="H57" s="91">
        <f>COUNTIF(H8:H52,"&gt;=4")</f>
        <v>17</v>
      </c>
      <c r="I57" s="11">
        <f>COUNTIF(I8:I52,"&gt;=20")</f>
        <v>11</v>
      </c>
      <c r="J57" s="92">
        <f>COUNTIF(J8:J52,"&gt;=3")</f>
        <v>11</v>
      </c>
      <c r="K57" s="84">
        <f>COUNTIF(K8:K52,"&gt;=2")</f>
        <v>23</v>
      </c>
      <c r="L57" s="18">
        <f>COUNTIF(L8:L52,"&gt;=2")</f>
        <v>18</v>
      </c>
      <c r="M57" s="18">
        <f>COUNTIF(M8:M52,"&gt;=2")</f>
        <v>25</v>
      </c>
      <c r="N57" s="18">
        <f>COUNTIF(N8:N52,"&gt;=2")</f>
        <v>23</v>
      </c>
      <c r="O57" s="85">
        <f>COUNTIF(O8:O52,"&gt;=2")</f>
        <v>16</v>
      </c>
      <c r="P57" s="79">
        <f>COUNTIF(P8:P52,"&gt;=10")</f>
        <v>16</v>
      </c>
      <c r="Q57" s="97">
        <f>COUNTIF(Q8:Q52,"&gt;=0.5")</f>
        <v>16</v>
      </c>
      <c r="R57" s="100">
        <f>COUNTIF(R8:R52,"&gt;=0.8")</f>
        <v>5</v>
      </c>
      <c r="S57" s="24">
        <f>COUNTIF(S8:S52,"&gt;=0.98")</f>
        <v>2</v>
      </c>
      <c r="T57" s="24">
        <f>COUNTIF(T8:T52,"&gt;=0.7")</f>
        <v>17</v>
      </c>
      <c r="U57" s="24">
        <f>COUNTIF(U8:U52,"&gt;=0.66")</f>
        <v>16</v>
      </c>
      <c r="V57" s="25">
        <f>COUNTIF(V8:V52,"&gt;=0.36")</f>
        <v>26</v>
      </c>
      <c r="W57" s="109">
        <f>COUNTIF(W8:W52,"&gt;=30")</f>
        <v>11</v>
      </c>
      <c r="X57" s="103">
        <f>COUNTIF(X8:X52,"&gt;=6")</f>
        <v>11</v>
      </c>
      <c r="Y57" s="19">
        <f>COUNTIF(Y8:Y52,"&gt;=13.2")</f>
        <v>15</v>
      </c>
      <c r="Z57" s="86">
        <f>COUNTIF(Z8:Z52,"&gt;=10.56")</f>
        <v>15</v>
      </c>
    </row>
    <row r="58" spans="1:26" ht="20.25">
      <c r="A58" s="167" t="s">
        <v>16</v>
      </c>
      <c r="B58" s="168"/>
      <c r="C58" s="169"/>
      <c r="D58" s="93" t="str">
        <f>IF(((D57/COUNT(D8:D52))*100)&gt;=60,"3",IF(AND(((D57/COUNT(D8:D52))*100)&lt;60,((D57/COUNT(D8:D52))*100)&gt;=50),"2",IF(AND(((D57/COUNT(D8:D52))*100)&lt;50,((D57/COUNT(D8:D52))*100)&gt;=40),"1","0")))</f>
        <v>0</v>
      </c>
      <c r="E58" s="10" t="str">
        <f>IF(((E57/COUNT(E8:E52))*100)&gt;=60,"3",IF(AND(((E57/COUNT(E8:E52))*100)&lt;60,((E57/COUNT(E8:E52))*100)&gt;=50),"2",IF(AND(((E57/COUNT(E8:E52))*100)&lt;50,((E57/COUNT(E8:E52))*100)&gt;=40),"1","0")))</f>
        <v>0</v>
      </c>
      <c r="F58" s="10" t="str">
        <f>IF(((F57/COUNT(F8:F52))*100)&gt;=60,"3",IF(AND(((F57/COUNT(F8:F52))*100)&lt;60,((F57/COUNT(F8:F52))*100)&gt;=50),"2",IF(AND(((F57/COUNT(F8:F52))*100)&lt;50,((F57/COUNT(F8:F52))*100)&gt;=40),"1","0")))</f>
        <v>1</v>
      </c>
      <c r="G58" s="10" t="str">
        <f>IF(((G57/COUNT(G8:G52))*100)&gt;=60,"3",IF(AND(((G57/COUNT(G8:G52))*100)&lt;60,((G57/COUNT(G8:G52))*100)&gt;=50),"2",IF(AND(((G57/COUNT(G8:G52))*100)&lt;50,((G57/COUNT(G8:G52))*100)&gt;=40),"1","0")))</f>
        <v>1</v>
      </c>
      <c r="H58" s="91" t="str">
        <f>IF(((H57/COUNT(H8:H52))*100)&gt;=60,"3",IF(AND(((H57/COUNT(H8:H52))*100)&lt;60,((H57/COUNT(H8:H52))*100)&gt;=50),"2",IF(AND(((H57/COUNT(H8:H52))*100)&lt;50,((H57/COUNT(H8:H52))*100)&gt;=40),"1","0")))</f>
        <v>0</v>
      </c>
      <c r="I58" s="11" t="str">
        <f>IF(((I57/COUNT(I8:I52))*100)&gt;=60,"3",IF(AND(((I57/COUNT(I8:I52))*100)&lt;60,((I57/COUNT(I8:I52))*100)&gt;=50),"2",IF(AND(((I57/COUNT(I8:I52))*100)&lt;50,((I57/COUNT(I8:I52))*100)&gt;=40),"1","0")))</f>
        <v>0</v>
      </c>
      <c r="J58" s="92" t="str">
        <f>IF(((J57/COUNT(J8:J52))*100)&gt;=60,"3",IF(AND(((J57/COUNT(J8:J52))*100)&lt;60,((J57/COUNT(J8:J52))*100)&gt;=50),"2",IF(AND(((J57/COUNT(J8:J52))*100)&lt;50,((J57/COUNT(J8:J52))*100)&gt;=40),"1","0")))</f>
        <v>0</v>
      </c>
      <c r="K58" s="84" t="str">
        <f>IF(((K57/COUNT(K8:K52))*100)&gt;=60,"3",IF(AND(((K57/COUNT(K8:K52))*100)&lt;60,((K57/COUNT(K8:K52))*100)&gt;=50),"2",IF(AND(((K57/COUNT(K8:K52))*100)&lt;50,((K57/COUNT(K8:K52))*100)&gt;=40),"1","0")))</f>
        <v>2</v>
      </c>
      <c r="L58" s="17" t="str">
        <f>IF(((L57/COUNT(L8:L52))*100)&gt;=60,"3",IF(AND(((L57/COUNT(L8:L52))*100)&lt;60,((L57/COUNT(L8:L52))*100)&gt;=50),"2",IF(AND(((L57/COUNT(L8:L52))*100)&lt;50,((L57/COUNT(L8:L52))*100)&gt;=40),"1","0")))</f>
        <v>1</v>
      </c>
      <c r="M58" s="17" t="str">
        <f>IF(((M57/COUNT(M8:M52))*100)&gt;=60,"3",IF(AND(((M57/COUNT(M8:M52))*100)&lt;60,((M57/COUNT(M8:M52))*100)&gt;=50),"2",IF(AND(((M57/COUNT(M8:M52))*100)&lt;50,((M57/COUNT(M8:M52))*100)&gt;=40),"1","0")))</f>
        <v>2</v>
      </c>
      <c r="N58" s="17" t="str">
        <f>IF(((N57/COUNT(N8:N52))*100)&gt;=60,"3",IF(AND(((N57/COUNT(N8:N52))*100)&lt;60,((N57/COUNT(N8:N52))*100)&gt;=50),"2",IF(AND(((N57/COUNT(N8:N52))*100)&lt;50,((N57/COUNT(N8:N52))*100)&gt;=40),"1","0")))</f>
        <v>2</v>
      </c>
      <c r="O58" s="86" t="str">
        <f>IF(((O57/COUNT(O8:O52))*100)&gt;=60,"3",IF(AND(((O57/COUNT(O8:O52))*100)&lt;60,((O57/COUNT(O8:O52))*100)&gt;=50),"2",IF(AND(((O57/COUNT(O8:O52))*100)&lt;50,((O57/COUNT(O8:O52))*100)&gt;=40),"1","0")))</f>
        <v>0</v>
      </c>
      <c r="P58" s="79" t="str">
        <f>IF(((P57/COUNT(P8:P52))*100)&gt;=60,"3",IF(AND(((P57/COUNT(P8:P52))*100)&lt;60,((P57/COUNT(P8:P52))*100)&gt;=50),"2",IF(AND(((P57/COUNT(P8:P52))*100)&lt;50,((P57/COUNT(P8:P52))*100)&gt;=40),"1","0")))</f>
        <v>0</v>
      </c>
      <c r="Q58" s="97" t="str">
        <f>IF(((Q57/COUNT(Q8:Q52))*100)&gt;=60,"3",IF(AND(((Q57/COUNT(Q8:Q52))*100)&lt;60,((Q57/COUNT(Q8:Q52))*100)&gt;=50),"2",IF(AND(((Q57/COUNT(Q8:Q52))*100)&lt;50,((Q57/COUNT(Q8:Q52))*100)&gt;=40),"1","0")))</f>
        <v>0</v>
      </c>
      <c r="R58" s="100" t="str">
        <f>IF(((R57/COUNT(R8:R52))*100)&gt;=60,"3",IF(AND(((R57/COUNT(R8:R52))*100)&lt;60,((R57/COUNT(R8:R52))*100)&gt;=50),"2",IF(AND(((R57/COUNT(R8:R52))*100)&lt;50,((R57/COUNT(R8:R52))*100)&gt;=40),"1","0")))</f>
        <v>0</v>
      </c>
      <c r="S58" s="24" t="str">
        <f>IF(((S57/COUNT(S8:S52))*100)&gt;=60,"3",IF(AND(((S57/COUNT(S8:S52))*100)&lt;60,((S57/COUNT(S8:S52))*100)&gt;=50),"2",IF(AND(((S57/COUNT(S8:S52))*100)&lt;50,((S57/COUNT(S8:S52))*100)&gt;=40),"1","0")))</f>
        <v>0</v>
      </c>
      <c r="T58" s="24" t="str">
        <f>IF(((T57/COUNT(T8:T52))*100)&gt;=60,"3",IF(AND(((T57/COUNT(T8:T52))*100)&lt;60,((T57/COUNT(T8:T52))*100)&gt;=50),"2",IF(AND(((T57/COUNT(T8:T52))*100)&lt;50,((T57/COUNT(T8:T52))*100)&gt;=40),"1","0")))</f>
        <v>0</v>
      </c>
      <c r="U58" s="24" t="str">
        <f>IF(((U57/COUNT(U8:U52))*100)&gt;=60,"3",IF(AND(((U57/COUNT(U8:U52))*100)&lt;60,((U57/COUNT(U8:U52))*100)&gt;=50),"2",IF(AND(((U57/COUNT(U8:U52))*100)&lt;50,((U57/COUNT(U8:U52))*100)&gt;=40),"1","0")))</f>
        <v>0</v>
      </c>
      <c r="V58" s="25" t="str">
        <f>IF(((V57/COUNT(V8:V52))*100)&gt;=60,"3",IF(AND(((V57/COUNT(V8:V52))*100)&lt;60,((V57/COUNT(V8:V52))*100)&gt;=50),"2",IF(AND(((V57/COUNT(V8:V52))*100)&lt;50,((V57/COUNT(V8:V52))*100)&gt;=40),"1","0")))</f>
        <v>2</v>
      </c>
      <c r="W58" s="103" t="str">
        <f>IF(((W57/COUNT(W8:W52))*100)&gt;=60,"3",IF(AND(((W57/COUNT(W8:W52))*100)&lt;60,((W57/COUNT(W8:W52))*100)&gt;=50),"2",IF(AND(((W57/COUNT(W8:W52))*100)&lt;50,((W57/COUNT(W8:W52))*100)&gt;=40),"1","0")))</f>
        <v>0</v>
      </c>
      <c r="X58" s="104" t="str">
        <f>IF(((X57/COUNT(X8:X52))*100)&gt;=60,"3",IF(AND(((X57/COUNT(X8:X52))*100)&lt;60,((X57/COUNT(X8:X52))*100)&gt;=50),"2",IF(AND(((X57/COUNT(X8:X52))*100)&lt;50,((X57/COUNT(X8:X52))*100)&gt;=40),"1","0")))</f>
        <v>0</v>
      </c>
      <c r="Y58" s="97" t="str">
        <f>IF(((Y57/COUNT(Y8:Y52))*100)&gt;=60,"3",IF(AND(((Y57/COUNT(Y8:Y52))*100)&lt;60,((Y57/COUNT(Y8:Y52))*100)&gt;=50),"2",IF(AND(((Y57/COUNT(Y8:Y52))*100)&lt;50,((Y57/COUNT(Y8:Y52))*100)&gt;=40),"1","0")))</f>
        <v>0</v>
      </c>
      <c r="Z58" s="19" t="str">
        <f>IF(((Z57/COUNT(Z8:Z52))*100)&gt;=60,"3",IF(AND(((Z57/COUNT(Z8:Z52))*100)&lt;60,((Z57/COUNT(Z8:Z52))*100)&gt;=50),"2",IF(AND(((Z57/COUNT(Z8:Z52))*100)&lt;50,((Z57/COUNT(Z8:Z52))*100)&gt;=40),"1","0")))</f>
        <v>0</v>
      </c>
    </row>
    <row r="59" spans="1:26" ht="21" thickBot="1">
      <c r="A59" s="170" t="s">
        <v>17</v>
      </c>
      <c r="B59" s="171"/>
      <c r="C59" s="172"/>
      <c r="D59" s="12">
        <f>((D57/COUNT(D8:D52))*D58)</f>
        <v>0</v>
      </c>
      <c r="E59" s="13">
        <f>((E57/COUNT(E8:E52))*E58)</f>
        <v>0</v>
      </c>
      <c r="F59" s="13">
        <f>((F57/COUNT(F8:F52))*F58)</f>
        <v>0.40</v>
      </c>
      <c r="G59" s="13">
        <f>((G57/COUNT(G8:G52))*G58)</f>
        <v>0.40</v>
      </c>
      <c r="H59" s="94">
        <f>((H57/COUNT(H8:H52))*H58)</f>
        <v>0</v>
      </c>
      <c r="I59" s="14">
        <f>((I57/COUNT(I8:I52))*I58)</f>
        <v>0</v>
      </c>
      <c r="J59" s="95">
        <f>((J57/COUNT(J8:J52))*J58)</f>
        <v>0</v>
      </c>
      <c r="K59" s="87">
        <f>((K57/COUNT(K8:K52))*K58)</f>
        <v>1.0222222222222221</v>
      </c>
      <c r="L59" s="20">
        <f>((L57/COUNT(L8:L52))*L58)</f>
        <v>0.40</v>
      </c>
      <c r="M59" s="20">
        <f>((M57/COUNT(M8:M52))*M58)</f>
        <v>1.1111111111111112</v>
      </c>
      <c r="N59" s="20">
        <f>((N57/COUNT(N8:N52))*N58)</f>
        <v>1.0222222222222221</v>
      </c>
      <c r="O59" s="88">
        <f>((O57/COUNT(O8:O52))*O58)</f>
        <v>0</v>
      </c>
      <c r="P59" s="80">
        <f>((P57/COUNT(P8:P52))*P58)</f>
        <v>0</v>
      </c>
      <c r="Q59" s="98">
        <f>((Q57/COUNT(Q8:Q52))*Q58)</f>
        <v>0</v>
      </c>
      <c r="R59" s="101">
        <f>((R57/COUNT(R8:R52))*R58)</f>
        <v>0</v>
      </c>
      <c r="S59" s="26">
        <f>((S57/COUNT(S8:S52))*S58)</f>
        <v>0</v>
      </c>
      <c r="T59" s="26">
        <f>((T57/COUNT(T8:T52))*T58)</f>
        <v>0</v>
      </c>
      <c r="U59" s="26">
        <f>((U57/COUNT(U8:U52))*U58)</f>
        <v>0</v>
      </c>
      <c r="V59" s="27">
        <f>((V57/COUNT(V8:V52))*V58)</f>
        <v>1.1555555555555554</v>
      </c>
      <c r="W59" s="110">
        <f>((W57/COUNT(W8:W52))*W58)</f>
        <v>0</v>
      </c>
      <c r="X59" s="105">
        <f>((X57/COUNT(X8:X52))*X58)</f>
        <v>0</v>
      </c>
      <c r="Y59" s="98">
        <f>((Y57/COUNT(Y8:Y52))*Y58)</f>
        <v>0</v>
      </c>
      <c r="Z59" s="21">
        <f>((Z57/COUNT(Z8:Z52))*Z58)</f>
        <v>0</v>
      </c>
    </row>
    <row r="60" spans="1:4" ht="21" thickBot="1">
      <c r="A60" s="2"/>
      <c r="B60" s="2"/>
      <c r="C60" s="2"/>
      <c r="D60" s="2"/>
    </row>
    <row r="61" spans="1:19" ht="20.25">
      <c r="A61" s="173" t="s">
        <v>18</v>
      </c>
      <c r="B61" s="174"/>
      <c r="C61" s="175"/>
      <c r="D61" s="2"/>
      <c r="E61" s="161" t="s">
        <v>19</v>
      </c>
      <c r="F61" s="162"/>
      <c r="G61" s="162"/>
      <c r="H61" s="162"/>
      <c r="I61" s="162"/>
      <c r="J61" s="162"/>
      <c r="K61" s="162"/>
      <c r="L61" s="162"/>
      <c r="M61" s="162"/>
      <c r="N61" s="163"/>
      <c r="O61" s="81" t="s">
        <v>9</v>
      </c>
      <c r="P61" s="28" t="s">
        <v>3</v>
      </c>
      <c r="Q61" s="28" t="s">
        <v>4</v>
      </c>
      <c r="R61" s="28" t="s">
        <v>5</v>
      </c>
      <c r="S61" s="29" t="s">
        <v>6</v>
      </c>
    </row>
    <row r="62" spans="1:19" ht="21" thickBot="1">
      <c r="A62" s="30" t="s">
        <v>76</v>
      </c>
      <c r="B62" s="3"/>
      <c r="C62" s="31"/>
      <c r="D62" s="2"/>
      <c r="E62" s="164"/>
      <c r="F62" s="165"/>
      <c r="G62" s="165"/>
      <c r="H62" s="165"/>
      <c r="I62" s="165"/>
      <c r="J62" s="165"/>
      <c r="K62" s="165"/>
      <c r="L62" s="165"/>
      <c r="M62" s="165"/>
      <c r="N62" s="166"/>
      <c r="O62" s="4">
        <f>(R59*0.2+Z59*0.8)</f>
        <v>0</v>
      </c>
      <c r="P62" s="4">
        <f>(S59*0.2+Z59*0.8)</f>
        <v>0</v>
      </c>
      <c r="Q62" s="4">
        <f>(T59*0.2+Z59*0.8)</f>
        <v>0</v>
      </c>
      <c r="R62" s="4">
        <f>(U59*0.2+Z59*0.8)</f>
        <v>0</v>
      </c>
      <c r="S62" s="5">
        <f>(V59*0.2+Z59*0.8)</f>
        <v>0.2311111111111111</v>
      </c>
    </row>
    <row r="63" spans="1:4" ht="20.25">
      <c r="A63" s="30" t="s">
        <v>77</v>
      </c>
      <c r="B63" s="3"/>
      <c r="C63" s="31"/>
      <c r="D63" s="2"/>
    </row>
    <row r="64" spans="1:4" ht="21" thickBot="1">
      <c r="A64" s="32" t="s">
        <v>78</v>
      </c>
      <c r="B64" s="33"/>
      <c r="C64" s="34"/>
      <c r="D64" s="2"/>
    </row>
  </sheetData>
  <mergeCells count="23">
    <mergeCell ref="E61:N62"/>
    <mergeCell ref="A55:C55"/>
    <mergeCell ref="A56:C56"/>
    <mergeCell ref="A57:C57"/>
    <mergeCell ref="A58:C58"/>
    <mergeCell ref="A59:C59"/>
    <mergeCell ref="A61:C61"/>
    <mergeCell ref="A54:C54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orientation="landscape" paperSize="9" scale="45" r:id="rId3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e75f359-7f81-4537-953c-b59fa40c683d}">
  <sheetPr>
    <pageSetUpPr fitToPage="1"/>
  </sheetPr>
  <dimension ref="A1:Z64"/>
  <sheetViews>
    <sheetView zoomScale="80" zoomScaleNormal="80" workbookViewId="0" topLeftCell="F1">
      <selection pane="topLeft" activeCell="D5" sqref="D5:Q5"/>
    </sheetView>
  </sheetViews>
  <sheetFormatPr defaultColWidth="8.854285714285714" defaultRowHeight="20.25"/>
  <cols>
    <col min="1" max="2" width="11.571428571428571" style="1" customWidth="1"/>
    <col min="3" max="3" width="63.714285714285715" style="1" bestFit="1" customWidth="1"/>
    <col min="4" max="10" width="11.571428571428571" style="1" customWidth="1"/>
    <col min="11" max="15" width="8.571428571428571" style="1" customWidth="1"/>
    <col min="16" max="16" width="14.857142857142858" style="1" customWidth="1"/>
    <col min="17" max="17" width="8.571428571428571" style="1" customWidth="1"/>
    <col min="18" max="22" width="12.142857142857142" style="1" customWidth="1"/>
    <col min="23" max="26" width="11.428571428571429" style="1" customWidth="1"/>
    <col min="27" max="16384" width="8.857142857142858" style="1"/>
  </cols>
  <sheetData>
    <row r="1" spans="1:26" ht="20.25">
      <c r="A1" s="142" t="str">
        <f>'1 (9)'!A1:Z1</f>
        <v xml:space="preserve">ST. WILFRED'S PG COLLEGE 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20.25">
      <c r="A2" s="142" t="s">
        <v>91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21" thickBot="1">
      <c r="A3" s="142"/>
      <c r="B3" s="142"/>
      <c r="C3" s="142"/>
      <c r="D3" s="142"/>
      <c r="E3" s="142"/>
      <c r="F3" s="142" t="s">
        <v>299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thickBot="1">
      <c r="A4" s="143" t="s">
        <v>80</v>
      </c>
      <c r="B4" s="144"/>
      <c r="C4" s="124" t="s">
        <v>302</v>
      </c>
      <c r="D4" s="115" t="s">
        <v>85</v>
      </c>
      <c r="E4" s="116"/>
      <c r="F4" s="145" t="s">
        <v>110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21" customHeight="1">
      <c r="A5" s="147" t="s">
        <v>0</v>
      </c>
      <c r="B5" s="149" t="s">
        <v>1</v>
      </c>
      <c r="C5" s="151" t="s">
        <v>2</v>
      </c>
      <c r="D5" s="153" t="s">
        <v>96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 t="s">
        <v>81</v>
      </c>
      <c r="S5" s="154"/>
      <c r="T5" s="154"/>
      <c r="U5" s="154"/>
      <c r="V5" s="154"/>
      <c r="W5" s="37" t="s">
        <v>12</v>
      </c>
      <c r="X5" s="155" t="s">
        <v>11</v>
      </c>
      <c r="Y5" s="157" t="s">
        <v>202</v>
      </c>
      <c r="Z5" s="157" t="s">
        <v>79</v>
      </c>
    </row>
    <row r="6" spans="1:26" ht="20.25">
      <c r="A6" s="148"/>
      <c r="B6" s="150"/>
      <c r="C6" s="152"/>
      <c r="D6" s="159" t="s">
        <v>92</v>
      </c>
      <c r="E6" s="159"/>
      <c r="F6" s="159"/>
      <c r="G6" s="159"/>
      <c r="H6" s="159"/>
      <c r="I6" s="159"/>
      <c r="J6" s="159"/>
      <c r="K6" s="160" t="s">
        <v>93</v>
      </c>
      <c r="L6" s="160"/>
      <c r="M6" s="160"/>
      <c r="N6" s="160"/>
      <c r="O6" s="160"/>
      <c r="P6" s="160"/>
      <c r="Q6" s="160"/>
      <c r="R6" s="154"/>
      <c r="S6" s="154"/>
      <c r="T6" s="154"/>
      <c r="U6" s="154"/>
      <c r="V6" s="154"/>
      <c r="W6" s="37" t="s">
        <v>10</v>
      </c>
      <c r="X6" s="155"/>
      <c r="Y6" s="157"/>
      <c r="Z6" s="157"/>
    </row>
    <row r="7" spans="1:26" ht="21" thickBot="1">
      <c r="A7" s="148"/>
      <c r="B7" s="204"/>
      <c r="C7" s="205"/>
      <c r="D7" s="159" t="s">
        <v>86</v>
      </c>
      <c r="E7" s="159" t="s">
        <v>87</v>
      </c>
      <c r="F7" s="159" t="s">
        <v>88</v>
      </c>
      <c r="G7" s="159" t="s">
        <v>89</v>
      </c>
      <c r="H7" s="159" t="s">
        <v>90</v>
      </c>
      <c r="I7" s="159" t="s">
        <v>94</v>
      </c>
      <c r="J7" s="159" t="s">
        <v>82</v>
      </c>
      <c r="K7" s="160" t="s">
        <v>9</v>
      </c>
      <c r="L7" s="160" t="s">
        <v>87</v>
      </c>
      <c r="M7" s="160" t="s">
        <v>4</v>
      </c>
      <c r="N7" s="160" t="s">
        <v>89</v>
      </c>
      <c r="O7" s="160" t="s">
        <v>90</v>
      </c>
      <c r="P7" s="160" t="s">
        <v>95</v>
      </c>
      <c r="Q7" s="160" t="s">
        <v>83</v>
      </c>
      <c r="R7" s="206" t="s">
        <v>9</v>
      </c>
      <c r="S7" s="154" t="s">
        <v>3</v>
      </c>
      <c r="T7" s="154" t="s">
        <v>4</v>
      </c>
      <c r="U7" s="154" t="s">
        <v>5</v>
      </c>
      <c r="V7" s="154" t="s">
        <v>6</v>
      </c>
      <c r="W7" s="37" t="s">
        <v>97</v>
      </c>
      <c r="X7" s="155"/>
      <c r="Y7" s="157"/>
      <c r="Z7" s="157"/>
    </row>
    <row r="8" spans="1:26" ht="19.9" customHeight="1">
      <c r="A8" s="207">
        <v>1</v>
      </c>
      <c r="B8" s="137">
        <v>283060</v>
      </c>
      <c r="C8" s="138" t="s">
        <v>167</v>
      </c>
      <c r="D8" s="10">
        <v>1</v>
      </c>
      <c r="E8" s="10">
        <v>0</v>
      </c>
      <c r="F8" s="10">
        <v>1</v>
      </c>
      <c r="G8" s="10">
        <v>0</v>
      </c>
      <c r="H8" s="10">
        <v>0</v>
      </c>
      <c r="I8" s="10">
        <f>SUM(D8:H8)</f>
        <v>2</v>
      </c>
      <c r="J8" s="10">
        <f t="shared" si="0" ref="J8:J39">I8*0.15</f>
        <v>0.30</v>
      </c>
      <c r="K8" s="18">
        <v>0</v>
      </c>
      <c r="L8" s="18">
        <v>0</v>
      </c>
      <c r="M8" s="18">
        <v>1</v>
      </c>
      <c r="N8" s="18">
        <v>0</v>
      </c>
      <c r="O8" s="18">
        <v>0</v>
      </c>
      <c r="P8" s="18">
        <f>SUM(K8:O8)</f>
        <v>1</v>
      </c>
      <c r="Q8" s="117">
        <f>P8*0.05</f>
        <v>0.05</v>
      </c>
      <c r="R8" s="107">
        <f t="shared" si="1" ref="R8:R39">(D8*0.15+K8*0.05)</f>
        <v>0.15</v>
      </c>
      <c r="S8" s="107">
        <f t="shared" si="2" ref="S8:S39">(E8*0.15+L8*0.05)</f>
        <v>0</v>
      </c>
      <c r="T8" s="107">
        <f t="shared" si="3" ref="T8:T39">(F8*0.15+M8*0.05)</f>
        <v>0.20</v>
      </c>
      <c r="U8" s="107">
        <f t="shared" si="4" ref="U8:U39">(G8*0.15+N8*0.05)</f>
        <v>0</v>
      </c>
      <c r="V8" s="107">
        <f t="shared" si="5" ref="V8:V39">(H8*0.15+O8*0.05)</f>
        <v>0</v>
      </c>
      <c r="W8" s="118">
        <f t="shared" si="6" ref="W8:W39">I8+P8</f>
        <v>3</v>
      </c>
      <c r="X8" s="118">
        <f>(W8*0.2)</f>
        <v>0.60000000000000009</v>
      </c>
      <c r="Y8" s="223">
        <v>1</v>
      </c>
      <c r="Z8" s="117">
        <f>Y8*0.8</f>
        <v>0.80</v>
      </c>
    </row>
    <row r="9" spans="1:26" ht="19.9" customHeight="1" thickBot="1">
      <c r="A9" s="208">
        <v>2</v>
      </c>
      <c r="B9" s="137">
        <v>283061</v>
      </c>
      <c r="C9" s="138" t="s">
        <v>112</v>
      </c>
      <c r="D9" s="10">
        <v>5</v>
      </c>
      <c r="E9" s="10">
        <v>3</v>
      </c>
      <c r="F9" s="10">
        <v>4</v>
      </c>
      <c r="G9" s="10">
        <v>5</v>
      </c>
      <c r="H9" s="10">
        <v>5</v>
      </c>
      <c r="I9" s="10">
        <f t="shared" si="7" ref="I9:I15">SUM(D9:H9)</f>
        <v>22</v>
      </c>
      <c r="J9" s="10">
        <f t="shared" si="0"/>
        <v>3.30</v>
      </c>
      <c r="K9" s="18">
        <v>2</v>
      </c>
      <c r="L9" s="18">
        <v>3</v>
      </c>
      <c r="M9" s="18">
        <v>1</v>
      </c>
      <c r="N9" s="18">
        <v>1</v>
      </c>
      <c r="O9" s="18">
        <v>0</v>
      </c>
      <c r="P9" s="18">
        <f t="shared" si="8" ref="P9:P52">SUM(K9:O9)</f>
        <v>7</v>
      </c>
      <c r="Q9" s="117">
        <f t="shared" si="9" ref="Q9:Q52">P9*0.05</f>
        <v>0.35</v>
      </c>
      <c r="R9" s="107">
        <f t="shared" si="1"/>
        <v>0.85</v>
      </c>
      <c r="S9" s="107">
        <f t="shared" si="2"/>
        <v>0.60</v>
      </c>
      <c r="T9" s="107">
        <f t="shared" si="3"/>
        <v>0.65</v>
      </c>
      <c r="U9" s="107">
        <f t="shared" si="4"/>
        <v>0.80</v>
      </c>
      <c r="V9" s="107">
        <f t="shared" si="5"/>
        <v>0.75</v>
      </c>
      <c r="W9" s="118">
        <f t="shared" si="6"/>
        <v>29</v>
      </c>
      <c r="X9" s="118">
        <f t="shared" si="10" ref="X9:X52">(W9*0.2)</f>
        <v>5.8000000000000007</v>
      </c>
      <c r="Y9" s="223">
        <v>14</v>
      </c>
      <c r="Z9" s="117">
        <f t="shared" si="11" ref="Z9:Z52">Y9*0.8</f>
        <v>11.20</v>
      </c>
    </row>
    <row r="10" spans="1:26" ht="19.9" customHeight="1">
      <c r="A10" s="207">
        <v>3</v>
      </c>
      <c r="B10" s="137">
        <v>283063</v>
      </c>
      <c r="C10" s="138" t="s">
        <v>168</v>
      </c>
      <c r="D10" s="10">
        <v>2</v>
      </c>
      <c r="E10" s="10">
        <v>1</v>
      </c>
      <c r="F10" s="10">
        <v>1</v>
      </c>
      <c r="G10" s="10">
        <v>1</v>
      </c>
      <c r="H10" s="10">
        <v>2</v>
      </c>
      <c r="I10" s="10">
        <f t="shared" si="7"/>
        <v>7</v>
      </c>
      <c r="J10" s="10">
        <f t="shared" si="0"/>
        <v>1.05</v>
      </c>
      <c r="K10" s="18">
        <v>1</v>
      </c>
      <c r="L10" s="18">
        <v>0</v>
      </c>
      <c r="M10" s="18">
        <v>0</v>
      </c>
      <c r="N10" s="18">
        <v>1</v>
      </c>
      <c r="O10" s="18">
        <v>1.50</v>
      </c>
      <c r="P10" s="18">
        <f t="shared" si="8"/>
        <v>3.50</v>
      </c>
      <c r="Q10" s="117">
        <f t="shared" si="9"/>
        <v>0.17500000000000002</v>
      </c>
      <c r="R10" s="107">
        <f t="shared" si="1"/>
        <v>0.35</v>
      </c>
      <c r="S10" s="107">
        <f t="shared" si="2"/>
        <v>0.15</v>
      </c>
      <c r="T10" s="107">
        <f t="shared" si="3"/>
        <v>0.15</v>
      </c>
      <c r="U10" s="107">
        <f t="shared" si="4"/>
        <v>0.20</v>
      </c>
      <c r="V10" s="107">
        <f t="shared" si="5"/>
        <v>0.375</v>
      </c>
      <c r="W10" s="118">
        <f t="shared" si="6"/>
        <v>10.50</v>
      </c>
      <c r="X10" s="118">
        <f t="shared" si="10"/>
        <v>2.10</v>
      </c>
      <c r="Y10" s="223">
        <v>4</v>
      </c>
      <c r="Z10" s="117">
        <f t="shared" si="11"/>
        <v>3.20</v>
      </c>
    </row>
    <row r="11" spans="1:26" ht="18" customHeight="1" thickBot="1">
      <c r="A11" s="208">
        <v>4</v>
      </c>
      <c r="B11" s="137">
        <v>283067</v>
      </c>
      <c r="C11" s="138" t="s">
        <v>169</v>
      </c>
      <c r="D11" s="10">
        <v>4</v>
      </c>
      <c r="E11" s="10">
        <v>4</v>
      </c>
      <c r="F11" s="10">
        <v>4</v>
      </c>
      <c r="G11" s="10">
        <v>5</v>
      </c>
      <c r="H11" s="10">
        <v>5</v>
      </c>
      <c r="I11" s="10">
        <f t="shared" si="7"/>
        <v>22</v>
      </c>
      <c r="J11" s="10">
        <f t="shared" si="0"/>
        <v>3.30</v>
      </c>
      <c r="K11" s="18">
        <v>2</v>
      </c>
      <c r="L11" s="18">
        <v>2.50</v>
      </c>
      <c r="M11" s="18">
        <v>1</v>
      </c>
      <c r="N11" s="18">
        <v>1</v>
      </c>
      <c r="O11" s="18">
        <v>3</v>
      </c>
      <c r="P11" s="18">
        <f t="shared" si="8"/>
        <v>9.50</v>
      </c>
      <c r="Q11" s="117">
        <f t="shared" si="9"/>
        <v>0.475</v>
      </c>
      <c r="R11" s="107">
        <f t="shared" si="1"/>
        <v>0.70</v>
      </c>
      <c r="S11" s="107">
        <f t="shared" si="2"/>
        <v>0.725</v>
      </c>
      <c r="T11" s="107">
        <f t="shared" si="3"/>
        <v>0.65</v>
      </c>
      <c r="U11" s="107">
        <f t="shared" si="4"/>
        <v>0.80</v>
      </c>
      <c r="V11" s="107">
        <f t="shared" si="5"/>
        <v>0.90</v>
      </c>
      <c r="W11" s="118">
        <f t="shared" si="6"/>
        <v>31.50</v>
      </c>
      <c r="X11" s="118">
        <f t="shared" si="10"/>
        <v>6.3000000000000007</v>
      </c>
      <c r="Y11" s="223">
        <v>14</v>
      </c>
      <c r="Z11" s="117">
        <f t="shared" si="11"/>
        <v>11.20</v>
      </c>
    </row>
    <row r="12" spans="1:26" ht="19.9" customHeight="1">
      <c r="A12" s="207">
        <v>5</v>
      </c>
      <c r="B12" s="137">
        <v>283070</v>
      </c>
      <c r="C12" s="138" t="s">
        <v>115</v>
      </c>
      <c r="D12" s="10">
        <v>1</v>
      </c>
      <c r="E12" s="10">
        <v>2</v>
      </c>
      <c r="F12" s="10">
        <v>1</v>
      </c>
      <c r="G12" s="10">
        <v>1</v>
      </c>
      <c r="H12" s="10">
        <v>2</v>
      </c>
      <c r="I12" s="10">
        <f t="shared" si="7"/>
        <v>7</v>
      </c>
      <c r="J12" s="10">
        <f t="shared" si="0"/>
        <v>1.05</v>
      </c>
      <c r="K12" s="18">
        <v>1</v>
      </c>
      <c r="L12" s="18">
        <v>0</v>
      </c>
      <c r="M12" s="18">
        <v>0</v>
      </c>
      <c r="N12" s="18">
        <v>0.50</v>
      </c>
      <c r="O12" s="18">
        <v>2</v>
      </c>
      <c r="P12" s="18">
        <f t="shared" si="8"/>
        <v>3.50</v>
      </c>
      <c r="Q12" s="117">
        <f t="shared" si="9"/>
        <v>0.17500000000000002</v>
      </c>
      <c r="R12" s="107">
        <f t="shared" si="1"/>
        <v>0.20</v>
      </c>
      <c r="S12" s="107">
        <f t="shared" si="2"/>
        <v>0.30</v>
      </c>
      <c r="T12" s="107">
        <f t="shared" si="3"/>
        <v>0.15</v>
      </c>
      <c r="U12" s="107">
        <f t="shared" si="4"/>
        <v>0.175</v>
      </c>
      <c r="V12" s="107">
        <f t="shared" si="5"/>
        <v>0.40</v>
      </c>
      <c r="W12" s="118">
        <f t="shared" si="6"/>
        <v>10.50</v>
      </c>
      <c r="X12" s="118">
        <f t="shared" si="10"/>
        <v>2.10</v>
      </c>
      <c r="Y12" s="223">
        <v>3</v>
      </c>
      <c r="Z12" s="117">
        <f t="shared" si="11"/>
        <v>2.4000000000000004</v>
      </c>
    </row>
    <row r="13" spans="1:26" ht="19.9" customHeight="1" thickBot="1">
      <c r="A13" s="208">
        <v>6</v>
      </c>
      <c r="B13" s="137">
        <v>283071</v>
      </c>
      <c r="C13" s="138" t="s">
        <v>116</v>
      </c>
      <c r="D13" s="10">
        <v>2</v>
      </c>
      <c r="E13" s="10">
        <v>3</v>
      </c>
      <c r="F13" s="10">
        <v>1</v>
      </c>
      <c r="G13" s="10">
        <v>2</v>
      </c>
      <c r="H13" s="10">
        <v>2</v>
      </c>
      <c r="I13" s="10">
        <f t="shared" si="7"/>
        <v>10</v>
      </c>
      <c r="J13" s="10">
        <f t="shared" si="0"/>
        <v>1.50</v>
      </c>
      <c r="K13" s="18">
        <v>2</v>
      </c>
      <c r="L13" s="18">
        <v>1.50</v>
      </c>
      <c r="M13" s="18">
        <v>1</v>
      </c>
      <c r="N13" s="18">
        <v>1</v>
      </c>
      <c r="O13" s="18">
        <v>0</v>
      </c>
      <c r="P13" s="18">
        <f t="shared" si="8"/>
        <v>5.50</v>
      </c>
      <c r="Q13" s="117">
        <f t="shared" si="9"/>
        <v>0.27500000000000002</v>
      </c>
      <c r="R13" s="107">
        <f t="shared" si="1"/>
        <v>0.40</v>
      </c>
      <c r="S13" s="107">
        <f t="shared" si="2"/>
        <v>0.52499999999999991</v>
      </c>
      <c r="T13" s="107">
        <f t="shared" si="3"/>
        <v>0.20</v>
      </c>
      <c r="U13" s="107">
        <f t="shared" si="4"/>
        <v>0.35</v>
      </c>
      <c r="V13" s="107">
        <f t="shared" si="5"/>
        <v>0.30</v>
      </c>
      <c r="W13" s="118">
        <f t="shared" si="6"/>
        <v>15.50</v>
      </c>
      <c r="X13" s="118">
        <f t="shared" si="10"/>
        <v>3.10</v>
      </c>
      <c r="Y13" s="223">
        <v>6</v>
      </c>
      <c r="Z13" s="117">
        <f t="shared" si="11"/>
        <v>4.8000000000000007</v>
      </c>
    </row>
    <row r="14" spans="1:26" ht="19.9" customHeight="1">
      <c r="A14" s="207">
        <v>7</v>
      </c>
      <c r="B14" s="137">
        <v>283077</v>
      </c>
      <c r="C14" s="138" t="s">
        <v>170</v>
      </c>
      <c r="D14" s="10">
        <v>4</v>
      </c>
      <c r="E14" s="10">
        <v>5</v>
      </c>
      <c r="F14" s="10">
        <v>3</v>
      </c>
      <c r="G14" s="10">
        <v>4</v>
      </c>
      <c r="H14" s="10">
        <v>4</v>
      </c>
      <c r="I14" s="10">
        <f t="shared" si="7"/>
        <v>20</v>
      </c>
      <c r="J14" s="10">
        <f t="shared" si="0"/>
        <v>3</v>
      </c>
      <c r="K14" s="18">
        <v>2</v>
      </c>
      <c r="L14" s="18">
        <v>1</v>
      </c>
      <c r="M14" s="18">
        <v>1</v>
      </c>
      <c r="N14" s="18">
        <v>0</v>
      </c>
      <c r="O14" s="18">
        <v>1</v>
      </c>
      <c r="P14" s="18">
        <f t="shared" si="8"/>
        <v>5</v>
      </c>
      <c r="Q14" s="117">
        <f t="shared" si="9"/>
        <v>0.25</v>
      </c>
      <c r="R14" s="107">
        <f t="shared" si="1"/>
        <v>0.70</v>
      </c>
      <c r="S14" s="107">
        <f t="shared" si="2"/>
        <v>0.80</v>
      </c>
      <c r="T14" s="107">
        <f t="shared" si="3"/>
        <v>0.49999999999999994</v>
      </c>
      <c r="U14" s="107">
        <f t="shared" si="4"/>
        <v>0.60</v>
      </c>
      <c r="V14" s="107">
        <f t="shared" si="5"/>
        <v>0.65</v>
      </c>
      <c r="W14" s="118">
        <f t="shared" si="6"/>
        <v>25</v>
      </c>
      <c r="X14" s="118">
        <f t="shared" si="10"/>
        <v>5</v>
      </c>
      <c r="Y14" s="223">
        <v>12</v>
      </c>
      <c r="Z14" s="117">
        <f t="shared" si="11"/>
        <v>9.6000000000000014</v>
      </c>
    </row>
    <row r="15" spans="1:26" ht="19.9" customHeight="1" thickBot="1">
      <c r="A15" s="208">
        <v>8</v>
      </c>
      <c r="B15" s="137">
        <v>283080</v>
      </c>
      <c r="C15" s="138" t="s">
        <v>141</v>
      </c>
      <c r="D15" s="10">
        <v>5</v>
      </c>
      <c r="E15" s="10">
        <v>4</v>
      </c>
      <c r="F15" s="10">
        <v>3</v>
      </c>
      <c r="G15" s="10">
        <v>5</v>
      </c>
      <c r="H15" s="10">
        <v>4</v>
      </c>
      <c r="I15" s="10">
        <f t="shared" si="7"/>
        <v>21</v>
      </c>
      <c r="J15" s="10">
        <f t="shared" si="0"/>
        <v>3.15</v>
      </c>
      <c r="K15" s="18">
        <v>2</v>
      </c>
      <c r="L15" s="18">
        <v>1</v>
      </c>
      <c r="M15" s="18">
        <v>1.50</v>
      </c>
      <c r="N15" s="18">
        <v>1.50</v>
      </c>
      <c r="O15" s="18">
        <v>0</v>
      </c>
      <c r="P15" s="18">
        <f t="shared" si="8"/>
        <v>6</v>
      </c>
      <c r="Q15" s="117">
        <f t="shared" si="9"/>
        <v>0.30000000000000004</v>
      </c>
      <c r="R15" s="107">
        <f t="shared" si="1"/>
        <v>0.85</v>
      </c>
      <c r="S15" s="107">
        <f t="shared" si="2"/>
        <v>0.65</v>
      </c>
      <c r="T15" s="107">
        <f t="shared" si="3"/>
        <v>0.52499999999999991</v>
      </c>
      <c r="U15" s="107">
        <f t="shared" si="4"/>
        <v>0.825</v>
      </c>
      <c r="V15" s="107">
        <f t="shared" si="5"/>
        <v>0.60</v>
      </c>
      <c r="W15" s="118">
        <f t="shared" si="6"/>
        <v>27</v>
      </c>
      <c r="X15" s="118">
        <f t="shared" si="10"/>
        <v>5.40</v>
      </c>
      <c r="Y15" s="223">
        <v>13</v>
      </c>
      <c r="Z15" s="117">
        <f t="shared" si="11"/>
        <v>10.40</v>
      </c>
    </row>
    <row r="16" spans="1:26" ht="19.9" customHeight="1">
      <c r="A16" s="207">
        <v>9</v>
      </c>
      <c r="B16" s="137">
        <v>283083</v>
      </c>
      <c r="C16" s="138" t="s">
        <v>171</v>
      </c>
      <c r="D16" s="10">
        <v>4</v>
      </c>
      <c r="E16" s="10">
        <v>5</v>
      </c>
      <c r="F16" s="10">
        <v>4</v>
      </c>
      <c r="G16" s="10">
        <v>4</v>
      </c>
      <c r="H16" s="10">
        <v>5</v>
      </c>
      <c r="I16" s="10">
        <f t="shared" si="12" ref="I16:I52">SUM(D16:H16)</f>
        <v>22</v>
      </c>
      <c r="J16" s="10">
        <f t="shared" si="0"/>
        <v>3.30</v>
      </c>
      <c r="K16" s="18">
        <v>3</v>
      </c>
      <c r="L16" s="18">
        <v>4</v>
      </c>
      <c r="M16" s="18">
        <v>2</v>
      </c>
      <c r="N16" s="18">
        <v>2</v>
      </c>
      <c r="O16" s="18">
        <v>1</v>
      </c>
      <c r="P16" s="18">
        <f t="shared" si="8"/>
        <v>12</v>
      </c>
      <c r="Q16" s="117">
        <f t="shared" si="9"/>
        <v>0.60000000000000009</v>
      </c>
      <c r="R16" s="107">
        <f t="shared" si="1"/>
        <v>0.75</v>
      </c>
      <c r="S16" s="107">
        <f t="shared" si="2"/>
        <v>0.95</v>
      </c>
      <c r="T16" s="107">
        <f t="shared" si="3"/>
        <v>0.70</v>
      </c>
      <c r="U16" s="107">
        <f t="shared" si="4"/>
        <v>0.70</v>
      </c>
      <c r="V16" s="107">
        <f t="shared" si="5"/>
        <v>0.80</v>
      </c>
      <c r="W16" s="118">
        <f t="shared" si="6"/>
        <v>34</v>
      </c>
      <c r="X16" s="118">
        <f t="shared" si="10"/>
        <v>6.8000000000000007</v>
      </c>
      <c r="Y16" s="223">
        <v>14</v>
      </c>
      <c r="Z16" s="117">
        <f t="shared" si="11"/>
        <v>11.20</v>
      </c>
    </row>
    <row r="17" spans="1:26" ht="19.9" customHeight="1" thickBot="1">
      <c r="A17" s="208">
        <v>10</v>
      </c>
      <c r="B17" s="137">
        <v>283089</v>
      </c>
      <c r="C17" s="138" t="s">
        <v>119</v>
      </c>
      <c r="D17" s="10">
        <v>5</v>
      </c>
      <c r="E17" s="10">
        <v>4</v>
      </c>
      <c r="F17" s="10">
        <v>3</v>
      </c>
      <c r="G17" s="10">
        <v>5</v>
      </c>
      <c r="H17" s="10">
        <v>4</v>
      </c>
      <c r="I17" s="10">
        <f t="shared" si="12"/>
        <v>21</v>
      </c>
      <c r="J17" s="10">
        <f t="shared" si="0"/>
        <v>3.15</v>
      </c>
      <c r="K17" s="18">
        <v>2</v>
      </c>
      <c r="L17" s="18">
        <v>1</v>
      </c>
      <c r="M17" s="18">
        <v>2</v>
      </c>
      <c r="N17" s="18">
        <v>2.50</v>
      </c>
      <c r="O17" s="18">
        <v>1</v>
      </c>
      <c r="P17" s="18">
        <f t="shared" si="8"/>
        <v>8.50</v>
      </c>
      <c r="Q17" s="117">
        <f t="shared" si="9"/>
        <v>0.42500000000000004</v>
      </c>
      <c r="R17" s="107">
        <f t="shared" si="1"/>
        <v>0.85</v>
      </c>
      <c r="S17" s="107">
        <f t="shared" si="2"/>
        <v>0.65</v>
      </c>
      <c r="T17" s="107">
        <f t="shared" si="3"/>
        <v>0.54999999999999993</v>
      </c>
      <c r="U17" s="107">
        <f t="shared" si="4"/>
        <v>0.875</v>
      </c>
      <c r="V17" s="107">
        <f t="shared" si="5"/>
        <v>0.65</v>
      </c>
      <c r="W17" s="118">
        <f t="shared" si="6"/>
        <v>29.50</v>
      </c>
      <c r="X17" s="118">
        <f t="shared" si="10"/>
        <v>5.90</v>
      </c>
      <c r="Y17" s="223">
        <v>13</v>
      </c>
      <c r="Z17" s="117">
        <f t="shared" si="11"/>
        <v>10.40</v>
      </c>
    </row>
    <row r="18" spans="1:26" ht="19.9" customHeight="1">
      <c r="A18" s="207">
        <v>11</v>
      </c>
      <c r="B18" s="137">
        <v>283090</v>
      </c>
      <c r="C18" s="138" t="s">
        <v>172</v>
      </c>
      <c r="D18" s="10">
        <v>5</v>
      </c>
      <c r="E18" s="10">
        <v>5</v>
      </c>
      <c r="F18" s="10">
        <v>6</v>
      </c>
      <c r="G18" s="10">
        <v>4</v>
      </c>
      <c r="H18" s="10">
        <v>5</v>
      </c>
      <c r="I18" s="10">
        <f t="shared" si="12"/>
        <v>25</v>
      </c>
      <c r="J18" s="10">
        <f t="shared" si="0"/>
        <v>3.75</v>
      </c>
      <c r="K18" s="18">
        <v>3</v>
      </c>
      <c r="L18" s="18">
        <v>2</v>
      </c>
      <c r="M18" s="18">
        <v>2</v>
      </c>
      <c r="N18" s="18">
        <v>1</v>
      </c>
      <c r="O18" s="18">
        <v>2.50</v>
      </c>
      <c r="P18" s="18">
        <f t="shared" si="8"/>
        <v>10.50</v>
      </c>
      <c r="Q18" s="117">
        <f t="shared" si="9"/>
        <v>0.525</v>
      </c>
      <c r="R18" s="107">
        <f t="shared" si="1"/>
        <v>0.90</v>
      </c>
      <c r="S18" s="107">
        <f t="shared" si="2"/>
        <v>0.85</v>
      </c>
      <c r="T18" s="107">
        <f t="shared" si="3"/>
        <v>0.99999999999999989</v>
      </c>
      <c r="U18" s="107">
        <f t="shared" si="4"/>
        <v>0.65</v>
      </c>
      <c r="V18" s="107">
        <f t="shared" si="5"/>
        <v>0.875</v>
      </c>
      <c r="W18" s="118">
        <f t="shared" si="6"/>
        <v>35.50</v>
      </c>
      <c r="X18" s="118">
        <f t="shared" si="10"/>
        <v>7.10</v>
      </c>
      <c r="Y18" s="223">
        <v>17</v>
      </c>
      <c r="Z18" s="117">
        <f t="shared" si="11"/>
        <v>13.60</v>
      </c>
    </row>
    <row r="19" spans="1:26" ht="19.9" customHeight="1" thickBot="1">
      <c r="A19" s="208">
        <v>12</v>
      </c>
      <c r="B19" s="137">
        <v>283091</v>
      </c>
      <c r="C19" s="138" t="s">
        <v>143</v>
      </c>
      <c r="D19" s="10">
        <v>4</v>
      </c>
      <c r="E19" s="10">
        <v>5</v>
      </c>
      <c r="F19" s="10">
        <v>5</v>
      </c>
      <c r="G19" s="10">
        <v>4</v>
      </c>
      <c r="H19" s="10">
        <v>4</v>
      </c>
      <c r="I19" s="10">
        <f t="shared" si="12"/>
        <v>22</v>
      </c>
      <c r="J19" s="10">
        <f t="shared" si="0"/>
        <v>3.30</v>
      </c>
      <c r="K19" s="18">
        <v>2</v>
      </c>
      <c r="L19" s="18">
        <v>2.50</v>
      </c>
      <c r="M19" s="18">
        <v>1</v>
      </c>
      <c r="N19" s="18">
        <v>2</v>
      </c>
      <c r="O19" s="18">
        <v>2</v>
      </c>
      <c r="P19" s="18">
        <f t="shared" si="8"/>
        <v>9.50</v>
      </c>
      <c r="Q19" s="117">
        <f t="shared" si="9"/>
        <v>0.475</v>
      </c>
      <c r="R19" s="107">
        <f t="shared" si="1"/>
        <v>0.70</v>
      </c>
      <c r="S19" s="107">
        <f t="shared" si="2"/>
        <v>0.875</v>
      </c>
      <c r="T19" s="107">
        <f t="shared" si="3"/>
        <v>0.80</v>
      </c>
      <c r="U19" s="107">
        <f t="shared" si="4"/>
        <v>0.70</v>
      </c>
      <c r="V19" s="107">
        <f t="shared" si="5"/>
        <v>0.70</v>
      </c>
      <c r="W19" s="118">
        <f t="shared" si="6"/>
        <v>31.50</v>
      </c>
      <c r="X19" s="118">
        <f t="shared" si="10"/>
        <v>6.3000000000000007</v>
      </c>
      <c r="Y19" s="223">
        <v>14</v>
      </c>
      <c r="Z19" s="117">
        <f t="shared" si="11"/>
        <v>11.20</v>
      </c>
    </row>
    <row r="20" spans="1:26" ht="19.9" customHeight="1">
      <c r="A20" s="207">
        <v>13</v>
      </c>
      <c r="B20" s="137">
        <v>283093</v>
      </c>
      <c r="C20" s="138" t="s">
        <v>173</v>
      </c>
      <c r="D20" s="10">
        <v>5</v>
      </c>
      <c r="E20" s="10">
        <v>6</v>
      </c>
      <c r="F20" s="10">
        <v>5</v>
      </c>
      <c r="G20" s="10">
        <v>5</v>
      </c>
      <c r="H20" s="10">
        <v>5</v>
      </c>
      <c r="I20" s="10">
        <f t="shared" si="12"/>
        <v>26</v>
      </c>
      <c r="J20" s="10">
        <f t="shared" si="0"/>
        <v>3.90</v>
      </c>
      <c r="K20" s="18">
        <v>3</v>
      </c>
      <c r="L20" s="18">
        <v>2</v>
      </c>
      <c r="M20" s="18">
        <v>2</v>
      </c>
      <c r="N20" s="18">
        <v>3</v>
      </c>
      <c r="O20" s="18">
        <v>4</v>
      </c>
      <c r="P20" s="18">
        <f t="shared" si="8"/>
        <v>14</v>
      </c>
      <c r="Q20" s="117">
        <f t="shared" si="9"/>
        <v>0.70</v>
      </c>
      <c r="R20" s="107">
        <f t="shared" si="1"/>
        <v>0.90</v>
      </c>
      <c r="S20" s="107">
        <f t="shared" si="2"/>
        <v>0.99999999999999989</v>
      </c>
      <c r="T20" s="107">
        <f t="shared" si="3"/>
        <v>0.85</v>
      </c>
      <c r="U20" s="107">
        <f t="shared" si="4"/>
        <v>0.90</v>
      </c>
      <c r="V20" s="107">
        <f t="shared" si="5"/>
        <v>0.95</v>
      </c>
      <c r="W20" s="118">
        <f t="shared" si="6"/>
        <v>40</v>
      </c>
      <c r="X20" s="118">
        <f t="shared" si="10"/>
        <v>8</v>
      </c>
      <c r="Y20" s="223">
        <v>18</v>
      </c>
      <c r="Z20" s="117">
        <f t="shared" si="11"/>
        <v>14.40</v>
      </c>
    </row>
    <row r="21" spans="1:26" ht="19.9" customHeight="1" thickBot="1">
      <c r="A21" s="208">
        <v>14</v>
      </c>
      <c r="B21" s="137">
        <v>283098</v>
      </c>
      <c r="C21" s="138" t="s">
        <v>174</v>
      </c>
      <c r="D21" s="10">
        <v>2</v>
      </c>
      <c r="E21" s="10">
        <v>1</v>
      </c>
      <c r="F21" s="10">
        <v>2</v>
      </c>
      <c r="G21" s="10">
        <v>1</v>
      </c>
      <c r="H21" s="10">
        <v>1</v>
      </c>
      <c r="I21" s="10">
        <f t="shared" si="12"/>
        <v>7</v>
      </c>
      <c r="J21" s="10">
        <f t="shared" si="0"/>
        <v>1.05</v>
      </c>
      <c r="K21" s="18">
        <v>1</v>
      </c>
      <c r="L21" s="18">
        <v>1.50</v>
      </c>
      <c r="M21" s="18">
        <v>1</v>
      </c>
      <c r="N21" s="18">
        <v>0.50</v>
      </c>
      <c r="O21" s="18">
        <v>0</v>
      </c>
      <c r="P21" s="18">
        <f t="shared" si="8"/>
        <v>4</v>
      </c>
      <c r="Q21" s="117">
        <f t="shared" si="9"/>
        <v>0.20</v>
      </c>
      <c r="R21" s="107">
        <f t="shared" si="1"/>
        <v>0.35</v>
      </c>
      <c r="S21" s="107">
        <f t="shared" si="2"/>
        <v>0.225</v>
      </c>
      <c r="T21" s="107">
        <f t="shared" si="3"/>
        <v>0.35</v>
      </c>
      <c r="U21" s="107">
        <f t="shared" si="4"/>
        <v>0.175</v>
      </c>
      <c r="V21" s="107">
        <f t="shared" si="5"/>
        <v>0.15</v>
      </c>
      <c r="W21" s="118">
        <f t="shared" si="6"/>
        <v>11</v>
      </c>
      <c r="X21" s="118">
        <f t="shared" si="10"/>
        <v>2.2000000000000002</v>
      </c>
      <c r="Y21" s="223">
        <v>4</v>
      </c>
      <c r="Z21" s="117">
        <f t="shared" si="11"/>
        <v>3.20</v>
      </c>
    </row>
    <row r="22" spans="1:26" ht="19.9" customHeight="1">
      <c r="A22" s="207">
        <v>15</v>
      </c>
      <c r="B22" s="137">
        <v>283104</v>
      </c>
      <c r="C22" s="138" t="s">
        <v>175</v>
      </c>
      <c r="D22" s="10">
        <v>1</v>
      </c>
      <c r="E22" s="10">
        <v>0</v>
      </c>
      <c r="F22" s="10">
        <v>1</v>
      </c>
      <c r="G22" s="10">
        <v>0</v>
      </c>
      <c r="H22" s="10">
        <v>0</v>
      </c>
      <c r="I22" s="10">
        <f t="shared" si="12"/>
        <v>2</v>
      </c>
      <c r="J22" s="10">
        <f t="shared" si="0"/>
        <v>0.30</v>
      </c>
      <c r="K22" s="18">
        <v>0</v>
      </c>
      <c r="L22" s="18">
        <v>0</v>
      </c>
      <c r="M22" s="18">
        <v>1</v>
      </c>
      <c r="N22" s="18"/>
      <c r="O22" s="18"/>
      <c r="P22" s="18">
        <f t="shared" si="8"/>
        <v>1</v>
      </c>
      <c r="Q22" s="117">
        <f t="shared" si="9"/>
        <v>0.05</v>
      </c>
      <c r="R22" s="107">
        <f t="shared" si="1"/>
        <v>0.15</v>
      </c>
      <c r="S22" s="107">
        <f t="shared" si="2"/>
        <v>0</v>
      </c>
      <c r="T22" s="107">
        <f t="shared" si="3"/>
        <v>0.20</v>
      </c>
      <c r="U22" s="107">
        <f t="shared" si="4"/>
        <v>0</v>
      </c>
      <c r="V22" s="107">
        <f t="shared" si="5"/>
        <v>0</v>
      </c>
      <c r="W22" s="118">
        <f t="shared" si="6"/>
        <v>3</v>
      </c>
      <c r="X22" s="118">
        <f t="shared" si="10"/>
        <v>0.60000000000000009</v>
      </c>
      <c r="Y22" s="223">
        <v>1</v>
      </c>
      <c r="Z22" s="117">
        <f t="shared" si="11"/>
        <v>0.80</v>
      </c>
    </row>
    <row r="23" spans="1:26" ht="19.9" customHeight="1" thickBot="1">
      <c r="A23" s="208">
        <v>16</v>
      </c>
      <c r="B23" s="137">
        <v>283109</v>
      </c>
      <c r="C23" s="138" t="s">
        <v>176</v>
      </c>
      <c r="D23" s="10">
        <v>1</v>
      </c>
      <c r="E23" s="10">
        <v>1</v>
      </c>
      <c r="F23" s="10">
        <v>2</v>
      </c>
      <c r="G23" s="10">
        <v>1</v>
      </c>
      <c r="H23" s="10">
        <v>1</v>
      </c>
      <c r="I23" s="10">
        <f t="shared" si="12"/>
        <v>6</v>
      </c>
      <c r="J23" s="10">
        <f t="shared" si="0"/>
        <v>0.89999999999999991</v>
      </c>
      <c r="K23" s="18">
        <v>1</v>
      </c>
      <c r="L23" s="18">
        <v>1</v>
      </c>
      <c r="M23" s="18">
        <v>1</v>
      </c>
      <c r="N23" s="18">
        <v>1</v>
      </c>
      <c r="O23" s="18">
        <v>1</v>
      </c>
      <c r="P23" s="18">
        <f t="shared" si="8"/>
        <v>5</v>
      </c>
      <c r="Q23" s="117">
        <f t="shared" si="9"/>
        <v>0.25</v>
      </c>
      <c r="R23" s="107">
        <f t="shared" si="1"/>
        <v>0.20</v>
      </c>
      <c r="S23" s="107">
        <f t="shared" si="2"/>
        <v>0.20</v>
      </c>
      <c r="T23" s="107">
        <f t="shared" si="3"/>
        <v>0.35</v>
      </c>
      <c r="U23" s="107">
        <f t="shared" si="4"/>
        <v>0.20</v>
      </c>
      <c r="V23" s="107">
        <f t="shared" si="5"/>
        <v>0.20</v>
      </c>
      <c r="W23" s="118">
        <f t="shared" si="6"/>
        <v>11</v>
      </c>
      <c r="X23" s="118">
        <f t="shared" si="10"/>
        <v>2.2000000000000002</v>
      </c>
      <c r="Y23" s="223">
        <v>4</v>
      </c>
      <c r="Z23" s="117">
        <f t="shared" si="11"/>
        <v>3.20</v>
      </c>
    </row>
    <row r="24" spans="1:26" ht="19.9" customHeight="1">
      <c r="A24" s="207">
        <v>17</v>
      </c>
      <c r="B24" s="137">
        <v>283115</v>
      </c>
      <c r="C24" s="138" t="s">
        <v>177</v>
      </c>
      <c r="D24" s="10">
        <v>4</v>
      </c>
      <c r="E24" s="10">
        <v>5</v>
      </c>
      <c r="F24" s="10">
        <v>3</v>
      </c>
      <c r="G24" s="10">
        <v>4</v>
      </c>
      <c r="H24" s="10">
        <v>4</v>
      </c>
      <c r="I24" s="10">
        <f t="shared" si="12"/>
        <v>20</v>
      </c>
      <c r="J24" s="10">
        <f t="shared" si="0"/>
        <v>3</v>
      </c>
      <c r="K24" s="18">
        <v>2</v>
      </c>
      <c r="L24" s="18">
        <v>1</v>
      </c>
      <c r="M24" s="18">
        <v>2.50</v>
      </c>
      <c r="N24" s="18">
        <v>1</v>
      </c>
      <c r="O24" s="18">
        <v>1</v>
      </c>
      <c r="P24" s="18">
        <f t="shared" si="8"/>
        <v>7.50</v>
      </c>
      <c r="Q24" s="117">
        <f t="shared" si="9"/>
        <v>0.375</v>
      </c>
      <c r="R24" s="107">
        <f t="shared" si="1"/>
        <v>0.70</v>
      </c>
      <c r="S24" s="107">
        <f t="shared" si="2"/>
        <v>0.80</v>
      </c>
      <c r="T24" s="107">
        <f t="shared" si="3"/>
        <v>0.57499999999999996</v>
      </c>
      <c r="U24" s="107">
        <f t="shared" si="4"/>
        <v>0.65</v>
      </c>
      <c r="V24" s="107">
        <f t="shared" si="5"/>
        <v>0.65</v>
      </c>
      <c r="W24" s="118">
        <f t="shared" si="6"/>
        <v>27.50</v>
      </c>
      <c r="X24" s="118">
        <f t="shared" si="10"/>
        <v>5.50</v>
      </c>
      <c r="Y24" s="223">
        <v>13</v>
      </c>
      <c r="Z24" s="117">
        <f t="shared" si="11"/>
        <v>10.40</v>
      </c>
    </row>
    <row r="25" spans="1:26" ht="19.9" customHeight="1" thickBot="1">
      <c r="A25" s="208">
        <v>18</v>
      </c>
      <c r="B25" s="137">
        <v>283119</v>
      </c>
      <c r="C25" s="138" t="s">
        <v>178</v>
      </c>
      <c r="D25" s="10">
        <v>4</v>
      </c>
      <c r="E25" s="10">
        <v>5</v>
      </c>
      <c r="F25" s="10">
        <v>4</v>
      </c>
      <c r="G25" s="10">
        <v>3</v>
      </c>
      <c r="H25" s="10">
        <v>4</v>
      </c>
      <c r="I25" s="10">
        <f t="shared" si="12"/>
        <v>20</v>
      </c>
      <c r="J25" s="10">
        <f t="shared" si="0"/>
        <v>3</v>
      </c>
      <c r="K25" s="18">
        <v>2.50</v>
      </c>
      <c r="L25" s="18">
        <v>1</v>
      </c>
      <c r="M25" s="18">
        <v>1</v>
      </c>
      <c r="N25" s="18">
        <v>2.50</v>
      </c>
      <c r="O25" s="18">
        <v>2</v>
      </c>
      <c r="P25" s="18">
        <f t="shared" si="8"/>
        <v>9</v>
      </c>
      <c r="Q25" s="117">
        <f t="shared" si="9"/>
        <v>0.45</v>
      </c>
      <c r="R25" s="107">
        <f t="shared" si="1"/>
        <v>0.725</v>
      </c>
      <c r="S25" s="107">
        <f t="shared" si="2"/>
        <v>0.80</v>
      </c>
      <c r="T25" s="107">
        <f t="shared" si="3"/>
        <v>0.65</v>
      </c>
      <c r="U25" s="107">
        <f t="shared" si="4"/>
        <v>0.57499999999999996</v>
      </c>
      <c r="V25" s="107">
        <f t="shared" si="5"/>
        <v>0.70</v>
      </c>
      <c r="W25" s="118">
        <f t="shared" si="6"/>
        <v>29</v>
      </c>
      <c r="X25" s="118">
        <f t="shared" si="10"/>
        <v>5.8000000000000007</v>
      </c>
      <c r="Y25" s="223">
        <v>13</v>
      </c>
      <c r="Z25" s="117">
        <f t="shared" si="11"/>
        <v>10.40</v>
      </c>
    </row>
    <row r="26" spans="1:26" ht="19.9" customHeight="1">
      <c r="A26" s="207">
        <v>19</v>
      </c>
      <c r="B26" s="137">
        <v>283122</v>
      </c>
      <c r="C26" s="138" t="s">
        <v>179</v>
      </c>
      <c r="D26" s="10">
        <v>1</v>
      </c>
      <c r="E26" s="10">
        <v>1</v>
      </c>
      <c r="F26" s="10">
        <v>1</v>
      </c>
      <c r="G26" s="10">
        <v>0</v>
      </c>
      <c r="H26" s="10">
        <v>1</v>
      </c>
      <c r="I26" s="10">
        <f t="shared" si="12"/>
        <v>4</v>
      </c>
      <c r="J26" s="10">
        <f t="shared" si="0"/>
        <v>0.60</v>
      </c>
      <c r="K26" s="18">
        <v>1</v>
      </c>
      <c r="L26" s="18">
        <v>0</v>
      </c>
      <c r="M26" s="18">
        <v>1</v>
      </c>
      <c r="N26" s="18"/>
      <c r="O26" s="18"/>
      <c r="P26" s="18">
        <f t="shared" si="8"/>
        <v>2</v>
      </c>
      <c r="Q26" s="117">
        <f t="shared" si="9"/>
        <v>0.10</v>
      </c>
      <c r="R26" s="107">
        <f t="shared" si="1"/>
        <v>0.20</v>
      </c>
      <c r="S26" s="107">
        <f t="shared" si="2"/>
        <v>0.15</v>
      </c>
      <c r="T26" s="107">
        <f t="shared" si="3"/>
        <v>0.20</v>
      </c>
      <c r="U26" s="107">
        <f t="shared" si="4"/>
        <v>0</v>
      </c>
      <c r="V26" s="107">
        <f t="shared" si="5"/>
        <v>0.15</v>
      </c>
      <c r="W26" s="118">
        <f t="shared" si="6"/>
        <v>6</v>
      </c>
      <c r="X26" s="118">
        <f t="shared" si="10"/>
        <v>1.2000000000000002</v>
      </c>
      <c r="Y26" s="223">
        <v>2</v>
      </c>
      <c r="Z26" s="117">
        <f t="shared" si="11"/>
        <v>1.60</v>
      </c>
    </row>
    <row r="27" spans="1:26" ht="19.9" customHeight="1" thickBot="1">
      <c r="A27" s="208">
        <v>20</v>
      </c>
      <c r="B27" s="137">
        <v>283127</v>
      </c>
      <c r="C27" s="138" t="s">
        <v>124</v>
      </c>
      <c r="D27" s="10">
        <v>4</v>
      </c>
      <c r="E27" s="10">
        <v>4</v>
      </c>
      <c r="F27" s="10">
        <v>3</v>
      </c>
      <c r="G27" s="10">
        <v>5</v>
      </c>
      <c r="H27" s="10">
        <v>3</v>
      </c>
      <c r="I27" s="10">
        <f t="shared" si="12"/>
        <v>19</v>
      </c>
      <c r="J27" s="10">
        <f t="shared" si="0"/>
        <v>2.85</v>
      </c>
      <c r="K27" s="18">
        <v>2</v>
      </c>
      <c r="L27" s="18">
        <v>2.50</v>
      </c>
      <c r="M27" s="18">
        <v>3</v>
      </c>
      <c r="N27" s="18">
        <v>3</v>
      </c>
      <c r="O27" s="18">
        <v>2</v>
      </c>
      <c r="P27" s="18">
        <f t="shared" si="8"/>
        <v>12.50</v>
      </c>
      <c r="Q27" s="117">
        <f t="shared" si="9"/>
        <v>0.625</v>
      </c>
      <c r="R27" s="107">
        <f t="shared" si="1"/>
        <v>0.70</v>
      </c>
      <c r="S27" s="107">
        <f t="shared" si="2"/>
        <v>0.725</v>
      </c>
      <c r="T27" s="107">
        <f t="shared" si="3"/>
        <v>0.60</v>
      </c>
      <c r="U27" s="107">
        <f t="shared" si="4"/>
        <v>0.90</v>
      </c>
      <c r="V27" s="107">
        <f t="shared" si="5"/>
        <v>0.54999999999999993</v>
      </c>
      <c r="W27" s="118">
        <f t="shared" si="6"/>
        <v>31.50</v>
      </c>
      <c r="X27" s="118">
        <f t="shared" si="10"/>
        <v>6.3000000000000007</v>
      </c>
      <c r="Y27" s="223">
        <v>12</v>
      </c>
      <c r="Z27" s="117">
        <f t="shared" si="11"/>
        <v>9.6000000000000014</v>
      </c>
    </row>
    <row r="28" spans="1:26" ht="19.9" customHeight="1">
      <c r="A28" s="207">
        <v>21</v>
      </c>
      <c r="B28" s="137">
        <v>283130</v>
      </c>
      <c r="C28" s="138" t="s">
        <v>126</v>
      </c>
      <c r="D28" s="10">
        <v>1</v>
      </c>
      <c r="E28" s="10">
        <v>2</v>
      </c>
      <c r="F28" s="10">
        <v>1</v>
      </c>
      <c r="G28" s="10">
        <v>1</v>
      </c>
      <c r="H28" s="10">
        <v>2</v>
      </c>
      <c r="I28" s="10">
        <f t="shared" si="12"/>
        <v>7</v>
      </c>
      <c r="J28" s="10">
        <f t="shared" si="0"/>
        <v>1.05</v>
      </c>
      <c r="K28" s="18">
        <v>1</v>
      </c>
      <c r="L28" s="18">
        <v>2</v>
      </c>
      <c r="M28" s="18">
        <v>1.50</v>
      </c>
      <c r="N28" s="18">
        <v>1</v>
      </c>
      <c r="O28" s="18">
        <v>0</v>
      </c>
      <c r="P28" s="18">
        <f t="shared" si="8"/>
        <v>5.50</v>
      </c>
      <c r="Q28" s="117">
        <f t="shared" si="9"/>
        <v>0.27500000000000002</v>
      </c>
      <c r="R28" s="107">
        <f t="shared" si="1"/>
        <v>0.20</v>
      </c>
      <c r="S28" s="107">
        <f t="shared" si="2"/>
        <v>0.40</v>
      </c>
      <c r="T28" s="107">
        <f t="shared" si="3"/>
        <v>0.225</v>
      </c>
      <c r="U28" s="107">
        <f t="shared" si="4"/>
        <v>0.20</v>
      </c>
      <c r="V28" s="107">
        <f t="shared" si="5"/>
        <v>0.30</v>
      </c>
      <c r="W28" s="118">
        <f t="shared" si="6"/>
        <v>12.50</v>
      </c>
      <c r="X28" s="118">
        <f t="shared" si="10"/>
        <v>2.50</v>
      </c>
      <c r="Y28" s="223">
        <v>5</v>
      </c>
      <c r="Z28" s="117">
        <f t="shared" si="11"/>
        <v>4</v>
      </c>
    </row>
    <row r="29" spans="1:26" ht="19.9" customHeight="1" thickBot="1">
      <c r="A29" s="208">
        <v>22</v>
      </c>
      <c r="B29" s="137">
        <v>283133</v>
      </c>
      <c r="C29" s="138" t="s">
        <v>180</v>
      </c>
      <c r="D29" s="10">
        <v>2</v>
      </c>
      <c r="E29" s="10">
        <v>1.50</v>
      </c>
      <c r="F29" s="10">
        <v>1</v>
      </c>
      <c r="G29" s="10">
        <v>2</v>
      </c>
      <c r="H29" s="10">
        <v>1</v>
      </c>
      <c r="I29" s="10">
        <f t="shared" si="12"/>
        <v>7.50</v>
      </c>
      <c r="J29" s="10">
        <f t="shared" si="0"/>
        <v>1.125</v>
      </c>
      <c r="K29" s="18">
        <v>2</v>
      </c>
      <c r="L29" s="18">
        <v>1</v>
      </c>
      <c r="M29" s="18">
        <v>1</v>
      </c>
      <c r="N29" s="18"/>
      <c r="O29" s="18"/>
      <c r="P29" s="18">
        <f t="shared" si="8"/>
        <v>4</v>
      </c>
      <c r="Q29" s="117">
        <f t="shared" si="9"/>
        <v>0.20</v>
      </c>
      <c r="R29" s="107">
        <f t="shared" si="1"/>
        <v>0.40</v>
      </c>
      <c r="S29" s="107">
        <f t="shared" si="2"/>
        <v>0.27499999999999997</v>
      </c>
      <c r="T29" s="107">
        <f t="shared" si="3"/>
        <v>0.20</v>
      </c>
      <c r="U29" s="107">
        <f t="shared" si="4"/>
        <v>0.30</v>
      </c>
      <c r="V29" s="107">
        <f t="shared" si="5"/>
        <v>0.15</v>
      </c>
      <c r="W29" s="118">
        <f t="shared" si="6"/>
        <v>11.50</v>
      </c>
      <c r="X29" s="118">
        <f t="shared" si="10"/>
        <v>2.3000000000000003</v>
      </c>
      <c r="Y29" s="223">
        <v>6</v>
      </c>
      <c r="Z29" s="117">
        <f t="shared" si="11"/>
        <v>4.8000000000000007</v>
      </c>
    </row>
    <row r="30" spans="1:26" ht="19.9" customHeight="1">
      <c r="A30" s="207">
        <v>23</v>
      </c>
      <c r="B30" s="137">
        <v>283134</v>
      </c>
      <c r="C30" s="138" t="s">
        <v>128</v>
      </c>
      <c r="D30" s="10">
        <v>4</v>
      </c>
      <c r="E30" s="10">
        <v>3</v>
      </c>
      <c r="F30" s="10">
        <v>4</v>
      </c>
      <c r="G30" s="10">
        <v>5</v>
      </c>
      <c r="H30" s="10">
        <v>3</v>
      </c>
      <c r="I30" s="10">
        <f t="shared" si="12"/>
        <v>19</v>
      </c>
      <c r="J30" s="10">
        <f t="shared" si="0"/>
        <v>2.85</v>
      </c>
      <c r="K30" s="18">
        <v>2</v>
      </c>
      <c r="L30" s="18">
        <v>3</v>
      </c>
      <c r="M30" s="18">
        <v>2.50</v>
      </c>
      <c r="N30" s="18">
        <v>1</v>
      </c>
      <c r="O30" s="18">
        <v>1</v>
      </c>
      <c r="P30" s="18">
        <f t="shared" si="8"/>
        <v>9.50</v>
      </c>
      <c r="Q30" s="117">
        <f t="shared" si="9"/>
        <v>0.475</v>
      </c>
      <c r="R30" s="107">
        <f t="shared" si="1"/>
        <v>0.70</v>
      </c>
      <c r="S30" s="107">
        <f t="shared" si="2"/>
        <v>0.60</v>
      </c>
      <c r="T30" s="107">
        <f t="shared" si="3"/>
        <v>0.725</v>
      </c>
      <c r="U30" s="107">
        <f t="shared" si="4"/>
        <v>0.80</v>
      </c>
      <c r="V30" s="107">
        <f t="shared" si="5"/>
        <v>0.49999999999999994</v>
      </c>
      <c r="W30" s="118">
        <f t="shared" si="6"/>
        <v>28.50</v>
      </c>
      <c r="X30" s="118">
        <f t="shared" si="10"/>
        <v>5.70</v>
      </c>
      <c r="Y30" s="223">
        <v>12</v>
      </c>
      <c r="Z30" s="117">
        <f t="shared" si="11"/>
        <v>9.6000000000000014</v>
      </c>
    </row>
    <row r="31" spans="1:26" ht="19.9" customHeight="1" thickBot="1">
      <c r="A31" s="208">
        <v>24</v>
      </c>
      <c r="B31" s="137">
        <v>283135</v>
      </c>
      <c r="C31" s="138" t="s">
        <v>146</v>
      </c>
      <c r="D31" s="10">
        <v>1</v>
      </c>
      <c r="E31" s="10">
        <v>1</v>
      </c>
      <c r="F31" s="10">
        <v>2</v>
      </c>
      <c r="G31" s="10">
        <v>1</v>
      </c>
      <c r="H31" s="10">
        <v>2</v>
      </c>
      <c r="I31" s="10">
        <f t="shared" si="12"/>
        <v>7</v>
      </c>
      <c r="J31" s="10">
        <f t="shared" si="0"/>
        <v>1.05</v>
      </c>
      <c r="K31" s="18">
        <v>1</v>
      </c>
      <c r="L31" s="18">
        <v>2.50</v>
      </c>
      <c r="M31" s="18">
        <v>1</v>
      </c>
      <c r="N31" s="18">
        <v>1.50</v>
      </c>
      <c r="O31" s="18">
        <v>1</v>
      </c>
      <c r="P31" s="18">
        <f t="shared" si="8"/>
        <v>7</v>
      </c>
      <c r="Q31" s="117">
        <f t="shared" si="9"/>
        <v>0.35</v>
      </c>
      <c r="R31" s="107">
        <f t="shared" si="1"/>
        <v>0.20</v>
      </c>
      <c r="S31" s="107">
        <f t="shared" si="2"/>
        <v>0.27500000000000002</v>
      </c>
      <c r="T31" s="107">
        <f t="shared" si="3"/>
        <v>0.35</v>
      </c>
      <c r="U31" s="107">
        <f t="shared" si="4"/>
        <v>0.225</v>
      </c>
      <c r="V31" s="107">
        <f t="shared" si="5"/>
        <v>0.35</v>
      </c>
      <c r="W31" s="118">
        <f t="shared" si="6"/>
        <v>14</v>
      </c>
      <c r="X31" s="118">
        <f t="shared" si="10"/>
        <v>2.8000000000000003</v>
      </c>
      <c r="Y31" s="223">
        <v>6</v>
      </c>
      <c r="Z31" s="117">
        <f t="shared" si="11"/>
        <v>4.8000000000000007</v>
      </c>
    </row>
    <row r="32" spans="1:26" ht="19.9" customHeight="1">
      <c r="A32" s="207">
        <v>25</v>
      </c>
      <c r="B32" s="137">
        <v>283138</v>
      </c>
      <c r="C32" s="138" t="s">
        <v>181</v>
      </c>
      <c r="D32" s="10">
        <v>4</v>
      </c>
      <c r="E32" s="10">
        <v>5</v>
      </c>
      <c r="F32" s="10">
        <v>4</v>
      </c>
      <c r="G32" s="10">
        <v>4</v>
      </c>
      <c r="H32" s="10">
        <v>5</v>
      </c>
      <c r="I32" s="10">
        <f t="shared" si="12"/>
        <v>22</v>
      </c>
      <c r="J32" s="10">
        <f t="shared" si="0"/>
        <v>3.30</v>
      </c>
      <c r="K32" s="18">
        <v>2</v>
      </c>
      <c r="L32" s="18">
        <v>1.50</v>
      </c>
      <c r="M32" s="18">
        <v>2</v>
      </c>
      <c r="N32" s="18">
        <v>3</v>
      </c>
      <c r="O32" s="18">
        <v>2</v>
      </c>
      <c r="P32" s="18">
        <f t="shared" si="8"/>
        <v>10.50</v>
      </c>
      <c r="Q32" s="117">
        <f t="shared" si="9"/>
        <v>0.525</v>
      </c>
      <c r="R32" s="107">
        <f t="shared" si="1"/>
        <v>0.70</v>
      </c>
      <c r="S32" s="107">
        <f t="shared" si="2"/>
        <v>0.825</v>
      </c>
      <c r="T32" s="107">
        <f t="shared" si="3"/>
        <v>0.70</v>
      </c>
      <c r="U32" s="107">
        <f t="shared" si="4"/>
        <v>0.75</v>
      </c>
      <c r="V32" s="107">
        <f t="shared" si="5"/>
        <v>0.85</v>
      </c>
      <c r="W32" s="118">
        <f t="shared" si="6"/>
        <v>32.50</v>
      </c>
      <c r="X32" s="118">
        <f t="shared" si="10"/>
        <v>6.50</v>
      </c>
      <c r="Y32" s="223">
        <v>14</v>
      </c>
      <c r="Z32" s="117">
        <f t="shared" si="11"/>
        <v>11.20</v>
      </c>
    </row>
    <row r="33" spans="1:26" ht="19.9" customHeight="1" thickBot="1">
      <c r="A33" s="208">
        <v>26</v>
      </c>
      <c r="B33" s="137">
        <v>283141</v>
      </c>
      <c r="C33" s="138" t="s">
        <v>182</v>
      </c>
      <c r="D33" s="10">
        <v>1</v>
      </c>
      <c r="E33" s="10">
        <v>0</v>
      </c>
      <c r="F33" s="10">
        <v>1</v>
      </c>
      <c r="G33" s="10">
        <v>0</v>
      </c>
      <c r="H33" s="10">
        <v>0</v>
      </c>
      <c r="I33" s="10">
        <f t="shared" si="12"/>
        <v>2</v>
      </c>
      <c r="J33" s="10">
        <f t="shared" si="0"/>
        <v>0.30</v>
      </c>
      <c r="K33" s="18"/>
      <c r="L33" s="18"/>
      <c r="M33" s="18"/>
      <c r="N33" s="18"/>
      <c r="O33" s="18"/>
      <c r="P33" s="18">
        <f t="shared" si="8"/>
        <v>0</v>
      </c>
      <c r="Q33" s="117">
        <f t="shared" si="9"/>
        <v>0</v>
      </c>
      <c r="R33" s="107">
        <f t="shared" si="1"/>
        <v>0.15</v>
      </c>
      <c r="S33" s="107">
        <f t="shared" si="2"/>
        <v>0</v>
      </c>
      <c r="T33" s="107">
        <f t="shared" si="3"/>
        <v>0.15</v>
      </c>
      <c r="U33" s="107">
        <f t="shared" si="4"/>
        <v>0</v>
      </c>
      <c r="V33" s="107">
        <f t="shared" si="5"/>
        <v>0</v>
      </c>
      <c r="W33" s="118">
        <f t="shared" si="6"/>
        <v>2</v>
      </c>
      <c r="X33" s="118">
        <f t="shared" si="10"/>
        <v>0.40</v>
      </c>
      <c r="Y33" s="223">
        <v>1</v>
      </c>
      <c r="Z33" s="117">
        <f t="shared" si="11"/>
        <v>0.80</v>
      </c>
    </row>
    <row r="34" spans="1:26" ht="19.9" customHeight="1">
      <c r="A34" s="207">
        <v>27</v>
      </c>
      <c r="B34" s="137">
        <v>283147</v>
      </c>
      <c r="C34" s="138" t="s">
        <v>183</v>
      </c>
      <c r="D34" s="10">
        <v>1</v>
      </c>
      <c r="E34" s="10">
        <v>1</v>
      </c>
      <c r="F34" s="10">
        <v>0</v>
      </c>
      <c r="G34" s="10">
        <v>0</v>
      </c>
      <c r="H34" s="10">
        <v>0</v>
      </c>
      <c r="I34" s="10">
        <f t="shared" si="12"/>
        <v>2</v>
      </c>
      <c r="J34" s="10">
        <f t="shared" si="0"/>
        <v>0.30</v>
      </c>
      <c r="K34" s="18"/>
      <c r="L34" s="18"/>
      <c r="M34" s="18"/>
      <c r="N34" s="18"/>
      <c r="O34" s="18"/>
      <c r="P34" s="18">
        <f t="shared" si="8"/>
        <v>0</v>
      </c>
      <c r="Q34" s="117">
        <f t="shared" si="9"/>
        <v>0</v>
      </c>
      <c r="R34" s="107">
        <f t="shared" si="1"/>
        <v>0.15</v>
      </c>
      <c r="S34" s="107">
        <f t="shared" si="2"/>
        <v>0.15</v>
      </c>
      <c r="T34" s="107">
        <f t="shared" si="3"/>
        <v>0</v>
      </c>
      <c r="U34" s="107">
        <f t="shared" si="4"/>
        <v>0</v>
      </c>
      <c r="V34" s="107">
        <f t="shared" si="5"/>
        <v>0</v>
      </c>
      <c r="W34" s="118">
        <f t="shared" si="6"/>
        <v>2</v>
      </c>
      <c r="X34" s="118">
        <f t="shared" si="10"/>
        <v>0.40</v>
      </c>
      <c r="Y34" s="223">
        <v>1</v>
      </c>
      <c r="Z34" s="117">
        <f t="shared" si="11"/>
        <v>0.80</v>
      </c>
    </row>
    <row r="35" spans="1:26" ht="19.9" customHeight="1" thickBot="1">
      <c r="A35" s="208">
        <v>28</v>
      </c>
      <c r="B35" s="137">
        <v>283150</v>
      </c>
      <c r="C35" s="138" t="s">
        <v>184</v>
      </c>
      <c r="D35" s="10">
        <v>4</v>
      </c>
      <c r="E35" s="10">
        <v>4</v>
      </c>
      <c r="F35" s="10">
        <v>5</v>
      </c>
      <c r="G35" s="10">
        <v>3</v>
      </c>
      <c r="H35" s="10">
        <v>3</v>
      </c>
      <c r="I35" s="10">
        <f t="shared" si="12"/>
        <v>19</v>
      </c>
      <c r="J35" s="10">
        <f t="shared" si="0"/>
        <v>2.85</v>
      </c>
      <c r="K35" s="18">
        <v>3</v>
      </c>
      <c r="L35" s="18">
        <v>2</v>
      </c>
      <c r="M35" s="18">
        <v>2.50</v>
      </c>
      <c r="N35" s="18">
        <v>2.50</v>
      </c>
      <c r="O35" s="18">
        <v>3</v>
      </c>
      <c r="P35" s="18">
        <f t="shared" si="8"/>
        <v>13</v>
      </c>
      <c r="Q35" s="117">
        <f t="shared" si="9"/>
        <v>0.65</v>
      </c>
      <c r="R35" s="107">
        <f t="shared" si="1"/>
        <v>0.75</v>
      </c>
      <c r="S35" s="107">
        <f t="shared" si="2"/>
        <v>0.70</v>
      </c>
      <c r="T35" s="107">
        <f t="shared" si="3"/>
        <v>0.875</v>
      </c>
      <c r="U35" s="107">
        <f t="shared" si="4"/>
        <v>0.57499999999999996</v>
      </c>
      <c r="V35" s="107">
        <f t="shared" si="5"/>
        <v>0.60</v>
      </c>
      <c r="W35" s="118">
        <f t="shared" si="6"/>
        <v>32</v>
      </c>
      <c r="X35" s="118">
        <f t="shared" si="10"/>
        <v>6.40</v>
      </c>
      <c r="Y35" s="223">
        <v>12</v>
      </c>
      <c r="Z35" s="117">
        <f t="shared" si="11"/>
        <v>9.6000000000000014</v>
      </c>
    </row>
    <row r="36" spans="1:26" ht="19.9" customHeight="1">
      <c r="A36" s="207">
        <v>29</v>
      </c>
      <c r="B36" s="137">
        <v>283151</v>
      </c>
      <c r="C36" s="138" t="s">
        <v>185</v>
      </c>
      <c r="D36" s="10">
        <v>1</v>
      </c>
      <c r="E36" s="10">
        <v>1</v>
      </c>
      <c r="F36" s="10">
        <v>0</v>
      </c>
      <c r="G36" s="10">
        <v>1</v>
      </c>
      <c r="H36" s="10">
        <v>1</v>
      </c>
      <c r="I36" s="10">
        <f t="shared" si="12"/>
        <v>4</v>
      </c>
      <c r="J36" s="10">
        <f t="shared" si="0"/>
        <v>0.60</v>
      </c>
      <c r="K36" s="18">
        <v>1</v>
      </c>
      <c r="L36" s="18">
        <v>0</v>
      </c>
      <c r="M36" s="18">
        <v>0</v>
      </c>
      <c r="N36" s="18">
        <v>1.50</v>
      </c>
      <c r="O36" s="18"/>
      <c r="P36" s="18">
        <f t="shared" si="8"/>
        <v>2.50</v>
      </c>
      <c r="Q36" s="117">
        <f t="shared" si="9"/>
        <v>0.125</v>
      </c>
      <c r="R36" s="107">
        <f t="shared" si="1"/>
        <v>0.20</v>
      </c>
      <c r="S36" s="107">
        <f t="shared" si="2"/>
        <v>0.15</v>
      </c>
      <c r="T36" s="107">
        <f t="shared" si="3"/>
        <v>0</v>
      </c>
      <c r="U36" s="107">
        <f t="shared" si="4"/>
        <v>0.225</v>
      </c>
      <c r="V36" s="107">
        <f t="shared" si="5"/>
        <v>0.15</v>
      </c>
      <c r="W36" s="118">
        <f t="shared" si="6"/>
        <v>6.50</v>
      </c>
      <c r="X36" s="118">
        <f t="shared" si="10"/>
        <v>1.30</v>
      </c>
      <c r="Y36" s="223">
        <v>2</v>
      </c>
      <c r="Z36" s="117">
        <f t="shared" si="11"/>
        <v>1.60</v>
      </c>
    </row>
    <row r="37" spans="1:26" ht="19.9" customHeight="1" thickBot="1">
      <c r="A37" s="208">
        <v>30</v>
      </c>
      <c r="B37" s="137">
        <v>283159</v>
      </c>
      <c r="C37" s="138" t="s">
        <v>186</v>
      </c>
      <c r="D37" s="10">
        <v>6</v>
      </c>
      <c r="E37" s="10">
        <v>7</v>
      </c>
      <c r="F37" s="10">
        <v>5</v>
      </c>
      <c r="G37" s="10">
        <v>6</v>
      </c>
      <c r="H37" s="10">
        <v>6</v>
      </c>
      <c r="I37" s="10">
        <f t="shared" si="12"/>
        <v>30</v>
      </c>
      <c r="J37" s="10">
        <f t="shared" si="0"/>
        <v>4.50</v>
      </c>
      <c r="K37" s="18">
        <v>5</v>
      </c>
      <c r="L37" s="18">
        <v>3</v>
      </c>
      <c r="M37" s="18">
        <v>3.50</v>
      </c>
      <c r="N37" s="18">
        <v>5</v>
      </c>
      <c r="O37" s="18">
        <v>2</v>
      </c>
      <c r="P37" s="18">
        <f t="shared" si="8"/>
        <v>18.50</v>
      </c>
      <c r="Q37" s="117">
        <f t="shared" si="9"/>
        <v>0.925</v>
      </c>
      <c r="R37" s="107">
        <f t="shared" si="1"/>
        <v>1.1499999999999999</v>
      </c>
      <c r="S37" s="107">
        <f t="shared" si="2"/>
        <v>1.2000000000000002</v>
      </c>
      <c r="T37" s="107">
        <f t="shared" si="3"/>
        <v>0.925</v>
      </c>
      <c r="U37" s="107">
        <f t="shared" si="4"/>
        <v>1.1499999999999999</v>
      </c>
      <c r="V37" s="107">
        <f t="shared" si="5"/>
        <v>0.99999999999999989</v>
      </c>
      <c r="W37" s="118">
        <f t="shared" si="6"/>
        <v>48.50</v>
      </c>
      <c r="X37" s="118">
        <f t="shared" si="10"/>
        <v>9.7000000000000011</v>
      </c>
      <c r="Y37" s="223">
        <v>22</v>
      </c>
      <c r="Z37" s="117">
        <f t="shared" si="11"/>
        <v>17.60</v>
      </c>
    </row>
    <row r="38" spans="1:26" ht="19.9" customHeight="1">
      <c r="A38" s="207">
        <v>31</v>
      </c>
      <c r="B38" s="137">
        <v>283168</v>
      </c>
      <c r="C38" s="138" t="s">
        <v>187</v>
      </c>
      <c r="D38" s="10">
        <v>5</v>
      </c>
      <c r="E38" s="10">
        <v>6</v>
      </c>
      <c r="F38" s="10">
        <v>5</v>
      </c>
      <c r="G38" s="10">
        <v>6</v>
      </c>
      <c r="H38" s="10">
        <v>5</v>
      </c>
      <c r="I38" s="10">
        <f t="shared" si="12"/>
        <v>27</v>
      </c>
      <c r="J38" s="10">
        <f t="shared" si="0"/>
        <v>4.05</v>
      </c>
      <c r="K38" s="18">
        <v>2</v>
      </c>
      <c r="L38" s="18">
        <v>3</v>
      </c>
      <c r="M38" s="18">
        <v>5</v>
      </c>
      <c r="N38" s="18">
        <v>4</v>
      </c>
      <c r="O38" s="18">
        <v>2</v>
      </c>
      <c r="P38" s="18">
        <f t="shared" si="8"/>
        <v>16</v>
      </c>
      <c r="Q38" s="117">
        <f t="shared" si="9"/>
        <v>0.80</v>
      </c>
      <c r="R38" s="107">
        <f t="shared" si="1"/>
        <v>0.85</v>
      </c>
      <c r="S38" s="107">
        <f t="shared" si="2"/>
        <v>1.0499999999999998</v>
      </c>
      <c r="T38" s="107">
        <f t="shared" si="3"/>
        <v>1</v>
      </c>
      <c r="U38" s="107">
        <f t="shared" si="4"/>
        <v>1.0999999999999999</v>
      </c>
      <c r="V38" s="107">
        <f t="shared" si="5"/>
        <v>0.85</v>
      </c>
      <c r="W38" s="118">
        <f t="shared" si="6"/>
        <v>43</v>
      </c>
      <c r="X38" s="118">
        <f t="shared" si="10"/>
        <v>8.60</v>
      </c>
      <c r="Y38" s="223">
        <v>19</v>
      </c>
      <c r="Z38" s="117">
        <f t="shared" si="11"/>
        <v>15.20</v>
      </c>
    </row>
    <row r="39" spans="1:26" ht="19.9" customHeight="1" thickBot="1">
      <c r="A39" s="208">
        <v>32</v>
      </c>
      <c r="B39" s="137">
        <v>283169</v>
      </c>
      <c r="C39" s="138" t="s">
        <v>188</v>
      </c>
      <c r="D39" s="10">
        <v>5</v>
      </c>
      <c r="E39" s="10">
        <v>5</v>
      </c>
      <c r="F39" s="10">
        <v>4</v>
      </c>
      <c r="G39" s="10">
        <v>5</v>
      </c>
      <c r="H39" s="10">
        <v>5</v>
      </c>
      <c r="I39" s="10">
        <f t="shared" si="12"/>
        <v>24</v>
      </c>
      <c r="J39" s="10">
        <f t="shared" si="0"/>
        <v>3.5999999999999996</v>
      </c>
      <c r="K39" s="18">
        <v>3</v>
      </c>
      <c r="L39" s="18">
        <v>3.50</v>
      </c>
      <c r="M39" s="18">
        <v>2</v>
      </c>
      <c r="N39" s="18">
        <v>4</v>
      </c>
      <c r="O39" s="18">
        <v>2</v>
      </c>
      <c r="P39" s="18">
        <f t="shared" si="8"/>
        <v>14.50</v>
      </c>
      <c r="Q39" s="117">
        <f t="shared" si="9"/>
        <v>0.72500000000000009</v>
      </c>
      <c r="R39" s="107">
        <f t="shared" si="1"/>
        <v>0.90</v>
      </c>
      <c r="S39" s="107">
        <f t="shared" si="2"/>
        <v>0.925</v>
      </c>
      <c r="T39" s="107">
        <f t="shared" si="3"/>
        <v>0.70</v>
      </c>
      <c r="U39" s="107">
        <f t="shared" si="4"/>
        <v>0.95</v>
      </c>
      <c r="V39" s="107">
        <f t="shared" si="5"/>
        <v>0.85</v>
      </c>
      <c r="W39" s="118">
        <f t="shared" si="6"/>
        <v>38.50</v>
      </c>
      <c r="X39" s="118">
        <f t="shared" si="10"/>
        <v>7.70</v>
      </c>
      <c r="Y39" s="223">
        <v>15</v>
      </c>
      <c r="Z39" s="117">
        <f t="shared" si="11"/>
        <v>12</v>
      </c>
    </row>
    <row r="40" spans="1:26" ht="19.9" customHeight="1">
      <c r="A40" s="207">
        <v>33</v>
      </c>
      <c r="B40" s="137">
        <v>283173</v>
      </c>
      <c r="C40" s="138" t="s">
        <v>189</v>
      </c>
      <c r="D40" s="10">
        <v>4</v>
      </c>
      <c r="E40" s="10">
        <v>3</v>
      </c>
      <c r="F40" s="10">
        <v>4</v>
      </c>
      <c r="G40" s="10">
        <v>5</v>
      </c>
      <c r="H40" s="10">
        <v>3</v>
      </c>
      <c r="I40" s="10">
        <f t="shared" si="12"/>
        <v>19</v>
      </c>
      <c r="J40" s="10">
        <f t="shared" si="13" ref="J40:J52">I40*0.15</f>
        <v>2.85</v>
      </c>
      <c r="K40" s="18">
        <v>2</v>
      </c>
      <c r="L40" s="18">
        <v>2.50</v>
      </c>
      <c r="M40" s="18">
        <v>3</v>
      </c>
      <c r="N40" s="18">
        <v>2.50</v>
      </c>
      <c r="O40" s="18">
        <v>4</v>
      </c>
      <c r="P40" s="18">
        <f t="shared" si="8"/>
        <v>14</v>
      </c>
      <c r="Q40" s="117">
        <f t="shared" si="9"/>
        <v>0.70</v>
      </c>
      <c r="R40" s="107">
        <f t="shared" si="14" ref="R40:R52">(D40*0.15+K40*0.05)</f>
        <v>0.70</v>
      </c>
      <c r="S40" s="107">
        <f t="shared" si="15" ref="S40:S52">(E40*0.15+L40*0.05)</f>
        <v>0.57499999999999996</v>
      </c>
      <c r="T40" s="107">
        <f t="shared" si="16" ref="T40:T52">(F40*0.15+M40*0.05)</f>
        <v>0.75</v>
      </c>
      <c r="U40" s="107">
        <f t="shared" si="17" ref="U40:U52">(G40*0.15+N40*0.05)</f>
        <v>0.875</v>
      </c>
      <c r="V40" s="107">
        <f t="shared" si="18" ref="V40:V52">(H40*0.15+O40*0.05)</f>
        <v>0.64999999999999991</v>
      </c>
      <c r="W40" s="118">
        <f t="shared" si="19" ref="W40:W52">I40+P40</f>
        <v>33</v>
      </c>
      <c r="X40" s="118">
        <f t="shared" si="10"/>
        <v>6.60</v>
      </c>
      <c r="Y40" s="223">
        <v>12</v>
      </c>
      <c r="Z40" s="117">
        <f t="shared" si="11"/>
        <v>9.6000000000000014</v>
      </c>
    </row>
    <row r="41" spans="1:26" ht="19.9" customHeight="1" thickBot="1">
      <c r="A41" s="208">
        <v>34</v>
      </c>
      <c r="B41" s="137">
        <v>283174</v>
      </c>
      <c r="C41" s="138" t="s">
        <v>148</v>
      </c>
      <c r="D41" s="10">
        <v>5</v>
      </c>
      <c r="E41" s="10">
        <v>5</v>
      </c>
      <c r="F41" s="10">
        <v>4</v>
      </c>
      <c r="G41" s="10">
        <v>6</v>
      </c>
      <c r="H41" s="10">
        <v>5</v>
      </c>
      <c r="I41" s="10">
        <f t="shared" si="12"/>
        <v>25</v>
      </c>
      <c r="J41" s="10">
        <f t="shared" si="13"/>
        <v>3.75</v>
      </c>
      <c r="K41" s="18">
        <v>3</v>
      </c>
      <c r="L41" s="18">
        <v>4</v>
      </c>
      <c r="M41" s="18">
        <v>3.50</v>
      </c>
      <c r="N41" s="18">
        <v>4</v>
      </c>
      <c r="O41" s="18">
        <v>2</v>
      </c>
      <c r="P41" s="18">
        <f t="shared" si="8"/>
        <v>16.50</v>
      </c>
      <c r="Q41" s="117">
        <f t="shared" si="9"/>
        <v>0.825</v>
      </c>
      <c r="R41" s="107">
        <f t="shared" si="14"/>
        <v>0.90</v>
      </c>
      <c r="S41" s="107">
        <f t="shared" si="15"/>
        <v>0.95</v>
      </c>
      <c r="T41" s="107">
        <f t="shared" si="16"/>
        <v>0.775</v>
      </c>
      <c r="U41" s="107">
        <f t="shared" si="17"/>
        <v>1.0999999999999999</v>
      </c>
      <c r="V41" s="107">
        <f t="shared" si="18"/>
        <v>0.85</v>
      </c>
      <c r="W41" s="118">
        <f t="shared" si="19"/>
        <v>41.50</v>
      </c>
      <c r="X41" s="118">
        <f t="shared" si="10"/>
        <v>8.3000000000000007</v>
      </c>
      <c r="Y41" s="223">
        <v>17</v>
      </c>
      <c r="Z41" s="117">
        <f t="shared" si="11"/>
        <v>13.60</v>
      </c>
    </row>
    <row r="42" spans="1:26" ht="19.9" customHeight="1">
      <c r="A42" s="207">
        <v>35</v>
      </c>
      <c r="B42" s="137">
        <v>283176</v>
      </c>
      <c r="C42" s="138" t="s">
        <v>190</v>
      </c>
      <c r="D42" s="10">
        <v>5</v>
      </c>
      <c r="E42" s="10">
        <v>4</v>
      </c>
      <c r="F42" s="10">
        <v>5</v>
      </c>
      <c r="G42" s="10">
        <v>4</v>
      </c>
      <c r="H42" s="10">
        <v>4</v>
      </c>
      <c r="I42" s="10">
        <f t="shared" si="12"/>
        <v>22</v>
      </c>
      <c r="J42" s="10">
        <f t="shared" si="13"/>
        <v>3.30</v>
      </c>
      <c r="K42" s="18">
        <v>2</v>
      </c>
      <c r="L42" s="18">
        <v>2.50</v>
      </c>
      <c r="M42" s="18">
        <v>3</v>
      </c>
      <c r="N42" s="18">
        <v>2</v>
      </c>
      <c r="O42" s="18">
        <v>2</v>
      </c>
      <c r="P42" s="18">
        <f t="shared" si="8"/>
        <v>11.50</v>
      </c>
      <c r="Q42" s="117">
        <f t="shared" si="9"/>
        <v>0.57500000000000007</v>
      </c>
      <c r="R42" s="107">
        <f t="shared" si="14"/>
        <v>0.85</v>
      </c>
      <c r="S42" s="107">
        <f t="shared" si="15"/>
        <v>0.725</v>
      </c>
      <c r="T42" s="107">
        <f t="shared" si="16"/>
        <v>0.90</v>
      </c>
      <c r="U42" s="107">
        <f t="shared" si="17"/>
        <v>0.70</v>
      </c>
      <c r="V42" s="107">
        <f t="shared" si="18"/>
        <v>0.70</v>
      </c>
      <c r="W42" s="118">
        <f t="shared" si="19"/>
        <v>33.50</v>
      </c>
      <c r="X42" s="118">
        <f t="shared" si="10"/>
        <v>6.70</v>
      </c>
      <c r="Y42" s="223">
        <v>14</v>
      </c>
      <c r="Z42" s="117">
        <f t="shared" si="11"/>
        <v>11.20</v>
      </c>
    </row>
    <row r="43" spans="1:26" ht="19.9" customHeight="1" thickBot="1">
      <c r="A43" s="208">
        <v>36</v>
      </c>
      <c r="B43" s="137">
        <v>283179</v>
      </c>
      <c r="C43" s="138" t="s">
        <v>191</v>
      </c>
      <c r="D43" s="10">
        <v>1</v>
      </c>
      <c r="E43" s="10">
        <v>0</v>
      </c>
      <c r="F43" s="10">
        <v>1</v>
      </c>
      <c r="G43" s="10">
        <v>0</v>
      </c>
      <c r="H43" s="10">
        <v>1</v>
      </c>
      <c r="I43" s="10">
        <f t="shared" si="12"/>
        <v>3</v>
      </c>
      <c r="J43" s="10">
        <f t="shared" si="13"/>
        <v>0.44999999999999996</v>
      </c>
      <c r="K43" s="18">
        <v>0</v>
      </c>
      <c r="L43" s="18">
        <v>0</v>
      </c>
      <c r="M43" s="18">
        <v>1</v>
      </c>
      <c r="N43" s="18">
        <v>0</v>
      </c>
      <c r="O43" s="18">
        <v>0</v>
      </c>
      <c r="P43" s="18">
        <f t="shared" si="8"/>
        <v>1</v>
      </c>
      <c r="Q43" s="117">
        <f t="shared" si="9"/>
        <v>0.05</v>
      </c>
      <c r="R43" s="107">
        <f t="shared" si="14"/>
        <v>0.15</v>
      </c>
      <c r="S43" s="107">
        <f t="shared" si="15"/>
        <v>0</v>
      </c>
      <c r="T43" s="107">
        <f t="shared" si="16"/>
        <v>0.20</v>
      </c>
      <c r="U43" s="107">
        <f t="shared" si="17"/>
        <v>0</v>
      </c>
      <c r="V43" s="107">
        <f t="shared" si="18"/>
        <v>0.15</v>
      </c>
      <c r="W43" s="118">
        <f t="shared" si="19"/>
        <v>4</v>
      </c>
      <c r="X43" s="118">
        <f t="shared" si="10"/>
        <v>0.80</v>
      </c>
      <c r="Y43" s="223">
        <v>1</v>
      </c>
      <c r="Z43" s="117">
        <f t="shared" si="11"/>
        <v>0.80</v>
      </c>
    </row>
    <row r="44" spans="1:26" ht="19.9" customHeight="1">
      <c r="A44" s="207">
        <v>37</v>
      </c>
      <c r="B44" s="137">
        <v>283180</v>
      </c>
      <c r="C44" s="138" t="s">
        <v>192</v>
      </c>
      <c r="D44" s="10">
        <v>3</v>
      </c>
      <c r="E44" s="10">
        <v>3</v>
      </c>
      <c r="F44" s="10">
        <v>5</v>
      </c>
      <c r="G44" s="10">
        <v>4</v>
      </c>
      <c r="H44" s="10">
        <v>4</v>
      </c>
      <c r="I44" s="10">
        <f t="shared" si="12"/>
        <v>19</v>
      </c>
      <c r="J44" s="10">
        <f t="shared" si="13"/>
        <v>2.85</v>
      </c>
      <c r="K44" s="18">
        <v>2</v>
      </c>
      <c r="L44" s="18">
        <v>2.50</v>
      </c>
      <c r="M44" s="18">
        <v>2</v>
      </c>
      <c r="N44" s="18">
        <v>3</v>
      </c>
      <c r="O44" s="18">
        <v>2</v>
      </c>
      <c r="P44" s="18">
        <f t="shared" si="8"/>
        <v>11.50</v>
      </c>
      <c r="Q44" s="117">
        <f t="shared" si="9"/>
        <v>0.57500000000000007</v>
      </c>
      <c r="R44" s="107">
        <f t="shared" si="14"/>
        <v>0.54999999999999993</v>
      </c>
      <c r="S44" s="107">
        <f t="shared" si="15"/>
        <v>0.57499999999999996</v>
      </c>
      <c r="T44" s="107">
        <f t="shared" si="16"/>
        <v>0.85</v>
      </c>
      <c r="U44" s="107">
        <f t="shared" si="17"/>
        <v>0.75</v>
      </c>
      <c r="V44" s="107">
        <f t="shared" si="18"/>
        <v>0.70</v>
      </c>
      <c r="W44" s="118">
        <f t="shared" si="19"/>
        <v>30.50</v>
      </c>
      <c r="X44" s="118">
        <f t="shared" si="10"/>
        <v>6.10</v>
      </c>
      <c r="Y44" s="223">
        <v>12</v>
      </c>
      <c r="Z44" s="117">
        <f t="shared" si="11"/>
        <v>9.6000000000000014</v>
      </c>
    </row>
    <row r="45" spans="1:26" ht="19.9" customHeight="1" thickBot="1">
      <c r="A45" s="208">
        <v>38</v>
      </c>
      <c r="B45" s="137">
        <v>283185</v>
      </c>
      <c r="C45" s="138" t="s">
        <v>193</v>
      </c>
      <c r="D45" s="10">
        <v>6</v>
      </c>
      <c r="E45" s="10">
        <v>5</v>
      </c>
      <c r="F45" s="10">
        <v>7</v>
      </c>
      <c r="G45" s="10">
        <v>6</v>
      </c>
      <c r="H45" s="10">
        <v>6</v>
      </c>
      <c r="I45" s="10">
        <f t="shared" si="12"/>
        <v>30</v>
      </c>
      <c r="J45" s="10">
        <f t="shared" si="13"/>
        <v>4.50</v>
      </c>
      <c r="K45" s="18">
        <v>3</v>
      </c>
      <c r="L45" s="18">
        <v>4</v>
      </c>
      <c r="M45" s="18">
        <v>4</v>
      </c>
      <c r="N45" s="18">
        <v>2</v>
      </c>
      <c r="O45" s="18">
        <v>1</v>
      </c>
      <c r="P45" s="18">
        <f t="shared" si="8"/>
        <v>14</v>
      </c>
      <c r="Q45" s="117">
        <f t="shared" si="9"/>
        <v>0.70</v>
      </c>
      <c r="R45" s="107">
        <f t="shared" si="14"/>
        <v>1.0499999999999998</v>
      </c>
      <c r="S45" s="107">
        <f t="shared" si="15"/>
        <v>0.95</v>
      </c>
      <c r="T45" s="107">
        <f t="shared" si="16"/>
        <v>1.25</v>
      </c>
      <c r="U45" s="107">
        <f t="shared" si="17"/>
        <v>0.99999999999999989</v>
      </c>
      <c r="V45" s="107">
        <f t="shared" si="18"/>
        <v>0.95</v>
      </c>
      <c r="W45" s="118">
        <f t="shared" si="19"/>
        <v>44</v>
      </c>
      <c r="X45" s="118">
        <f t="shared" si="10"/>
        <v>8.8000000000000007</v>
      </c>
      <c r="Y45" s="223">
        <v>20</v>
      </c>
      <c r="Z45" s="117">
        <f t="shared" si="11"/>
        <v>16</v>
      </c>
    </row>
    <row r="46" spans="1:26" ht="19.9" customHeight="1">
      <c r="A46" s="207">
        <v>39</v>
      </c>
      <c r="B46" s="137">
        <v>283187</v>
      </c>
      <c r="C46" s="138" t="s">
        <v>194</v>
      </c>
      <c r="D46" s="10">
        <v>7</v>
      </c>
      <c r="E46" s="10">
        <v>6</v>
      </c>
      <c r="F46" s="10">
        <v>8</v>
      </c>
      <c r="G46" s="10">
        <v>7</v>
      </c>
      <c r="H46" s="10">
        <v>7</v>
      </c>
      <c r="I46" s="10">
        <f t="shared" si="12"/>
        <v>35</v>
      </c>
      <c r="J46" s="10">
        <f t="shared" si="13"/>
        <v>5.25</v>
      </c>
      <c r="K46" s="18">
        <v>3</v>
      </c>
      <c r="L46" s="18">
        <v>2</v>
      </c>
      <c r="M46" s="18">
        <v>2</v>
      </c>
      <c r="N46" s="18">
        <v>3</v>
      </c>
      <c r="O46" s="18">
        <v>2</v>
      </c>
      <c r="P46" s="18">
        <f t="shared" si="8"/>
        <v>12</v>
      </c>
      <c r="Q46" s="117">
        <f t="shared" si="9"/>
        <v>0.60000000000000009</v>
      </c>
      <c r="R46" s="107">
        <f t="shared" si="14"/>
        <v>1.2000000000000002</v>
      </c>
      <c r="S46" s="107">
        <f t="shared" si="15"/>
        <v>0.99999999999999989</v>
      </c>
      <c r="T46" s="107">
        <f t="shared" si="16"/>
        <v>1.30</v>
      </c>
      <c r="U46" s="107">
        <f t="shared" si="17"/>
        <v>1.2000000000000002</v>
      </c>
      <c r="V46" s="107">
        <f t="shared" si="18"/>
        <v>1.1500000000000001</v>
      </c>
      <c r="W46" s="118">
        <f t="shared" si="19"/>
        <v>47</v>
      </c>
      <c r="X46" s="118">
        <f t="shared" si="10"/>
        <v>9.40</v>
      </c>
      <c r="Y46" s="223">
        <v>24</v>
      </c>
      <c r="Z46" s="117">
        <f t="shared" si="11"/>
        <v>19.200000000000003</v>
      </c>
    </row>
    <row r="47" spans="1:26" ht="19.9" customHeight="1" thickBot="1">
      <c r="A47" s="208">
        <v>40</v>
      </c>
      <c r="B47" s="137">
        <v>283190</v>
      </c>
      <c r="C47" s="138" t="s">
        <v>195</v>
      </c>
      <c r="D47" s="10">
        <v>6</v>
      </c>
      <c r="E47" s="10">
        <v>5</v>
      </c>
      <c r="F47" s="10">
        <v>4</v>
      </c>
      <c r="G47" s="10">
        <v>5</v>
      </c>
      <c r="H47" s="10">
        <v>5</v>
      </c>
      <c r="I47" s="10">
        <f t="shared" si="12"/>
        <v>25</v>
      </c>
      <c r="J47" s="10">
        <f t="shared" si="13"/>
        <v>3.75</v>
      </c>
      <c r="K47" s="18">
        <v>3</v>
      </c>
      <c r="L47" s="18">
        <v>2</v>
      </c>
      <c r="M47" s="18">
        <v>1</v>
      </c>
      <c r="N47" s="18">
        <v>2</v>
      </c>
      <c r="O47" s="18">
        <v>1</v>
      </c>
      <c r="P47" s="18">
        <f t="shared" si="8"/>
        <v>9</v>
      </c>
      <c r="Q47" s="117">
        <f t="shared" si="9"/>
        <v>0.45</v>
      </c>
      <c r="R47" s="107">
        <f t="shared" si="14"/>
        <v>1.0499999999999998</v>
      </c>
      <c r="S47" s="107">
        <f t="shared" si="15"/>
        <v>0.85</v>
      </c>
      <c r="T47" s="107">
        <f t="shared" si="16"/>
        <v>0.65</v>
      </c>
      <c r="U47" s="107">
        <f t="shared" si="17"/>
        <v>0.85</v>
      </c>
      <c r="V47" s="107">
        <f t="shared" si="18"/>
        <v>0.80</v>
      </c>
      <c r="W47" s="118">
        <f t="shared" si="19"/>
        <v>34</v>
      </c>
      <c r="X47" s="118">
        <f t="shared" si="10"/>
        <v>6.8000000000000007</v>
      </c>
      <c r="Y47" s="223">
        <v>16</v>
      </c>
      <c r="Z47" s="117">
        <f t="shared" si="11"/>
        <v>12.80</v>
      </c>
    </row>
    <row r="48" spans="1:26" ht="19.9" customHeight="1">
      <c r="A48" s="207">
        <v>41</v>
      </c>
      <c r="B48" s="137">
        <v>283192</v>
      </c>
      <c r="C48" s="138" t="s">
        <v>134</v>
      </c>
      <c r="D48" s="10">
        <v>6</v>
      </c>
      <c r="E48" s="10">
        <v>5</v>
      </c>
      <c r="F48" s="10">
        <v>7</v>
      </c>
      <c r="G48" s="10">
        <v>6</v>
      </c>
      <c r="H48" s="10">
        <v>6</v>
      </c>
      <c r="I48" s="10">
        <f t="shared" si="12"/>
        <v>30</v>
      </c>
      <c r="J48" s="10">
        <f t="shared" si="13"/>
        <v>4.50</v>
      </c>
      <c r="K48" s="18">
        <v>3</v>
      </c>
      <c r="L48" s="18">
        <v>2</v>
      </c>
      <c r="M48" s="18">
        <v>5</v>
      </c>
      <c r="N48" s="18">
        <v>1</v>
      </c>
      <c r="O48" s="18">
        <v>1</v>
      </c>
      <c r="P48" s="18">
        <f t="shared" si="8"/>
        <v>12</v>
      </c>
      <c r="Q48" s="117">
        <f t="shared" si="9"/>
        <v>0.60000000000000009</v>
      </c>
      <c r="R48" s="107">
        <f t="shared" si="14"/>
        <v>1.0499999999999998</v>
      </c>
      <c r="S48" s="107">
        <f t="shared" si="15"/>
        <v>0.85</v>
      </c>
      <c r="T48" s="107">
        <f t="shared" si="16"/>
        <v>1.30</v>
      </c>
      <c r="U48" s="107">
        <f t="shared" si="17"/>
        <v>0.95</v>
      </c>
      <c r="V48" s="107">
        <f t="shared" si="18"/>
        <v>0.95</v>
      </c>
      <c r="W48" s="118">
        <f t="shared" si="19"/>
        <v>42</v>
      </c>
      <c r="X48" s="118">
        <f t="shared" si="10"/>
        <v>8.40</v>
      </c>
      <c r="Y48" s="223">
        <v>20</v>
      </c>
      <c r="Z48" s="117">
        <f t="shared" si="11"/>
        <v>16</v>
      </c>
    </row>
    <row r="49" spans="1:26" ht="19.9" customHeight="1" thickBot="1">
      <c r="A49" s="208">
        <v>42</v>
      </c>
      <c r="B49" s="137">
        <v>283195</v>
      </c>
      <c r="C49" s="138" t="s">
        <v>196</v>
      </c>
      <c r="D49" s="10">
        <v>5</v>
      </c>
      <c r="E49" s="10">
        <v>6</v>
      </c>
      <c r="F49" s="10">
        <v>4</v>
      </c>
      <c r="G49" s="10">
        <v>5</v>
      </c>
      <c r="H49" s="10">
        <v>5</v>
      </c>
      <c r="I49" s="10">
        <f t="shared" si="12"/>
        <v>25</v>
      </c>
      <c r="J49" s="10">
        <f t="shared" si="13"/>
        <v>3.75</v>
      </c>
      <c r="K49" s="18">
        <v>3</v>
      </c>
      <c r="L49" s="18">
        <v>3.50</v>
      </c>
      <c r="M49" s="18">
        <v>2.50</v>
      </c>
      <c r="N49" s="18">
        <v>1</v>
      </c>
      <c r="O49" s="18">
        <v>2</v>
      </c>
      <c r="P49" s="18">
        <f t="shared" si="8"/>
        <v>12</v>
      </c>
      <c r="Q49" s="117">
        <f t="shared" si="9"/>
        <v>0.60000000000000009</v>
      </c>
      <c r="R49" s="107">
        <f t="shared" si="14"/>
        <v>0.90</v>
      </c>
      <c r="S49" s="107">
        <f t="shared" si="15"/>
        <v>1.075</v>
      </c>
      <c r="T49" s="107">
        <f t="shared" si="16"/>
        <v>0.725</v>
      </c>
      <c r="U49" s="107">
        <f t="shared" si="17"/>
        <v>0.80</v>
      </c>
      <c r="V49" s="107">
        <f t="shared" si="18"/>
        <v>0.85</v>
      </c>
      <c r="W49" s="118">
        <f t="shared" si="19"/>
        <v>37</v>
      </c>
      <c r="X49" s="118">
        <f t="shared" si="10"/>
        <v>7.40</v>
      </c>
      <c r="Y49" s="223">
        <v>16</v>
      </c>
      <c r="Z49" s="117">
        <f t="shared" si="11"/>
        <v>12.80</v>
      </c>
    </row>
    <row r="50" spans="1:26" ht="19.9" customHeight="1">
      <c r="A50" s="207">
        <v>43</v>
      </c>
      <c r="B50" s="137">
        <v>283199</v>
      </c>
      <c r="C50" s="138" t="s">
        <v>197</v>
      </c>
      <c r="D50" s="10">
        <v>7</v>
      </c>
      <c r="E50" s="10">
        <v>6</v>
      </c>
      <c r="F50" s="10">
        <v>5</v>
      </c>
      <c r="G50" s="10">
        <v>6</v>
      </c>
      <c r="H50" s="10">
        <v>7</v>
      </c>
      <c r="I50" s="10">
        <f t="shared" si="12"/>
        <v>31</v>
      </c>
      <c r="J50" s="10">
        <f t="shared" si="13"/>
        <v>4.6499999999999995</v>
      </c>
      <c r="K50" s="18">
        <v>3</v>
      </c>
      <c r="L50" s="18">
        <v>2</v>
      </c>
      <c r="M50" s="18">
        <v>2.50</v>
      </c>
      <c r="N50" s="18">
        <v>2</v>
      </c>
      <c r="O50" s="18">
        <v>1</v>
      </c>
      <c r="P50" s="18">
        <f t="shared" si="8"/>
        <v>10.50</v>
      </c>
      <c r="Q50" s="117">
        <f t="shared" si="9"/>
        <v>0.525</v>
      </c>
      <c r="R50" s="107">
        <f t="shared" si="14"/>
        <v>1.2000000000000002</v>
      </c>
      <c r="S50" s="107">
        <f t="shared" si="15"/>
        <v>0.99999999999999989</v>
      </c>
      <c r="T50" s="107">
        <f t="shared" si="16"/>
        <v>0.875</v>
      </c>
      <c r="U50" s="107">
        <f t="shared" si="17"/>
        <v>0.99999999999999989</v>
      </c>
      <c r="V50" s="107">
        <f t="shared" si="18"/>
        <v>1.1000000000000001</v>
      </c>
      <c r="W50" s="118">
        <f t="shared" si="19"/>
        <v>41.50</v>
      </c>
      <c r="X50" s="118">
        <f t="shared" si="10"/>
        <v>8.3000000000000007</v>
      </c>
      <c r="Y50" s="223">
        <v>21</v>
      </c>
      <c r="Z50" s="117">
        <f t="shared" si="11"/>
        <v>16.80</v>
      </c>
    </row>
    <row r="51" spans="1:26" ht="19.9" customHeight="1" thickBot="1">
      <c r="A51" s="208">
        <v>44</v>
      </c>
      <c r="B51" s="137">
        <v>283207</v>
      </c>
      <c r="C51" s="138" t="s">
        <v>198</v>
      </c>
      <c r="D51" s="10">
        <v>5</v>
      </c>
      <c r="E51" s="10">
        <v>6</v>
      </c>
      <c r="F51" s="10">
        <v>5</v>
      </c>
      <c r="G51" s="10">
        <v>4</v>
      </c>
      <c r="H51" s="10">
        <v>6</v>
      </c>
      <c r="I51" s="10">
        <f t="shared" si="12"/>
        <v>26</v>
      </c>
      <c r="J51" s="10">
        <f t="shared" si="13"/>
        <v>3.90</v>
      </c>
      <c r="K51" s="18">
        <v>3</v>
      </c>
      <c r="L51" s="18">
        <v>2</v>
      </c>
      <c r="M51" s="18">
        <v>1.50</v>
      </c>
      <c r="N51" s="18">
        <v>1</v>
      </c>
      <c r="O51" s="18">
        <v>1</v>
      </c>
      <c r="P51" s="18">
        <f t="shared" si="8"/>
        <v>8.50</v>
      </c>
      <c r="Q51" s="117">
        <f t="shared" si="9"/>
        <v>0.42500000000000004</v>
      </c>
      <c r="R51" s="107">
        <f t="shared" si="14"/>
        <v>0.90</v>
      </c>
      <c r="S51" s="107">
        <f t="shared" si="15"/>
        <v>0.99999999999999989</v>
      </c>
      <c r="T51" s="107">
        <f t="shared" si="16"/>
        <v>0.825</v>
      </c>
      <c r="U51" s="107">
        <f t="shared" si="17"/>
        <v>0.65</v>
      </c>
      <c r="V51" s="107">
        <f t="shared" si="18"/>
        <v>0.95</v>
      </c>
      <c r="W51" s="118">
        <f t="shared" si="19"/>
        <v>34.50</v>
      </c>
      <c r="X51" s="118">
        <f t="shared" si="10"/>
        <v>6.90</v>
      </c>
      <c r="Y51" s="223">
        <v>18</v>
      </c>
      <c r="Z51" s="117">
        <f t="shared" si="11"/>
        <v>14.40</v>
      </c>
    </row>
    <row r="52" spans="1:26" ht="19.9" customHeight="1">
      <c r="A52" s="207">
        <v>45</v>
      </c>
      <c r="B52" s="137">
        <v>283142</v>
      </c>
      <c r="C52" s="138" t="s">
        <v>289</v>
      </c>
      <c r="D52" s="10">
        <v>1</v>
      </c>
      <c r="E52" s="10">
        <v>1</v>
      </c>
      <c r="F52" s="10">
        <v>0</v>
      </c>
      <c r="G52" s="10">
        <v>1</v>
      </c>
      <c r="H52" s="10">
        <v>1</v>
      </c>
      <c r="I52" s="10">
        <f t="shared" si="12"/>
        <v>4</v>
      </c>
      <c r="J52" s="10">
        <f t="shared" si="13"/>
        <v>0.60</v>
      </c>
      <c r="K52" s="18">
        <v>1.50</v>
      </c>
      <c r="L52" s="18">
        <v>0</v>
      </c>
      <c r="M52" s="18">
        <v>1</v>
      </c>
      <c r="N52" s="18">
        <v>1</v>
      </c>
      <c r="O52" s="18">
        <v>0</v>
      </c>
      <c r="P52" s="18">
        <f t="shared" si="8"/>
        <v>3.50</v>
      </c>
      <c r="Q52" s="117">
        <f t="shared" si="9"/>
        <v>0.17500000000000002</v>
      </c>
      <c r="R52" s="107">
        <f t="shared" si="14"/>
        <v>0.225</v>
      </c>
      <c r="S52" s="107">
        <f t="shared" si="15"/>
        <v>0.15</v>
      </c>
      <c r="T52" s="107">
        <f t="shared" si="16"/>
        <v>0.05</v>
      </c>
      <c r="U52" s="107">
        <f t="shared" si="17"/>
        <v>0.20</v>
      </c>
      <c r="V52" s="107">
        <f t="shared" si="18"/>
        <v>0.15</v>
      </c>
      <c r="W52" s="118">
        <f t="shared" si="19"/>
        <v>7.50</v>
      </c>
      <c r="X52" s="118">
        <f t="shared" si="10"/>
        <v>1.50</v>
      </c>
      <c r="Y52" s="223">
        <v>2</v>
      </c>
      <c r="Z52" s="117">
        <f t="shared" si="11"/>
        <v>1.60</v>
      </c>
    </row>
    <row r="53" ht="21" thickBot="1"/>
    <row r="54" spans="1:26" ht="20.25">
      <c r="A54" s="139" t="s">
        <v>13</v>
      </c>
      <c r="B54" s="140"/>
      <c r="C54" s="141"/>
      <c r="D54" s="6">
        <f>COUNT(D8:D52)</f>
        <v>45</v>
      </c>
      <c r="E54" s="7">
        <f>COUNT(E8:E52)</f>
        <v>45</v>
      </c>
      <c r="F54" s="7">
        <f>COUNT(F8:F52)</f>
        <v>45</v>
      </c>
      <c r="G54" s="7">
        <f>COUNT(G8:G52)</f>
        <v>45</v>
      </c>
      <c r="H54" s="89">
        <f>COUNT(H8:H52)</f>
        <v>45</v>
      </c>
      <c r="I54" s="8">
        <f>COUNT(I8:I52)</f>
        <v>45</v>
      </c>
      <c r="J54" s="90">
        <f>COUNT(J8:J52)</f>
        <v>45</v>
      </c>
      <c r="K54" s="82">
        <f>COUNT(K8:K52)</f>
        <v>43</v>
      </c>
      <c r="L54" s="15">
        <f>COUNT(L8:L52)</f>
        <v>43</v>
      </c>
      <c r="M54" s="15">
        <f>COUNT(M8:M52)</f>
        <v>43</v>
      </c>
      <c r="N54" s="15">
        <f>COUNT(N8:N52)</f>
        <v>40</v>
      </c>
      <c r="O54" s="83">
        <f>COUNT(O8:O52)</f>
        <v>39</v>
      </c>
      <c r="P54" s="78">
        <f>COUNT(P8:P52)</f>
        <v>45</v>
      </c>
      <c r="Q54" s="96">
        <f>COUNT(Q8:Q52)</f>
        <v>45</v>
      </c>
      <c r="R54" s="99">
        <f>COUNT(R8:R52)</f>
        <v>45</v>
      </c>
      <c r="S54" s="22">
        <f>COUNT(S8:S52)</f>
        <v>45</v>
      </c>
      <c r="T54" s="22">
        <f>COUNT(T8:T52)</f>
        <v>45</v>
      </c>
      <c r="U54" s="22">
        <f>COUNT(U8:U52)</f>
        <v>45</v>
      </c>
      <c r="V54" s="23">
        <f>COUNT(V8:V52)</f>
        <v>45</v>
      </c>
      <c r="W54" s="108">
        <f>COUNT(W8:W52)</f>
        <v>45</v>
      </c>
      <c r="X54" s="102">
        <f>COUNT(X8:X52)</f>
        <v>45</v>
      </c>
      <c r="Y54" s="16">
        <f>COUNT(Y8:Y52)</f>
        <v>45</v>
      </c>
      <c r="Z54" s="106">
        <f>COUNT(Z8:Z52)</f>
        <v>45</v>
      </c>
    </row>
    <row r="55" spans="1:26" ht="21" customHeight="1">
      <c r="A55" s="167" t="s">
        <v>14</v>
      </c>
      <c r="B55" s="168"/>
      <c r="C55" s="169"/>
      <c r="D55" s="9">
        <v>10</v>
      </c>
      <c r="E55" s="10">
        <v>10</v>
      </c>
      <c r="F55" s="10">
        <v>10</v>
      </c>
      <c r="G55" s="10">
        <v>10</v>
      </c>
      <c r="H55" s="91">
        <v>10</v>
      </c>
      <c r="I55" s="11">
        <f>SUM(D55:H55)</f>
        <v>50</v>
      </c>
      <c r="J55" s="92">
        <f>I55*0.15</f>
        <v>7.50</v>
      </c>
      <c r="K55" s="84">
        <v>5</v>
      </c>
      <c r="L55" s="18">
        <v>5</v>
      </c>
      <c r="M55" s="18">
        <v>5</v>
      </c>
      <c r="N55" s="18">
        <v>5</v>
      </c>
      <c r="O55" s="85">
        <v>5</v>
      </c>
      <c r="P55" s="79">
        <f>SUM(K55:O55)</f>
        <v>25</v>
      </c>
      <c r="Q55" s="97">
        <f>P55*0.05</f>
        <v>1.25</v>
      </c>
      <c r="R55" s="100">
        <f>(D55*0.15+K55*0.05)</f>
        <v>1.75</v>
      </c>
      <c r="S55" s="24">
        <f>((E55*0.15+L55*0.05))</f>
        <v>1.75</v>
      </c>
      <c r="T55" s="24">
        <f>((F55*0.15+M55*0.05))</f>
        <v>1.75</v>
      </c>
      <c r="U55" s="24">
        <f>((G55*0.15+N55*0.05))</f>
        <v>1.75</v>
      </c>
      <c r="V55" s="25">
        <f>((H55*0.15+O55*0.05))</f>
        <v>1.75</v>
      </c>
      <c r="W55" s="109">
        <v>75</v>
      </c>
      <c r="X55" s="103">
        <f>W55*0.2</f>
        <v>15</v>
      </c>
      <c r="Y55" s="19">
        <v>33</v>
      </c>
      <c r="Z55" s="86">
        <f>Y55*0.8</f>
        <v>26.40</v>
      </c>
    </row>
    <row r="56" spans="1:26" ht="20.25">
      <c r="A56" s="167" t="s">
        <v>75</v>
      </c>
      <c r="B56" s="168"/>
      <c r="C56" s="169"/>
      <c r="D56" s="9">
        <f>D55*0.4</f>
        <v>4</v>
      </c>
      <c r="E56" s="10">
        <f>E55*0.4</f>
        <v>4</v>
      </c>
      <c r="F56" s="10">
        <f t="shared" si="20" ref="F56:J56">F55*0.4</f>
        <v>4</v>
      </c>
      <c r="G56" s="10">
        <f t="shared" si="20"/>
        <v>4</v>
      </c>
      <c r="H56" s="91">
        <f t="shared" si="20"/>
        <v>4</v>
      </c>
      <c r="I56" s="11">
        <f t="shared" si="20"/>
        <v>20</v>
      </c>
      <c r="J56" s="92">
        <f t="shared" si="20"/>
        <v>3</v>
      </c>
      <c r="K56" s="84">
        <f>K55*0.4</f>
        <v>2</v>
      </c>
      <c r="L56" s="18">
        <f>L55*0.4</f>
        <v>2</v>
      </c>
      <c r="M56" s="18">
        <f t="shared" si="21" ref="M56:Z56">M55*0.4</f>
        <v>2</v>
      </c>
      <c r="N56" s="18">
        <f t="shared" si="21"/>
        <v>2</v>
      </c>
      <c r="O56" s="85">
        <f t="shared" si="21"/>
        <v>2</v>
      </c>
      <c r="P56" s="79">
        <f t="shared" si="21"/>
        <v>10</v>
      </c>
      <c r="Q56" s="97">
        <f t="shared" si="21"/>
        <v>0.50</v>
      </c>
      <c r="R56" s="100">
        <f t="shared" si="21"/>
        <v>0.70</v>
      </c>
      <c r="S56" s="24">
        <f t="shared" si="21"/>
        <v>0.70</v>
      </c>
      <c r="T56" s="24">
        <f t="shared" si="21"/>
        <v>0.70</v>
      </c>
      <c r="U56" s="24">
        <f t="shared" si="21"/>
        <v>0.70</v>
      </c>
      <c r="V56" s="25">
        <f t="shared" si="21"/>
        <v>0.70</v>
      </c>
      <c r="W56" s="109">
        <f t="shared" si="21"/>
        <v>30</v>
      </c>
      <c r="X56" s="103">
        <f t="shared" si="21"/>
        <v>6</v>
      </c>
      <c r="Y56" s="19">
        <f t="shared" si="21"/>
        <v>13.20</v>
      </c>
      <c r="Z56" s="86">
        <f t="shared" si="21"/>
        <v>10.560000000000002</v>
      </c>
    </row>
    <row r="57" spans="1:26" ht="21" customHeight="1">
      <c r="A57" s="167" t="s">
        <v>15</v>
      </c>
      <c r="B57" s="168"/>
      <c r="C57" s="169"/>
      <c r="D57" s="9">
        <f>COUNTIF(D8:D52,"&gt;=4")</f>
        <v>28</v>
      </c>
      <c r="E57" s="10">
        <f>COUNTIF(E8:E52,"&gt;=4")</f>
        <v>25</v>
      </c>
      <c r="F57" s="10">
        <f>COUNTIF(F8:F52,"&gt;=4")</f>
        <v>24</v>
      </c>
      <c r="G57" s="10">
        <f>COUNTIF(G8:G52,"&gt;=4")</f>
        <v>27</v>
      </c>
      <c r="H57" s="91">
        <f>COUNTIF(H8:H52,"&gt;=2")</f>
        <v>34</v>
      </c>
      <c r="I57" s="11">
        <f>COUNTIF(I8:I52,"&gt;=20")</f>
        <v>24</v>
      </c>
      <c r="J57" s="92">
        <f>COUNTIF(J8:J52,"&gt;=3")</f>
        <v>24</v>
      </c>
      <c r="K57" s="84">
        <f>COUNTIF(K8:K52,"&gt;=2")</f>
        <v>31</v>
      </c>
      <c r="L57" s="18">
        <f>COUNTIF(L8:L52,"&gt;=2")</f>
        <v>25</v>
      </c>
      <c r="M57" s="18">
        <f>COUNTIF(M8:M52,"&gt;=2")</f>
        <v>21</v>
      </c>
      <c r="N57" s="18">
        <f>COUNTIF(N8:N52,"&gt;=2")</f>
        <v>19</v>
      </c>
      <c r="O57" s="85">
        <f>COUNTIF(O8:O52,"&gt;=2")</f>
        <v>18</v>
      </c>
      <c r="P57" s="79">
        <f>COUNTIF(P8:P52,"&gt;=10")</f>
        <v>18</v>
      </c>
      <c r="Q57" s="97">
        <f>COUNTIF(Q8:Q52,"&gt;=0.5")</f>
        <v>18</v>
      </c>
      <c r="R57" s="100">
        <f>COUNTIF(R8:R52,"&gt;=0.7")</f>
        <v>28</v>
      </c>
      <c r="S57" s="24">
        <f>COUNTIF(S8:S52,"&gt;=0.7")</f>
        <v>23</v>
      </c>
      <c r="T57" s="24">
        <f>COUNTIF(T8:T52,"&gt;=0.7")</f>
        <v>20</v>
      </c>
      <c r="U57" s="24">
        <f>COUNTIF(U8:U52,"&gt;=0.7")</f>
        <v>23</v>
      </c>
      <c r="V57" s="25">
        <f>COUNTIF(V8:V52,"&gt;=0.7")</f>
        <v>21</v>
      </c>
      <c r="W57" s="109">
        <f>COUNTIF(W8:W52,"&gt;=30")</f>
        <v>22</v>
      </c>
      <c r="X57" s="103">
        <f>COUNTIF(X8:X52,"&gt;=6")</f>
        <v>22</v>
      </c>
      <c r="Y57" s="19">
        <f>COUNTIF(Y8:Y52,"&gt;=13.2")</f>
        <v>19</v>
      </c>
      <c r="Z57" s="86">
        <f>COUNTIF(Z8:Z52,"&gt;=10.56")</f>
        <v>19</v>
      </c>
    </row>
    <row r="58" spans="1:26" ht="20.25">
      <c r="A58" s="167" t="s">
        <v>16</v>
      </c>
      <c r="B58" s="168"/>
      <c r="C58" s="169"/>
      <c r="D58" s="93" t="str">
        <f>IF(((D57/COUNT(D8:D52))*100)&gt;=60,"3",IF(AND(((D57/COUNT(D8:D52))*100)&lt;60,((D57/COUNT(D8:D52))*100)&gt;=50),"2",IF(AND(((D57/COUNT(D8:D52))*100)&lt;50,((D57/COUNT(D8:D52))*100)&gt;=40),"1","0")))</f>
        <v>3</v>
      </c>
      <c r="E58" s="10" t="str">
        <f>IF(((E57/COUNT(E8:E52))*100)&gt;=60,"3",IF(AND(((E57/COUNT(E8:E52))*100)&lt;60,((E57/COUNT(E8:E52))*100)&gt;=50),"2",IF(AND(((E57/COUNT(E8:E52))*100)&lt;50,((E57/COUNT(E8:E52))*100)&gt;=40),"1","0")))</f>
        <v>2</v>
      </c>
      <c r="F58" s="10" t="str">
        <f>IF(((F57/COUNT(F8:F52))*100)&gt;=60,"3",IF(AND(((F57/COUNT(F8:F52))*100)&lt;60,((F57/COUNT(F8:F52))*100)&gt;=50),"2",IF(AND(((F57/COUNT(F8:F52))*100)&lt;50,((F57/COUNT(F8:F52))*100)&gt;=40),"1","0")))</f>
        <v>2</v>
      </c>
      <c r="G58" s="10" t="str">
        <f>IF(((G57/COUNT(G8:G52))*100)&gt;=60,"3",IF(AND(((G57/COUNT(G8:G52))*100)&lt;60,((G57/COUNT(G8:G52))*100)&gt;=50),"2",IF(AND(((G57/COUNT(G8:G52))*100)&lt;50,((G57/COUNT(G8:G52))*100)&gt;=40),"1","0")))</f>
        <v>3</v>
      </c>
      <c r="H58" s="91" t="str">
        <f>IF(((H57/COUNT(H8:H52))*100)&gt;=60,"3",IF(AND(((H57/COUNT(H8:H52))*100)&lt;60,((H57/COUNT(H8:H52))*100)&gt;=50),"2",IF(AND(((H57/COUNT(H8:H52))*100)&lt;50,((H57/COUNT(H8:H52))*100)&gt;=40),"1","0")))</f>
        <v>3</v>
      </c>
      <c r="I58" s="11" t="str">
        <f>IF(((I57/COUNT(I8:I52))*100)&gt;=60,"3",IF(AND(((I57/COUNT(I8:I52))*100)&lt;60,((I57/COUNT(I8:I52))*100)&gt;=50),"2",IF(AND(((I57/COUNT(I8:I52))*100)&lt;50,((I57/COUNT(I8:I52))*100)&gt;=40),"1","0")))</f>
        <v>2</v>
      </c>
      <c r="J58" s="92" t="str">
        <f>IF(((J57/COUNT(J8:J52))*100)&gt;=60,"3",IF(AND(((J57/COUNT(J8:J52))*100)&lt;60,((J57/COUNT(J8:J52))*100)&gt;=50),"2",IF(AND(((J57/COUNT(J8:J52))*100)&lt;50,((J57/COUNT(J8:J52))*100)&gt;=40),"1","0")))</f>
        <v>2</v>
      </c>
      <c r="K58" s="84" t="str">
        <f>IF(((K57/COUNT(K8:K52))*100)&gt;=60,"3",IF(AND(((K57/COUNT(K8:K52))*100)&lt;60,((K57/COUNT(K8:K52))*100)&gt;=50),"2",IF(AND(((K57/COUNT(K8:K52))*100)&lt;50,((K57/COUNT(K8:K52))*100)&gt;=40),"1","0")))</f>
        <v>3</v>
      </c>
      <c r="L58" s="17" t="str">
        <f>IF(((L57/COUNT(L8:L52))*100)&gt;=60,"3",IF(AND(((L57/COUNT(L8:L52))*100)&lt;60,((L57/COUNT(L8:L52))*100)&gt;=50),"2",IF(AND(((L57/COUNT(L8:L52))*100)&lt;50,((L57/COUNT(L8:L52))*100)&gt;=40),"1","0")))</f>
        <v>2</v>
      </c>
      <c r="M58" s="17" t="str">
        <f>IF(((M57/COUNT(M8:M52))*100)&gt;=60,"3",IF(AND(((M57/COUNT(M8:M52))*100)&lt;60,((M57/COUNT(M8:M52))*100)&gt;=50),"2",IF(AND(((M57/COUNT(M8:M52))*100)&lt;50,((M57/COUNT(M8:M52))*100)&gt;=40),"1","0")))</f>
        <v>1</v>
      </c>
      <c r="N58" s="17" t="str">
        <f>IF(((N57/COUNT(N8:N52))*100)&gt;=60,"3",IF(AND(((N57/COUNT(N8:N52))*100)&lt;60,((N57/COUNT(N8:N52))*100)&gt;=50),"2",IF(AND(((N57/COUNT(N8:N52))*100)&lt;50,((N57/COUNT(N8:N52))*100)&gt;=40),"1","0")))</f>
        <v>1</v>
      </c>
      <c r="O58" s="86" t="str">
        <f>IF(((O57/COUNT(O8:O52))*100)&gt;=60,"3",IF(AND(((O57/COUNT(O8:O52))*100)&lt;60,((O57/COUNT(O8:O52))*100)&gt;=50),"2",IF(AND(((O57/COUNT(O8:O52))*100)&lt;50,((O57/COUNT(O8:O52))*100)&gt;=40),"1","0")))</f>
        <v>1</v>
      </c>
      <c r="P58" s="79" t="str">
        <f>IF(((P57/COUNT(P8:P52))*100)&gt;=60,"3",IF(AND(((P57/COUNT(P8:P52))*100)&lt;60,((P57/COUNT(P8:P52))*100)&gt;=50),"2",IF(AND(((P57/COUNT(P8:P52))*100)&lt;50,((P57/COUNT(P8:P52))*100)&gt;=40),"1","0")))</f>
        <v>1</v>
      </c>
      <c r="Q58" s="97" t="str">
        <f>IF(((Q57/COUNT(Q8:Q52))*100)&gt;=60,"3",IF(AND(((Q57/COUNT(Q8:Q52))*100)&lt;60,((Q57/COUNT(Q8:Q52))*100)&gt;=50),"2",IF(AND(((Q57/COUNT(Q8:Q52))*100)&lt;50,((Q57/COUNT(Q8:Q52))*100)&gt;=40),"1","0")))</f>
        <v>1</v>
      </c>
      <c r="R58" s="100" t="str">
        <f>IF(((R57/COUNT(R8:R52))*100)&gt;=60,"3",IF(AND(((R57/COUNT(R8:R52))*100)&lt;60,((R57/COUNT(R8:R52))*100)&gt;=50),"2",IF(AND(((R57/COUNT(R8:R52))*100)&lt;50,((R57/COUNT(R8:R52))*100)&gt;=40),"1","0")))</f>
        <v>3</v>
      </c>
      <c r="S58" s="24" t="str">
        <f>IF(((S57/COUNT(S8:S52))*100)&gt;=60,"3",IF(AND(((S57/COUNT(S8:S52))*100)&lt;60,((S57/COUNT(S8:S52))*100)&gt;=50),"2",IF(AND(((S57/COUNT(S8:S52))*100)&lt;50,((S57/COUNT(S8:S52))*100)&gt;=40),"1","0")))</f>
        <v>2</v>
      </c>
      <c r="T58" s="24" t="str">
        <f>IF(((T57/COUNT(T8:T52))*100)&gt;=60,"3",IF(AND(((T57/COUNT(T8:T52))*100)&lt;60,((T57/COUNT(T8:T52))*100)&gt;=50),"2",IF(AND(((T57/COUNT(T8:T52))*100)&lt;50,((T57/COUNT(T8:T52))*100)&gt;=40),"1","0")))</f>
        <v>1</v>
      </c>
      <c r="U58" s="24" t="str">
        <f>IF(((U57/COUNT(U8:U52))*100)&gt;=60,"3",IF(AND(((U57/COUNT(U8:U52))*100)&lt;60,((U57/COUNT(U8:U52))*100)&gt;=50),"2",IF(AND(((U57/COUNT(U8:U52))*100)&lt;50,((U57/COUNT(U8:U52))*100)&gt;=40),"1","0")))</f>
        <v>2</v>
      </c>
      <c r="V58" s="25" t="str">
        <f>IF(((V57/COUNT(V8:V52))*100)&gt;=60,"3",IF(AND(((V57/COUNT(V8:V52))*100)&lt;60,((V57/COUNT(V8:V52))*100)&gt;=50),"2",IF(AND(((V57/COUNT(V8:V52))*100)&lt;50,((V57/COUNT(V8:V52))*100)&gt;=40),"1","0")))</f>
        <v>1</v>
      </c>
      <c r="W58" s="103" t="str">
        <f>IF(((W57/COUNT(W8:W52))*100)&gt;=60,"3",IF(AND(((W57/COUNT(W8:W52))*100)&lt;60,((W57/COUNT(W8:W52))*100)&gt;=50),"2",IF(AND(((W57/COUNT(W8:W52))*100)&lt;50,((W57/COUNT(W8:W52))*100)&gt;=40),"1","0")))</f>
        <v>1</v>
      </c>
      <c r="X58" s="104" t="str">
        <f>IF(((X57/COUNT(X8:X52))*100)&gt;=60,"3",IF(AND(((X57/COUNT(X8:X52))*100)&lt;60,((X57/COUNT(X8:X52))*100)&gt;=50),"2",IF(AND(((X57/COUNT(X8:X52))*100)&lt;50,((X57/COUNT(X8:X52))*100)&gt;=40),"1","0")))</f>
        <v>1</v>
      </c>
      <c r="Y58" s="97" t="str">
        <f>IF(((Y57/COUNT(Y8:Y52))*100)&gt;=60,"3",IF(AND(((Y57/COUNT(Y8:Y52))*100)&lt;60,((Y57/COUNT(Y8:Y52))*100)&gt;=50),"2",IF(AND(((Y57/COUNT(Y8:Y52))*100)&lt;50,((Y57/COUNT(Y8:Y52))*100)&gt;=40),"1","0")))</f>
        <v>1</v>
      </c>
      <c r="Z58" s="19" t="str">
        <f>IF(((Z57/COUNT(Z8:Z52))*100)&gt;=60,"3",IF(AND(((Z57/COUNT(Z8:Z52))*100)&lt;60,((Z57/COUNT(Z8:Z52))*100)&gt;=50),"2",IF(AND(((Z57/COUNT(Z8:Z52))*100)&lt;50,((Z57/COUNT(Z8:Z52))*100)&gt;=40),"1","0")))</f>
        <v>1</v>
      </c>
    </row>
    <row r="59" spans="1:26" ht="21" thickBot="1">
      <c r="A59" s="170" t="s">
        <v>17</v>
      </c>
      <c r="B59" s="171"/>
      <c r="C59" s="172"/>
      <c r="D59" s="12">
        <f>((D57/COUNT(D8:D52))*D58)</f>
        <v>1.8666666666666667</v>
      </c>
      <c r="E59" s="13">
        <f>((E57/COUNT(E8:E52))*E58)</f>
        <v>1.1111111111111112</v>
      </c>
      <c r="F59" s="13">
        <f>((F57/COUNT(F8:F52))*F58)</f>
        <v>1.0666666666666667</v>
      </c>
      <c r="G59" s="13">
        <f>((G57/COUNT(G8:G52))*G58)</f>
        <v>1.7999999999999998</v>
      </c>
      <c r="H59" s="94">
        <f>((H57/COUNT(H8:H52))*H58)</f>
        <v>2.2666666666666666</v>
      </c>
      <c r="I59" s="14">
        <f>((I57/COUNT(I8:I52))*I58)</f>
        <v>1.0666666666666667</v>
      </c>
      <c r="J59" s="95">
        <f>((J57/COUNT(J8:J52))*J58)</f>
        <v>1.0666666666666667</v>
      </c>
      <c r="K59" s="87">
        <f>((K57/COUNT(K8:K52))*K58)</f>
        <v>2.1627906976744184</v>
      </c>
      <c r="L59" s="20">
        <f>((L57/COUNT(L8:L52))*L58)</f>
        <v>1.1627906976744187</v>
      </c>
      <c r="M59" s="20">
        <f>((M57/COUNT(M8:M52))*M58)</f>
        <v>0.48837209302325579</v>
      </c>
      <c r="N59" s="20">
        <f>((N57/COUNT(N8:N52))*N58)</f>
        <v>0.475</v>
      </c>
      <c r="O59" s="88">
        <f>((O57/COUNT(O8:O52))*O58)</f>
        <v>0.46153846153846156</v>
      </c>
      <c r="P59" s="80">
        <f>((P57/COUNT(P8:P52))*P58)</f>
        <v>0.40</v>
      </c>
      <c r="Q59" s="98">
        <f>((Q57/COUNT(Q8:Q52))*Q58)</f>
        <v>0.40</v>
      </c>
      <c r="R59" s="101">
        <f>((R57/COUNT(R8:R52))*R58)</f>
        <v>1.8666666666666667</v>
      </c>
      <c r="S59" s="26">
        <f>((S57/COUNT(S8:S52))*S58)</f>
        <v>1.0222222222222221</v>
      </c>
      <c r="T59" s="26">
        <f>((T57/COUNT(T8:T52))*T58)</f>
        <v>0.44444444444444442</v>
      </c>
      <c r="U59" s="26">
        <f>((U57/COUNT(U8:U52))*U58)</f>
        <v>1.0222222222222221</v>
      </c>
      <c r="V59" s="27">
        <f>((V57/COUNT(V8:V52))*V58)</f>
        <v>0.46666666666666667</v>
      </c>
      <c r="W59" s="110">
        <f>((W57/COUNT(W8:W52))*W58)</f>
        <v>0.48888888888888887</v>
      </c>
      <c r="X59" s="105">
        <f>((X57/COUNT(X8:X52))*X58)</f>
        <v>0.48888888888888887</v>
      </c>
      <c r="Y59" s="98">
        <f>((Y57/COUNT(Y8:Y52))*Y58)</f>
        <v>0.42222222222222222</v>
      </c>
      <c r="Z59" s="21">
        <f>((Z57/COUNT(Z8:Z52))*Z58)</f>
        <v>0.42222222222222222</v>
      </c>
    </row>
    <row r="60" spans="1:4" ht="21" thickBot="1">
      <c r="A60" s="2"/>
      <c r="B60" s="2"/>
      <c r="C60" s="2"/>
      <c r="D60" s="2"/>
    </row>
    <row r="61" spans="1:19" ht="20.25">
      <c r="A61" s="173" t="s">
        <v>18</v>
      </c>
      <c r="B61" s="174"/>
      <c r="C61" s="175"/>
      <c r="D61" s="2"/>
      <c r="E61" s="161" t="s">
        <v>19</v>
      </c>
      <c r="F61" s="162"/>
      <c r="G61" s="162"/>
      <c r="H61" s="162"/>
      <c r="I61" s="162"/>
      <c r="J61" s="162"/>
      <c r="K61" s="162"/>
      <c r="L61" s="162"/>
      <c r="M61" s="162"/>
      <c r="N61" s="163"/>
      <c r="O61" s="81" t="s">
        <v>9</v>
      </c>
      <c r="P61" s="28" t="s">
        <v>3</v>
      </c>
      <c r="Q61" s="28" t="s">
        <v>4</v>
      </c>
      <c r="R61" s="28" t="s">
        <v>5</v>
      </c>
      <c r="S61" s="29" t="s">
        <v>6</v>
      </c>
    </row>
    <row r="62" spans="1:19" ht="21" thickBot="1">
      <c r="A62" s="30" t="s">
        <v>76</v>
      </c>
      <c r="B62" s="3"/>
      <c r="C62" s="31"/>
      <c r="D62" s="2"/>
      <c r="E62" s="164"/>
      <c r="F62" s="165"/>
      <c r="G62" s="165"/>
      <c r="H62" s="165"/>
      <c r="I62" s="165"/>
      <c r="J62" s="165"/>
      <c r="K62" s="165"/>
      <c r="L62" s="165"/>
      <c r="M62" s="165"/>
      <c r="N62" s="166"/>
      <c r="O62" s="4">
        <f>(R59*0.2+Z59*0.8)</f>
        <v>0.71111111111111114</v>
      </c>
      <c r="P62" s="4">
        <f>(S59*0.2+Z59*0.8)</f>
        <v>0.54222222222222216</v>
      </c>
      <c r="Q62" s="4">
        <f>(T59*0.2+Z59*0.8)</f>
        <v>0.42666666666666669</v>
      </c>
      <c r="R62" s="4">
        <f>(U59*0.2+Z59*0.8)</f>
        <v>0.54222222222222216</v>
      </c>
      <c r="S62" s="5">
        <f>(V59*0.2+Z59*0.8)</f>
        <v>0.43111111111111111</v>
      </c>
    </row>
    <row r="63" spans="1:4" ht="20.25">
      <c r="A63" s="30" t="s">
        <v>77</v>
      </c>
      <c r="B63" s="3"/>
      <c r="C63" s="31"/>
      <c r="D63" s="2"/>
    </row>
    <row r="64" spans="1:4" ht="21" thickBot="1">
      <c r="A64" s="32" t="s">
        <v>78</v>
      </c>
      <c r="B64" s="33"/>
      <c r="C64" s="34"/>
      <c r="D64" s="2"/>
    </row>
  </sheetData>
  <mergeCells count="23">
    <mergeCell ref="E61:N62"/>
    <mergeCell ref="A55:C55"/>
    <mergeCell ref="A56:C56"/>
    <mergeCell ref="A57:C57"/>
    <mergeCell ref="A58:C58"/>
    <mergeCell ref="A59:C59"/>
    <mergeCell ref="A61:C61"/>
    <mergeCell ref="A54:C54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orientation="landscape" paperSize="9" scale="45" r:id="rId3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42d0752-0268-4a0c-81b0-985cdf8ad14d}">
  <sheetPr codeName="Sheet48"/>
  <dimension ref="A1:J18"/>
  <sheetViews>
    <sheetView workbookViewId="0" topLeftCell="A1">
      <selection pane="topLeft" activeCell="A4" sqref="A4:J4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178" t="str">
        <f>'1 (9)'!A1:Z1</f>
        <v xml:space="preserve">ST. WILFRED'S PG COLLEGE 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15.75">
      <c r="A2" s="178" t="s">
        <v>91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ht="15.75">
      <c r="A3" s="178" t="s">
        <v>103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0" ht="15.75">
      <c r="A4" s="177"/>
      <c r="B4" s="177"/>
      <c r="C4" s="177"/>
      <c r="D4" s="177"/>
      <c r="E4" s="177"/>
      <c r="F4" s="177"/>
      <c r="G4" s="177"/>
      <c r="H4" s="177"/>
      <c r="I4" s="177"/>
      <c r="J4" s="177"/>
    </row>
    <row r="5" spans="1:10" ht="15.75">
      <c r="A5" s="177"/>
      <c r="B5" s="177"/>
      <c r="C5" s="177"/>
      <c r="D5" s="177"/>
      <c r="E5" s="177"/>
      <c r="F5" s="177"/>
      <c r="G5" s="177"/>
      <c r="H5" s="177"/>
      <c r="I5" s="177"/>
      <c r="J5" s="177"/>
    </row>
    <row r="6" spans="1:10" ht="15.75">
      <c r="A6" s="37" t="s">
        <v>20</v>
      </c>
      <c r="B6" s="37" t="s">
        <v>21</v>
      </c>
      <c r="C6" s="37" t="s">
        <v>22</v>
      </c>
      <c r="D6" s="37" t="s">
        <v>23</v>
      </c>
      <c r="E6" s="37" t="s">
        <v>24</v>
      </c>
      <c r="F6" s="37" t="s">
        <v>25</v>
      </c>
      <c r="G6" s="37" t="s">
        <v>26</v>
      </c>
      <c r="H6" s="37" t="s">
        <v>27</v>
      </c>
      <c r="I6" s="37" t="s">
        <v>28</v>
      </c>
      <c r="J6" s="38" t="s">
        <v>29</v>
      </c>
    </row>
    <row r="7" spans="1:10" ht="15.75">
      <c r="A7" s="35">
        <v>1</v>
      </c>
      <c r="B7" s="120" t="s">
        <v>205</v>
      </c>
      <c r="C7" s="36"/>
      <c r="D7" s="119" t="str">
        <f>'1 (9)'!C4</f>
        <v>Structure and Function of Invertebrate types</v>
      </c>
      <c r="E7" s="35">
        <f>'1 (9)'!O62</f>
        <v>0.22222222222222224</v>
      </c>
      <c r="F7" s="35">
        <f>'1 (9)'!P62</f>
        <v>0.20444444444444443</v>
      </c>
      <c r="G7" s="35">
        <f>'1 (9)'!Q62</f>
        <v>0.088888888888888892</v>
      </c>
      <c r="H7" s="35">
        <f>'1 (9)'!R62</f>
        <v>0.21333333333333335</v>
      </c>
      <c r="I7" s="35">
        <f>'1 (9)'!S62</f>
        <v>0.21333333333333335</v>
      </c>
      <c r="J7" s="39">
        <f>AVERAGE(E7:I7)</f>
        <v>0.18844444444444447</v>
      </c>
    </row>
    <row r="8" spans="1:10" ht="15.75">
      <c r="A8" s="35">
        <v>2</v>
      </c>
      <c r="B8" s="120" t="s">
        <v>205</v>
      </c>
      <c r="C8" s="36"/>
      <c r="D8" s="119" t="str">
        <f>'2 (9)'!C4</f>
        <v xml:space="preserve"> Animal Physiology and Biochemistry</v>
      </c>
      <c r="E8" s="35">
        <f>'2 (9)'!O62</f>
        <v>0</v>
      </c>
      <c r="F8" s="35">
        <f>'2 (9)'!P62</f>
        <v>0</v>
      </c>
      <c r="G8" s="35">
        <f>'2 (9)'!Q62</f>
        <v>0</v>
      </c>
      <c r="H8" s="35">
        <f>'2 (9)'!R62</f>
        <v>0</v>
      </c>
      <c r="I8" s="35">
        <f>'2 (9)'!S62</f>
        <v>0.2311111111111111</v>
      </c>
      <c r="J8" s="39">
        <f t="shared" si="0" ref="J8">AVERAGE(E8:I8)</f>
        <v>0.04622222222222222</v>
      </c>
    </row>
    <row r="9" spans="1:10" ht="15.75">
      <c r="A9" s="35"/>
      <c r="B9" s="120" t="s">
        <v>205</v>
      </c>
      <c r="C9" s="36"/>
      <c r="D9" s="209" t="str">
        <f>'3 (5)'!C4</f>
        <v xml:space="preserve"> Immunology, Microbiology and Biotechnology</v>
      </c>
      <c r="E9" s="35">
        <f>'3 (5)'!O62</f>
        <v>0.71111111111111114</v>
      </c>
      <c r="F9" s="35">
        <f>'3 (5)'!P62</f>
        <v>0.54222222222222216</v>
      </c>
      <c r="G9" s="35">
        <f>'3 (5)'!Q62</f>
        <v>0.42666666666666669</v>
      </c>
      <c r="H9" s="35">
        <f>'3 (5)'!R62</f>
        <v>0.54222222222222216</v>
      </c>
      <c r="I9" s="35">
        <f>'3 (5)'!S62</f>
        <v>0.43111111111111111</v>
      </c>
      <c r="J9" s="39">
        <f>AVERAGE(E9:I9)</f>
        <v>0.53066666666666662</v>
      </c>
    </row>
    <row r="10" spans="1:10" ht="30.6" customHeight="1">
      <c r="A10" s="176" t="s">
        <v>29</v>
      </c>
      <c r="B10" s="176"/>
      <c r="C10" s="176"/>
      <c r="D10" s="176"/>
      <c r="E10" s="39">
        <f>AVERAGE(E7:E8)</f>
        <v>0.11111111111111112</v>
      </c>
      <c r="F10" s="39">
        <f>AVERAGE(F7:F8)</f>
        <v>0.10222222222222221</v>
      </c>
      <c r="G10" s="39">
        <f>AVERAGE(G7:G8)</f>
        <v>0.044444444444444446</v>
      </c>
      <c r="H10" s="39">
        <f>AVERAGE(H7:H8)</f>
        <v>0.10666666666666667</v>
      </c>
      <c r="I10" s="39">
        <f>AVERAGE(I7:I8)</f>
        <v>0.22222222222222221</v>
      </c>
      <c r="J10" s="39">
        <f>AVERAGE(E10:I10)</f>
        <v>0.11733333333333333</v>
      </c>
    </row>
    <row r="13" spans="5:9" ht="20.25">
      <c r="E13" s="1"/>
      <c r="F13" s="1"/>
      <c r="G13" s="1"/>
      <c r="H13" s="1"/>
      <c r="I13" s="1"/>
    </row>
    <row r="14" spans="5:9" ht="20.25">
      <c r="E14" s="1"/>
      <c r="F14" s="1"/>
      <c r="G14" s="1"/>
      <c r="H14" s="1"/>
      <c r="I14" s="1"/>
    </row>
    <row r="16" spans="5:9" ht="20.25">
      <c r="E16" s="1"/>
      <c r="F16" s="1"/>
      <c r="G16" s="1"/>
      <c r="H16" s="1"/>
      <c r="I16" s="1"/>
    </row>
    <row r="18" spans="5:9" ht="20.25">
      <c r="E18" s="1"/>
      <c r="F18" s="1"/>
      <c r="G18" s="1"/>
      <c r="H18" s="1"/>
      <c r="I18" s="1"/>
    </row>
  </sheetData>
  <mergeCells count="6">
    <mergeCell ref="A10:D10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5f5d5d5-1f50-453a-82c6-ca9c7dbddec4}">
  <sheetPr codeName="Sheet49"/>
  <dimension ref="A1:AA50"/>
  <sheetViews>
    <sheetView zoomScale="79" zoomScaleNormal="79" workbookViewId="0" topLeftCell="A1">
      <selection pane="topLeft" activeCell="C17" sqref="C17:N17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2"/>
      <c r="B1" s="41"/>
      <c r="C1" s="41"/>
      <c r="D1" s="185">
        <f>'1 (9)'!A1:Z1</f>
        <v>0</v>
      </c>
      <c r="E1" s="185"/>
      <c r="F1" s="185"/>
      <c r="G1" s="185"/>
      <c r="H1" s="185"/>
      <c r="I1" s="185"/>
      <c r="J1" s="185"/>
      <c r="K1" s="185"/>
      <c r="L1" s="41"/>
      <c r="M1" s="41"/>
      <c r="N1" s="41"/>
    </row>
    <row r="2" spans="1:18" ht="18" customHeight="1">
      <c r="A2" s="42"/>
      <c r="B2" s="41"/>
      <c r="C2" s="41"/>
      <c r="D2" s="185" t="s">
        <v>91</v>
      </c>
      <c r="E2" s="185"/>
      <c r="F2" s="185"/>
      <c r="G2" s="185"/>
      <c r="H2" s="185"/>
      <c r="I2" s="185"/>
      <c r="J2" s="185"/>
      <c r="K2" s="185"/>
      <c r="L2" s="41"/>
      <c r="M2" s="41"/>
      <c r="N2" s="41"/>
      <c r="P2" s="51" t="s">
        <v>20</v>
      </c>
      <c r="Q2" s="52" t="s">
        <v>30</v>
      </c>
      <c r="R2" s="52" t="s">
        <v>31</v>
      </c>
    </row>
    <row r="3" spans="1:18" ht="12.75" customHeight="1">
      <c r="A3" s="42"/>
      <c r="B3" s="41"/>
      <c r="C3" s="41"/>
      <c r="D3" s="186" t="s">
        <v>107</v>
      </c>
      <c r="E3" s="186"/>
      <c r="F3" s="186"/>
      <c r="G3" s="186"/>
      <c r="H3" s="186"/>
      <c r="I3" s="186"/>
      <c r="J3" s="186"/>
      <c r="K3" s="186"/>
      <c r="L3" s="41"/>
      <c r="M3" s="41"/>
      <c r="N3" s="41"/>
      <c r="P3" s="51"/>
      <c r="Q3" s="52"/>
      <c r="R3" s="52"/>
    </row>
    <row r="4" spans="1:18" ht="15.75">
      <c r="A4" s="42"/>
      <c r="B4" s="40"/>
      <c r="C4" s="41"/>
      <c r="D4" s="191" t="s">
        <v>55</v>
      </c>
      <c r="E4" s="191"/>
      <c r="F4" s="191"/>
      <c r="G4" s="191"/>
      <c r="H4" s="191"/>
      <c r="I4" s="191"/>
      <c r="J4" s="191"/>
      <c r="K4" s="191"/>
      <c r="L4" s="41"/>
      <c r="M4" s="41"/>
      <c r="N4" s="41"/>
      <c r="P4" s="178">
        <v>1</v>
      </c>
      <c r="Q4" s="49" t="s">
        <v>9</v>
      </c>
      <c r="R4" s="53">
        <f>'CO (9)'!E10</f>
        <v>0.11111111111111112</v>
      </c>
    </row>
    <row r="5" spans="1:18" ht="15.75">
      <c r="A5" s="42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P5" s="178">
        <v>2</v>
      </c>
      <c r="Q5" s="49" t="s">
        <v>3</v>
      </c>
      <c r="R5" s="53">
        <f>'CO (9)'!F10</f>
        <v>0.10222222222222221</v>
      </c>
    </row>
    <row r="6" spans="1:18" ht="15.75">
      <c r="A6" s="42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P6" s="178">
        <v>3</v>
      </c>
      <c r="Q6" s="49" t="s">
        <v>4</v>
      </c>
      <c r="R6" s="53">
        <f>'CO (9)'!G10</f>
        <v>0.044444444444444446</v>
      </c>
    </row>
    <row r="7" spans="2:18" ht="15.75">
      <c r="B7" s="47" t="s">
        <v>84</v>
      </c>
      <c r="C7" s="47"/>
      <c r="D7" s="202" t="str">
        <f>'CO (9)'!D7</f>
        <v>Structure and Function of Invertebrate types</v>
      </c>
      <c r="E7" s="203"/>
      <c r="F7" s="47"/>
      <c r="G7" s="47"/>
      <c r="H7" s="47"/>
      <c r="I7" s="47"/>
      <c r="J7" s="47"/>
      <c r="K7" s="41"/>
      <c r="L7" s="41"/>
      <c r="M7" s="41"/>
      <c r="N7" s="41"/>
      <c r="P7" s="178">
        <v>4</v>
      </c>
      <c r="Q7" s="49" t="s">
        <v>5</v>
      </c>
      <c r="R7" s="53">
        <f>'CO (9)'!H10</f>
        <v>0.10666666666666667</v>
      </c>
    </row>
    <row r="8" spans="1:18" ht="16.5" thickBot="1">
      <c r="A8" s="42"/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P8" s="178">
        <v>5</v>
      </c>
      <c r="Q8" s="49" t="s">
        <v>6</v>
      </c>
      <c r="R8" s="53">
        <f>'CO (9)'!I10</f>
        <v>0.22222222222222221</v>
      </c>
    </row>
    <row r="9" spans="1:14" ht="16.5" thickBot="1">
      <c r="A9" s="42"/>
      <c r="B9" s="187" t="s">
        <v>32</v>
      </c>
      <c r="C9" s="180"/>
      <c r="D9" s="179" t="s">
        <v>33</v>
      </c>
      <c r="E9" s="190"/>
      <c r="F9" s="190"/>
      <c r="G9" s="190"/>
      <c r="H9" s="190"/>
      <c r="I9" s="190"/>
      <c r="J9" s="190"/>
      <c r="K9" s="190"/>
      <c r="L9" s="190"/>
      <c r="M9" s="179" t="s">
        <v>34</v>
      </c>
      <c r="N9" s="180"/>
    </row>
    <row r="10" spans="1:14" ht="15.75">
      <c r="A10" s="42"/>
      <c r="B10" s="188"/>
      <c r="C10" s="181" t="s">
        <v>35</v>
      </c>
      <c r="D10" s="183" t="s">
        <v>36</v>
      </c>
      <c r="E10" s="183" t="s">
        <v>37</v>
      </c>
      <c r="F10" s="183" t="s">
        <v>38</v>
      </c>
      <c r="G10" s="183" t="s">
        <v>39</v>
      </c>
      <c r="H10" s="183" t="s">
        <v>40</v>
      </c>
      <c r="I10" s="183" t="s">
        <v>41</v>
      </c>
      <c r="J10" s="183" t="s">
        <v>42</v>
      </c>
      <c r="K10" s="183" t="s">
        <v>43</v>
      </c>
      <c r="L10" s="183" t="s">
        <v>44</v>
      </c>
      <c r="M10" s="44"/>
      <c r="N10" s="44"/>
    </row>
    <row r="11" spans="1:14" ht="16.5" thickBot="1">
      <c r="A11" s="42"/>
      <c r="B11" s="189"/>
      <c r="C11" s="182"/>
      <c r="D11" s="184"/>
      <c r="E11" s="184"/>
      <c r="F11" s="184"/>
      <c r="G11" s="184"/>
      <c r="H11" s="184"/>
      <c r="I11" s="184"/>
      <c r="J11" s="184"/>
      <c r="K11" s="184"/>
      <c r="L11" s="184"/>
      <c r="M11" s="46" t="s">
        <v>45</v>
      </c>
      <c r="N11" s="46" t="s">
        <v>46</v>
      </c>
    </row>
    <row r="12" spans="1:14" ht="17.25" customHeight="1" thickBot="1">
      <c r="A12" s="42"/>
      <c r="B12" s="184" t="s">
        <v>47</v>
      </c>
      <c r="C12" s="125">
        <v>2</v>
      </c>
      <c r="D12" s="126">
        <v>2</v>
      </c>
      <c r="E12" s="126"/>
      <c r="F12" s="126"/>
      <c r="G12" s="126"/>
      <c r="H12" s="126"/>
      <c r="I12" s="126"/>
      <c r="J12" s="126"/>
      <c r="K12" s="126"/>
      <c r="L12" s="126"/>
      <c r="M12" s="126">
        <v>1</v>
      </c>
      <c r="N12" s="126"/>
    </row>
    <row r="13" spans="1:14" ht="17.25" customHeight="1" thickBot="1">
      <c r="A13" s="42"/>
      <c r="B13" s="184" t="s">
        <v>48</v>
      </c>
      <c r="C13" s="127">
        <v>1</v>
      </c>
      <c r="D13" s="128">
        <v>2</v>
      </c>
      <c r="E13" s="128"/>
      <c r="F13" s="128"/>
      <c r="G13" s="128"/>
      <c r="H13" s="128">
        <v>3</v>
      </c>
      <c r="I13" s="128"/>
      <c r="J13" s="128"/>
      <c r="K13" s="128"/>
      <c r="L13" s="128">
        <v>1</v>
      </c>
      <c r="M13" s="128"/>
      <c r="N13" s="128">
        <v>1</v>
      </c>
    </row>
    <row r="14" spans="1:14" ht="17.25" customHeight="1" thickBot="1">
      <c r="A14" s="42"/>
      <c r="B14" s="184" t="s">
        <v>49</v>
      </c>
      <c r="C14" s="127"/>
      <c r="D14" s="128">
        <v>2</v>
      </c>
      <c r="E14" s="128">
        <v>3</v>
      </c>
      <c r="F14" s="128"/>
      <c r="G14" s="128"/>
      <c r="H14" s="128"/>
      <c r="I14" s="128"/>
      <c r="J14" s="128"/>
      <c r="K14" s="128"/>
      <c r="L14" s="128"/>
      <c r="M14" s="128">
        <v>2</v>
      </c>
      <c r="N14" s="128"/>
    </row>
    <row r="15" spans="1:14" ht="17.25" customHeight="1" thickBot="1">
      <c r="A15" s="42"/>
      <c r="B15" s="184" t="s">
        <v>50</v>
      </c>
      <c r="C15" s="127">
        <v>1</v>
      </c>
      <c r="D15" s="128">
        <v>2</v>
      </c>
      <c r="E15" s="128">
        <v>2</v>
      </c>
      <c r="F15" s="128"/>
      <c r="G15" s="128"/>
      <c r="H15" s="128"/>
      <c r="I15" s="128"/>
      <c r="J15" s="128"/>
      <c r="K15" s="128"/>
      <c r="L15" s="128"/>
      <c r="M15" s="128"/>
      <c r="N15" s="128">
        <v>1</v>
      </c>
    </row>
    <row r="16" spans="1:14" ht="17.25" customHeight="1" thickBot="1">
      <c r="A16" s="42"/>
      <c r="B16" s="184" t="s">
        <v>51</v>
      </c>
      <c r="C16" s="127"/>
      <c r="D16" s="128"/>
      <c r="E16" s="128"/>
      <c r="F16" s="128">
        <v>2</v>
      </c>
      <c r="G16" s="128"/>
      <c r="H16" s="128"/>
      <c r="I16" s="128">
        <v>3</v>
      </c>
      <c r="J16" s="128"/>
      <c r="K16" s="128"/>
      <c r="L16" s="128">
        <v>2</v>
      </c>
      <c r="M16" s="128">
        <v>2</v>
      </c>
      <c r="N16" s="128"/>
    </row>
    <row r="17" spans="1:14" ht="17.25" customHeight="1" thickBot="1">
      <c r="A17" s="42"/>
      <c r="B17" s="184" t="s">
        <v>52</v>
      </c>
      <c r="C17" s="50">
        <f t="shared" si="0" ref="C17:N17">($R$4*C12+$R$5*C13+$R$6*C14+$R$7*C15+$R$8*C16)/(C12+C13+C14+C15+C16)</f>
        <v>0.10777777777777778</v>
      </c>
      <c r="D17" s="50">
        <f t="shared" si="0"/>
        <v>0.091111111111111115</v>
      </c>
      <c r="E17" s="50">
        <f t="shared" si="0"/>
        <v>0.06933333333333333</v>
      </c>
      <c r="F17" s="50">
        <f t="shared" si="0"/>
        <v>0.22222222222222221</v>
      </c>
      <c r="G17" s="50" t="e">
        <f t="shared" si="0"/>
        <v>#DIV/0!</v>
      </c>
      <c r="H17" s="50">
        <f t="shared" si="0"/>
        <v>0.10222222222222221</v>
      </c>
      <c r="I17" s="50">
        <f t="shared" si="0"/>
        <v>0.22222222222222221</v>
      </c>
      <c r="J17" s="50" t="e">
        <f t="shared" si="0"/>
        <v>#DIV/0!</v>
      </c>
      <c r="K17" s="50" t="e">
        <f t="shared" si="0"/>
        <v>#DIV/0!</v>
      </c>
      <c r="L17" s="50">
        <f t="shared" si="0"/>
        <v>0.1822222222222222</v>
      </c>
      <c r="M17" s="50">
        <f t="shared" si="0"/>
        <v>0.12888888888888889</v>
      </c>
      <c r="N17" s="50">
        <f t="shared" si="0"/>
        <v>0.10444444444444445</v>
      </c>
    </row>
    <row r="18" spans="1:14" ht="15.75">
      <c r="A18" s="42"/>
      <c r="B18" s="47" t="s">
        <v>53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5.75">
      <c r="A19" s="42"/>
      <c r="B19" s="47" t="s">
        <v>54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20:27" ht="15.75">
      <c r="T20" s="2">
        <v>2.5499999999999998</v>
      </c>
      <c r="U20" s="2">
        <v>2.575</v>
      </c>
      <c r="V20" s="2">
        <v>2.5785714285714287</v>
      </c>
      <c r="W20" s="2">
        <v>2.56</v>
      </c>
      <c r="X20" s="2">
        <v>2.5499999999999998</v>
      </c>
      <c r="Y20" s="2">
        <v>2.5666666666666669</v>
      </c>
      <c r="Z20" s="2">
        <v>2.5727272727272728</v>
      </c>
      <c r="AA20" s="2">
        <v>2.5666666666666669</v>
      </c>
    </row>
    <row r="21" spans="4:27" ht="15.75">
      <c r="D21" s="203" t="str">
        <f>'CO (9)'!D8</f>
        <v xml:space="preserve"> Animal Physiology and Biochemistry</v>
      </c>
      <c r="E21" s="203"/>
      <c r="T21" s="2">
        <v>2.5666666666666669</v>
      </c>
      <c r="U21" s="2">
        <v>2.5833333333333335</v>
      </c>
      <c r="V21" s="2">
        <v>2.575</v>
      </c>
      <c r="W21" s="2">
        <v>2.5499999999999998</v>
      </c>
      <c r="X21" s="2">
        <v>2.5666666666666669</v>
      </c>
      <c r="Y21" s="2">
        <v>2.58</v>
      </c>
      <c r="Z21" s="2">
        <v>2.5857142857142859</v>
      </c>
      <c r="AA21" s="2">
        <v>2.5777777777777779</v>
      </c>
    </row>
    <row r="22" spans="2:27" ht="15.75">
      <c r="B22" s="47" t="s">
        <v>84</v>
      </c>
      <c r="C22" s="47"/>
      <c r="D22" s="203"/>
      <c r="E22" s="203"/>
      <c r="F22" s="47"/>
      <c r="G22" s="47"/>
      <c r="H22" s="47"/>
      <c r="I22" s="47"/>
      <c r="J22" s="47"/>
      <c r="K22" s="41"/>
      <c r="L22" s="41"/>
      <c r="M22" s="41"/>
      <c r="N22" s="41"/>
      <c r="T22" s="2">
        <v>2.5333333333333332</v>
      </c>
      <c r="U22" s="2">
        <v>2.5714285714285716</v>
      </c>
      <c r="V22" s="2">
        <v>2.58</v>
      </c>
      <c r="W22" s="2">
        <v>2.5499999999999998</v>
      </c>
      <c r="X22" s="2">
        <v>2.5499999999999998</v>
      </c>
      <c r="Y22" s="2">
        <v>2.5500000000000003</v>
      </c>
      <c r="Z22" s="2">
        <v>2.54</v>
      </c>
      <c r="AA22" s="2">
        <v>2.5571428571428569</v>
      </c>
    </row>
    <row r="23" spans="2:14" ht="16.5" thickBot="1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6.5" thickBot="1">
      <c r="B24" s="187" t="s">
        <v>32</v>
      </c>
      <c r="C24" s="180"/>
      <c r="D24" s="179" t="s">
        <v>33</v>
      </c>
      <c r="E24" s="190"/>
      <c r="F24" s="190"/>
      <c r="G24" s="190"/>
      <c r="H24" s="190"/>
      <c r="I24" s="190"/>
      <c r="J24" s="190"/>
      <c r="K24" s="190"/>
      <c r="L24" s="190"/>
      <c r="M24" s="179" t="s">
        <v>34</v>
      </c>
      <c r="N24" s="180"/>
    </row>
    <row r="25" spans="2:14" ht="15.75">
      <c r="B25" s="188"/>
      <c r="C25" s="181" t="s">
        <v>35</v>
      </c>
      <c r="D25" s="183" t="s">
        <v>36</v>
      </c>
      <c r="E25" s="183" t="s">
        <v>37</v>
      </c>
      <c r="F25" s="183" t="s">
        <v>38</v>
      </c>
      <c r="G25" s="183" t="s">
        <v>39</v>
      </c>
      <c r="H25" s="183" t="s">
        <v>40</v>
      </c>
      <c r="I25" s="183" t="s">
        <v>41</v>
      </c>
      <c r="J25" s="183" t="s">
        <v>42</v>
      </c>
      <c r="K25" s="183" t="s">
        <v>43</v>
      </c>
      <c r="L25" s="183" t="s">
        <v>44</v>
      </c>
      <c r="M25" s="44"/>
      <c r="N25" s="44"/>
    </row>
    <row r="26" spans="2:14" ht="16.5" thickBot="1">
      <c r="B26" s="189"/>
      <c r="C26" s="182"/>
      <c r="D26" s="184"/>
      <c r="E26" s="184"/>
      <c r="F26" s="184"/>
      <c r="G26" s="184"/>
      <c r="H26" s="184"/>
      <c r="I26" s="184"/>
      <c r="J26" s="184"/>
      <c r="K26" s="184"/>
      <c r="L26" s="184"/>
      <c r="M26" s="46" t="s">
        <v>45</v>
      </c>
      <c r="N26" s="46" t="s">
        <v>46</v>
      </c>
    </row>
    <row r="27" spans="2:14" ht="16.5" thickBot="1">
      <c r="B27" s="184" t="s">
        <v>47</v>
      </c>
      <c r="C27" s="125">
        <v>2</v>
      </c>
      <c r="D27" s="126">
        <v>1</v>
      </c>
      <c r="E27" s="126"/>
      <c r="F27" s="126"/>
      <c r="G27" s="126"/>
      <c r="H27" s="126">
        <v>1</v>
      </c>
      <c r="I27" s="126"/>
      <c r="J27" s="126"/>
      <c r="K27" s="126"/>
      <c r="L27" s="126"/>
      <c r="M27" s="126">
        <v>2</v>
      </c>
      <c r="N27" s="126"/>
    </row>
    <row r="28" spans="2:14" ht="16.5" thickBot="1">
      <c r="B28" s="184" t="s">
        <v>48</v>
      </c>
      <c r="C28" s="127"/>
      <c r="D28" s="128"/>
      <c r="E28" s="128">
        <v>2</v>
      </c>
      <c r="F28" s="128">
        <v>2</v>
      </c>
      <c r="G28" s="128"/>
      <c r="H28" s="128"/>
      <c r="I28" s="128">
        <v>1</v>
      </c>
      <c r="J28" s="128"/>
      <c r="K28" s="128"/>
      <c r="L28" s="128"/>
      <c r="M28" s="128"/>
      <c r="N28" s="128"/>
    </row>
    <row r="29" spans="2:14" ht="16.5" thickBot="1">
      <c r="B29" s="184" t="s">
        <v>49</v>
      </c>
      <c r="C29" s="127">
        <v>2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>
        <v>2</v>
      </c>
      <c r="N29" s="128"/>
    </row>
    <row r="30" spans="2:14" ht="16.5" thickBot="1">
      <c r="B30" s="184" t="s">
        <v>50</v>
      </c>
      <c r="C30" s="127"/>
      <c r="D30" s="128"/>
      <c r="E30" s="128">
        <v>3</v>
      </c>
      <c r="F30" s="128"/>
      <c r="G30" s="128"/>
      <c r="H30" s="128">
        <v>2</v>
      </c>
      <c r="I30" s="128"/>
      <c r="J30" s="128"/>
      <c r="K30" s="128"/>
      <c r="L30" s="128"/>
      <c r="M30" s="128">
        <v>2</v>
      </c>
      <c r="N30" s="128"/>
    </row>
    <row r="31" spans="2:14" ht="16.5" thickBot="1">
      <c r="B31" s="184" t="s">
        <v>51</v>
      </c>
      <c r="C31" s="127">
        <v>3</v>
      </c>
      <c r="D31" s="128">
        <v>2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>
        <v>2</v>
      </c>
    </row>
    <row r="32" spans="2:14" ht="16.5" thickBot="1">
      <c r="B32" s="184" t="s">
        <v>52</v>
      </c>
      <c r="C32" s="50">
        <f t="shared" si="1" ref="C32:N32">($R$4*C27+$R$5*C28+$R$6*C29+$R$7*C30+$R$8*C31)/(C27+C28+C29+C30+C31)</f>
        <v>0.13968253968253969</v>
      </c>
      <c r="D32" s="50">
        <f t="shared" si="1"/>
        <v>0.1851851851851852</v>
      </c>
      <c r="E32" s="50">
        <f t="shared" si="1"/>
        <v>0.10488888888888889</v>
      </c>
      <c r="F32" s="50">
        <f t="shared" si="1"/>
        <v>0.10222222222222221</v>
      </c>
      <c r="G32" s="50" t="e">
        <f t="shared" si="1"/>
        <v>#DIV/0!</v>
      </c>
      <c r="H32" s="50">
        <f t="shared" si="1"/>
        <v>0.10814814814814816</v>
      </c>
      <c r="I32" s="50">
        <f t="shared" si="1"/>
        <v>0.10222222222222221</v>
      </c>
      <c r="J32" s="50" t="e">
        <f t="shared" si="1"/>
        <v>#DIV/0!</v>
      </c>
      <c r="K32" s="50" t="e">
        <f t="shared" si="1"/>
        <v>#DIV/0!</v>
      </c>
      <c r="L32" s="50" t="e">
        <f t="shared" si="1"/>
        <v>#DIV/0!</v>
      </c>
      <c r="M32" s="50">
        <f t="shared" si="1"/>
        <v>0.08740740740740742</v>
      </c>
      <c r="N32" s="50">
        <f t="shared" si="1"/>
        <v>0.22222222222222221</v>
      </c>
    </row>
    <row r="33" spans="2:14" ht="15.75">
      <c r="B33" s="47" t="s">
        <v>53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2:14" ht="15.75">
      <c r="B34" s="47" t="s">
        <v>54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7" spans="4:5" ht="15.75">
      <c r="D37" s="203" t="str">
        <f>'CO (9)'!D9</f>
        <v xml:space="preserve"> Immunology, Microbiology and Biotechnology</v>
      </c>
      <c r="E37" s="203"/>
    </row>
    <row r="38" spans="2:14" ht="15.75">
      <c r="B38" s="47" t="s">
        <v>84</v>
      </c>
      <c r="C38" s="47"/>
      <c r="D38" s="203"/>
      <c r="E38" s="203"/>
      <c r="F38" s="47"/>
      <c r="G38" s="47"/>
      <c r="H38" s="47"/>
      <c r="I38" s="47"/>
      <c r="J38" s="47"/>
      <c r="K38" s="41"/>
      <c r="L38" s="41"/>
      <c r="M38" s="41"/>
      <c r="N38" s="41"/>
    </row>
    <row r="39" spans="2:14" ht="16.5" customHeight="1" thickBot="1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2:14" ht="16.5" thickBot="1">
      <c r="B40" s="187" t="s">
        <v>32</v>
      </c>
      <c r="C40" s="180"/>
      <c r="D40" s="179" t="s">
        <v>33</v>
      </c>
      <c r="E40" s="190"/>
      <c r="F40" s="190"/>
      <c r="G40" s="190"/>
      <c r="H40" s="190"/>
      <c r="I40" s="190"/>
      <c r="J40" s="190"/>
      <c r="K40" s="190"/>
      <c r="L40" s="190"/>
      <c r="M40" s="179" t="s">
        <v>34</v>
      </c>
      <c r="N40" s="180"/>
    </row>
    <row r="41" spans="2:14" ht="15.75">
      <c r="B41" s="188"/>
      <c r="C41" s="181" t="s">
        <v>35</v>
      </c>
      <c r="D41" s="183" t="s">
        <v>36</v>
      </c>
      <c r="E41" s="183" t="s">
        <v>37</v>
      </c>
      <c r="F41" s="183" t="s">
        <v>38</v>
      </c>
      <c r="G41" s="183" t="s">
        <v>39</v>
      </c>
      <c r="H41" s="183" t="s">
        <v>40</v>
      </c>
      <c r="I41" s="183" t="s">
        <v>41</v>
      </c>
      <c r="J41" s="183" t="s">
        <v>42</v>
      </c>
      <c r="K41" s="183" t="s">
        <v>43</v>
      </c>
      <c r="L41" s="183" t="s">
        <v>44</v>
      </c>
      <c r="M41" s="44"/>
      <c r="N41" s="44"/>
    </row>
    <row r="42" spans="2:14" ht="16.5" thickBot="1">
      <c r="B42" s="189"/>
      <c r="C42" s="182"/>
      <c r="D42" s="184"/>
      <c r="E42" s="184"/>
      <c r="F42" s="184"/>
      <c r="G42" s="184"/>
      <c r="H42" s="184"/>
      <c r="I42" s="184"/>
      <c r="J42" s="184"/>
      <c r="K42" s="184"/>
      <c r="L42" s="184"/>
      <c r="M42" s="46" t="s">
        <v>45</v>
      </c>
      <c r="N42" s="46" t="s">
        <v>46</v>
      </c>
    </row>
    <row r="43" spans="2:14" ht="16.5" thickBot="1">
      <c r="B43" s="184" t="s">
        <v>47</v>
      </c>
      <c r="C43" s="125">
        <v>2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</row>
    <row r="44" spans="2:14" ht="16.5" thickBot="1">
      <c r="B44" s="184" t="s">
        <v>48</v>
      </c>
      <c r="C44" s="127">
        <v>2</v>
      </c>
      <c r="D44" s="128">
        <v>2</v>
      </c>
      <c r="E44" s="128"/>
      <c r="F44" s="128">
        <v>2</v>
      </c>
      <c r="G44" s="128"/>
      <c r="H44" s="128"/>
      <c r="I44" s="128">
        <v>2</v>
      </c>
      <c r="J44" s="128"/>
      <c r="K44" s="128">
        <v>3</v>
      </c>
      <c r="L44" s="128">
        <v>1</v>
      </c>
      <c r="M44" s="128">
        <v>2</v>
      </c>
      <c r="N44" s="128">
        <v>3</v>
      </c>
    </row>
    <row r="45" spans="2:14" ht="16.5" thickBot="1">
      <c r="B45" s="184" t="s">
        <v>49</v>
      </c>
      <c r="C45" s="127">
        <v>2</v>
      </c>
      <c r="D45" s="128">
        <v>3</v>
      </c>
      <c r="E45" s="128"/>
      <c r="F45" s="128">
        <v>2</v>
      </c>
      <c r="G45" s="128"/>
      <c r="H45" s="128">
        <v>2</v>
      </c>
      <c r="I45" s="128">
        <v>3</v>
      </c>
      <c r="J45" s="128"/>
      <c r="K45" s="128"/>
      <c r="L45" s="128"/>
      <c r="M45" s="128">
        <v>2</v>
      </c>
      <c r="N45" s="128"/>
    </row>
    <row r="46" spans="2:14" ht="16.5" thickBot="1">
      <c r="B46" s="184" t="s">
        <v>50</v>
      </c>
      <c r="C46" s="127">
        <v>3</v>
      </c>
      <c r="D46" s="128"/>
      <c r="E46" s="128"/>
      <c r="F46" s="128">
        <v>3</v>
      </c>
      <c r="G46" s="128">
        <v>2</v>
      </c>
      <c r="H46" s="128">
        <v>2</v>
      </c>
      <c r="I46" s="128">
        <v>2</v>
      </c>
      <c r="J46" s="128"/>
      <c r="K46" s="128">
        <v>2</v>
      </c>
      <c r="L46" s="128">
        <v>2</v>
      </c>
      <c r="M46" s="128"/>
      <c r="N46" s="128">
        <v>2</v>
      </c>
    </row>
    <row r="47" spans="2:14" ht="16.5" thickBot="1">
      <c r="B47" s="184" t="s">
        <v>51</v>
      </c>
      <c r="C47" s="127">
        <v>2</v>
      </c>
      <c r="D47" s="128"/>
      <c r="E47" s="128"/>
      <c r="F47" s="128"/>
      <c r="G47" s="128"/>
      <c r="H47" s="128">
        <v>2</v>
      </c>
      <c r="I47" s="128">
        <v>2</v>
      </c>
      <c r="J47" s="128"/>
      <c r="K47" s="128"/>
      <c r="L47" s="128">
        <v>1</v>
      </c>
      <c r="M47" s="128">
        <v>2</v>
      </c>
      <c r="N47" s="128"/>
    </row>
    <row r="48" spans="2:14" ht="16.5" thickBot="1">
      <c r="B48" s="184" t="s">
        <v>52</v>
      </c>
      <c r="C48" s="50">
        <f t="shared" si="2" ref="C48:N48">($R$4*C43+$R$5*C44+$R$6*C45+$R$7*C46+$R$8*C47)/(C43+C44+C45+C46+C47)</f>
        <v>0.11636363636363636</v>
      </c>
      <c r="D48" s="50">
        <f t="shared" si="2"/>
        <v>0.067555555555555549</v>
      </c>
      <c r="E48" s="50" t="e">
        <f t="shared" si="2"/>
        <v>#DIV/0!</v>
      </c>
      <c r="F48" s="50">
        <f t="shared" si="2"/>
        <v>0.08761904761904761</v>
      </c>
      <c r="G48" s="50">
        <f t="shared" si="2"/>
        <v>0.10666666666666667</v>
      </c>
      <c r="H48" s="50">
        <f t="shared" si="2"/>
        <v>0.12444444444444443</v>
      </c>
      <c r="I48" s="50">
        <f t="shared" si="2"/>
        <v>0.11061728395061728</v>
      </c>
      <c r="J48" s="50" t="e">
        <f t="shared" si="2"/>
        <v>#DIV/0!</v>
      </c>
      <c r="K48" s="50">
        <f t="shared" si="2"/>
        <v>0.10400000000000001</v>
      </c>
      <c r="L48" s="50">
        <f t="shared" si="2"/>
        <v>0.13444444444444445</v>
      </c>
      <c r="M48" s="50">
        <f t="shared" si="2"/>
        <v>0.12296296296296295</v>
      </c>
      <c r="N48" s="50">
        <f t="shared" si="2"/>
        <v>0.10400000000000001</v>
      </c>
    </row>
    <row r="49" spans="2:14" ht="15.75">
      <c r="B49" s="47" t="s">
        <v>53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2:14" ht="15.75">
      <c r="B50" s="47" t="s">
        <v>54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</sheetData>
  <mergeCells count="46">
    <mergeCell ref="D37:E38"/>
    <mergeCell ref="B40:B42"/>
    <mergeCell ref="D40:L40"/>
    <mergeCell ref="M40:N40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" right="0.7" top="0.75" bottom="0.75" header="0.3" footer="0.3"/>
  <pageSetup orientation="portrait" paperSize="1"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9da2e9e-f6db-496f-947b-53904331343d}">
  <sheetPr codeName="Sheet50"/>
  <dimension ref="A1:AB21"/>
  <sheetViews>
    <sheetView zoomScale="90" zoomScaleNormal="90" workbookViewId="0" topLeftCell="B1">
      <selection pane="topLeft" activeCell="B2" sqref="B2:AA2"/>
    </sheetView>
  </sheetViews>
  <sheetFormatPr defaultColWidth="8.854285714285714" defaultRowHeight="15"/>
  <cols>
    <col min="1" max="1" width="6.285714285714286" style="54" bestFit="1" customWidth="1"/>
    <col min="2" max="2" width="11.285714285714286" style="54" bestFit="1" customWidth="1"/>
    <col min="3" max="3" width="25" style="54" bestFit="1" customWidth="1"/>
    <col min="4" max="4" width="7.714285714285714" style="54" bestFit="1" customWidth="1"/>
    <col min="5" max="5" width="8.714285714285714" style="54" bestFit="1" customWidth="1"/>
    <col min="6" max="6" width="7.714285714285714" style="54" bestFit="1" customWidth="1"/>
    <col min="7" max="7" width="8.714285714285714" style="54" bestFit="1" customWidth="1"/>
    <col min="8" max="8" width="7.714285714285714" style="54" bestFit="1" customWidth="1"/>
    <col min="9" max="9" width="8.714285714285714" style="54" bestFit="1" customWidth="1"/>
    <col min="10" max="10" width="7.714285714285714" style="54" bestFit="1" customWidth="1"/>
    <col min="11" max="11" width="8.714285714285714" style="54" bestFit="1" customWidth="1"/>
    <col min="12" max="12" width="7.714285714285714" style="54" bestFit="1" customWidth="1"/>
    <col min="13" max="13" width="8.714285714285714" style="54" bestFit="1" customWidth="1"/>
    <col min="14" max="14" width="7.714285714285714" style="54" bestFit="1" customWidth="1"/>
    <col min="15" max="15" width="8.714285714285714" style="54" bestFit="1" customWidth="1"/>
    <col min="16" max="16" width="7.714285714285714" style="54" bestFit="1" customWidth="1"/>
    <col min="17" max="17" width="8.714285714285714" style="54" bestFit="1" customWidth="1"/>
    <col min="18" max="18" width="7.714285714285714" style="54" bestFit="1" customWidth="1"/>
    <col min="19" max="19" width="8.714285714285714" style="54" bestFit="1" customWidth="1"/>
    <col min="20" max="20" width="7.714285714285714" style="54" bestFit="1" customWidth="1"/>
    <col min="21" max="21" width="8.714285714285714" style="54" bestFit="1" customWidth="1"/>
    <col min="22" max="22" width="7.714285714285714" style="54" bestFit="1" customWidth="1"/>
    <col min="23" max="23" width="8.714285714285714" style="54" bestFit="1" customWidth="1"/>
    <col min="24" max="24" width="7.714285714285714" style="54" bestFit="1" customWidth="1"/>
    <col min="25" max="25" width="8.714285714285714" style="54" bestFit="1" customWidth="1"/>
    <col min="26" max="26" width="7.714285714285714" style="54" bestFit="1" customWidth="1"/>
    <col min="27" max="27" width="8.714285714285714" style="54" bestFit="1" customWidth="1"/>
    <col min="28" max="16384" width="8.857142857142858" style="54"/>
  </cols>
  <sheetData>
    <row r="1" spans="2:27" ht="22.5">
      <c r="B1" s="194" t="s">
        <v>138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</row>
    <row r="2" spans="2:27" ht="22.5">
      <c r="B2" s="194" t="s">
        <v>91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</row>
    <row r="3" spans="2:27" ht="22.5">
      <c r="B3" s="195" t="s">
        <v>103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</row>
    <row r="4" spans="1:27" ht="15">
      <c r="A4" s="196" t="s">
        <v>66</v>
      </c>
      <c r="B4" s="197"/>
      <c r="C4" s="198"/>
      <c r="D4" s="193" t="s">
        <v>35</v>
      </c>
      <c r="E4" s="193"/>
      <c r="F4" s="193" t="s">
        <v>36</v>
      </c>
      <c r="G4" s="193"/>
      <c r="H4" s="193" t="s">
        <v>37</v>
      </c>
      <c r="I4" s="193"/>
      <c r="J4" s="193" t="s">
        <v>38</v>
      </c>
      <c r="K4" s="193"/>
      <c r="L4" s="193" t="s">
        <v>39</v>
      </c>
      <c r="M4" s="193"/>
      <c r="N4" s="193" t="s">
        <v>40</v>
      </c>
      <c r="O4" s="193"/>
      <c r="P4" s="193" t="s">
        <v>41</v>
      </c>
      <c r="Q4" s="193"/>
      <c r="R4" s="193" t="s">
        <v>42</v>
      </c>
      <c r="S4" s="193"/>
      <c r="T4" s="193" t="s">
        <v>43</v>
      </c>
      <c r="U4" s="193"/>
      <c r="V4" s="193" t="s">
        <v>44</v>
      </c>
      <c r="W4" s="193"/>
      <c r="X4" s="193" t="s">
        <v>45</v>
      </c>
      <c r="Y4" s="193"/>
      <c r="Z4" s="193" t="s">
        <v>46</v>
      </c>
      <c r="AA4" s="193"/>
    </row>
    <row r="5" spans="1:27" ht="42.75">
      <c r="A5" s="199"/>
      <c r="B5" s="200"/>
      <c r="C5" s="201"/>
      <c r="D5" s="56" t="s">
        <v>67</v>
      </c>
      <c r="E5" s="56" t="s">
        <v>68</v>
      </c>
      <c r="F5" s="56" t="s">
        <v>67</v>
      </c>
      <c r="G5" s="56" t="s">
        <v>68</v>
      </c>
      <c r="H5" s="56" t="s">
        <v>67</v>
      </c>
      <c r="I5" s="56" t="s">
        <v>68</v>
      </c>
      <c r="J5" s="56" t="s">
        <v>67</v>
      </c>
      <c r="K5" s="56" t="s">
        <v>68</v>
      </c>
      <c r="L5" s="56" t="s">
        <v>67</v>
      </c>
      <c r="M5" s="56" t="s">
        <v>68</v>
      </c>
      <c r="N5" s="56" t="s">
        <v>67</v>
      </c>
      <c r="O5" s="56" t="s">
        <v>68</v>
      </c>
      <c r="P5" s="56" t="s">
        <v>67</v>
      </c>
      <c r="Q5" s="56" t="s">
        <v>68</v>
      </c>
      <c r="R5" s="56" t="s">
        <v>67</v>
      </c>
      <c r="S5" s="56" t="s">
        <v>68</v>
      </c>
      <c r="T5" s="56" t="s">
        <v>67</v>
      </c>
      <c r="U5" s="56" t="s">
        <v>68</v>
      </c>
      <c r="V5" s="56" t="s">
        <v>67</v>
      </c>
      <c r="W5" s="56" t="s">
        <v>68</v>
      </c>
      <c r="X5" s="56" t="s">
        <v>67</v>
      </c>
      <c r="Y5" s="56" t="s">
        <v>68</v>
      </c>
      <c r="Z5" s="56" t="s">
        <v>67</v>
      </c>
      <c r="AA5" s="56" t="s">
        <v>68</v>
      </c>
    </row>
    <row r="6" spans="1:28" ht="15">
      <c r="A6" s="66" t="s">
        <v>20</v>
      </c>
      <c r="B6" s="66" t="s">
        <v>22</v>
      </c>
      <c r="C6" s="66" t="s">
        <v>8</v>
      </c>
      <c r="D6" s="66"/>
      <c r="E6" s="67" t="s">
        <v>56</v>
      </c>
      <c r="F6" s="66"/>
      <c r="G6" s="129" t="s">
        <v>57</v>
      </c>
      <c r="H6" s="66"/>
      <c r="I6" s="129" t="s">
        <v>58</v>
      </c>
      <c r="J6" s="66"/>
      <c r="K6" s="129" t="s">
        <v>59</v>
      </c>
      <c r="L6" s="66"/>
      <c r="M6" s="129" t="s">
        <v>60</v>
      </c>
      <c r="N6" s="66"/>
      <c r="O6" s="129" t="s">
        <v>61</v>
      </c>
      <c r="P6" s="66"/>
      <c r="Q6" s="129" t="s">
        <v>62</v>
      </c>
      <c r="R6" s="66"/>
      <c r="S6" s="129" t="s">
        <v>63</v>
      </c>
      <c r="T6" s="66"/>
      <c r="U6" s="129" t="s">
        <v>64</v>
      </c>
      <c r="V6" s="66"/>
      <c r="W6" s="129" t="s">
        <v>65</v>
      </c>
      <c r="X6" s="66"/>
      <c r="Y6" s="130" t="s">
        <v>69</v>
      </c>
      <c r="Z6" s="66"/>
      <c r="AA6" s="130" t="s">
        <v>70</v>
      </c>
      <c r="AB6" s="68"/>
    </row>
    <row r="7" spans="1:28" ht="29.25" customHeight="1">
      <c r="A7" s="55">
        <v>1</v>
      </c>
      <c r="B7" s="69"/>
      <c r="C7" s="119" t="str">
        <f>'CO (9)'!D7</f>
        <v>Structure and Function of Invertebrate types</v>
      </c>
      <c r="D7" s="69">
        <v>1</v>
      </c>
      <c r="E7" s="131">
        <f>'CO-PO Mapping (9)'!C17</f>
        <v>0.10777777777777778</v>
      </c>
      <c r="F7" s="69">
        <v>1</v>
      </c>
      <c r="G7" s="131">
        <f>'CO-PO Mapping (9)'!D17</f>
        <v>0.091111111111111115</v>
      </c>
      <c r="H7" s="69">
        <v>1</v>
      </c>
      <c r="I7" s="131">
        <f>'CO-PO Mapping (9)'!E17</f>
        <v>0.06933333333333333</v>
      </c>
      <c r="J7" s="69">
        <v>1.60</v>
      </c>
      <c r="K7" s="131">
        <f>'CO-PO Mapping (9)'!F17</f>
        <v>0.22222222222222221</v>
      </c>
      <c r="L7" s="69"/>
      <c r="M7" s="131"/>
      <c r="N7" s="69">
        <v>1.1000000000000001</v>
      </c>
      <c r="O7" s="131">
        <f>'CO-PO Mapping (9)'!H17</f>
        <v>0.10222222222222221</v>
      </c>
      <c r="P7" s="69">
        <v>1</v>
      </c>
      <c r="Q7" s="131">
        <f>'CO-PO Mapping (9)'!I17</f>
        <v>0.22222222222222221</v>
      </c>
      <c r="R7" s="69"/>
      <c r="S7" s="131"/>
      <c r="T7" s="69"/>
      <c r="U7" s="131"/>
      <c r="V7" s="69">
        <v>1</v>
      </c>
      <c r="W7" s="131">
        <f>'CO-PO Mapping (9)'!L17</f>
        <v>0.1822222222222222</v>
      </c>
      <c r="X7" s="69">
        <v>1</v>
      </c>
      <c r="Y7" s="131">
        <f>'CO-PO Mapping (9)'!M17</f>
        <v>0.12888888888888889</v>
      </c>
      <c r="Z7" s="69">
        <v>1.50</v>
      </c>
      <c r="AA7" s="131">
        <f>'CO-PO Mapping (9)'!N17</f>
        <v>0.10444444444444445</v>
      </c>
      <c r="AB7" s="70"/>
    </row>
    <row r="8" spans="1:28" ht="24">
      <c r="A8" s="55">
        <v>2</v>
      </c>
      <c r="B8" s="69"/>
      <c r="C8" s="119" t="str">
        <f>'CO (9)'!D8</f>
        <v xml:space="preserve"> Animal Physiology and Biochemistry</v>
      </c>
      <c r="D8" s="69">
        <v>0.75</v>
      </c>
      <c r="E8" s="131">
        <f>'CO-PO Mapping (9)'!C32</f>
        <v>0.13968253968253969</v>
      </c>
      <c r="F8" s="69">
        <v>1.20</v>
      </c>
      <c r="G8" s="131">
        <f>'CO-PO Mapping (9)'!D32</f>
        <v>0.1851851851851852</v>
      </c>
      <c r="H8" s="69">
        <v>0.75</v>
      </c>
      <c r="I8" s="131">
        <f>'CO-PO Mapping (9)'!E32</f>
        <v>0.10488888888888889</v>
      </c>
      <c r="J8" s="69">
        <v>1.40</v>
      </c>
      <c r="K8" s="131">
        <f>'CO-PO Mapping (9)'!F32</f>
        <v>0.10222222222222221</v>
      </c>
      <c r="L8" s="69"/>
      <c r="M8" s="131"/>
      <c r="N8" s="69">
        <v>1.90</v>
      </c>
      <c r="O8" s="131">
        <f>'CO-PO Mapping (9)'!H32</f>
        <v>0.10814814814814816</v>
      </c>
      <c r="P8" s="69">
        <v>1</v>
      </c>
      <c r="Q8" s="131">
        <f>'CO-PO Mapping (9)'!I32</f>
        <v>0.10222222222222221</v>
      </c>
      <c r="R8" s="69"/>
      <c r="S8" s="131"/>
      <c r="T8" s="69"/>
      <c r="U8" s="131"/>
      <c r="V8" s="69"/>
      <c r="W8" s="131"/>
      <c r="X8" s="69">
        <v>1.20</v>
      </c>
      <c r="Y8" s="131">
        <f>'CO-PO Mapping (9)'!M32</f>
        <v>0.08740740740740742</v>
      </c>
      <c r="Z8" s="69">
        <v>1.20</v>
      </c>
      <c r="AA8" s="131">
        <f>'CO-PO Mapping (9)'!N32</f>
        <v>0.22222222222222221</v>
      </c>
      <c r="AB8" s="70"/>
    </row>
    <row r="9" spans="1:28" s="262" customFormat="1" ht="24">
      <c r="A9" s="55">
        <v>3</v>
      </c>
      <c r="B9" s="69"/>
      <c r="C9" s="119" t="str">
        <f>'CO (9)'!D9</f>
        <v xml:space="preserve"> Immunology, Microbiology and Biotechnology</v>
      </c>
      <c r="D9" s="69">
        <v>1.40</v>
      </c>
      <c r="E9" s="263">
        <f>'CO-PO Mapping (9)'!C48</f>
        <v>0.11636363636363636</v>
      </c>
      <c r="F9" s="264">
        <v>1</v>
      </c>
      <c r="G9" s="263">
        <f>'CO-PO Mapping (9)'!D48</f>
        <v>0.067555555555555549</v>
      </c>
      <c r="H9" s="264"/>
      <c r="I9" s="263"/>
      <c r="J9" s="264">
        <v>1.20</v>
      </c>
      <c r="K9" s="263">
        <f>'CO-PO Mapping (9)'!F48</f>
        <v>0.08761904761904761</v>
      </c>
      <c r="L9" s="264">
        <v>2</v>
      </c>
      <c r="M9" s="263">
        <f>'CO-PO Mapping (9)'!G48</f>
        <v>0.10666666666666667</v>
      </c>
      <c r="N9" s="264">
        <v>1.70</v>
      </c>
      <c r="O9" s="263">
        <f>'CO-PO Mapping (9)'!H48</f>
        <v>0.12444444444444443</v>
      </c>
      <c r="P9" s="264">
        <v>0.75</v>
      </c>
      <c r="Q9" s="263">
        <f>'CO-PO Mapping (9)'!I48</f>
        <v>0.11061728395061728</v>
      </c>
      <c r="R9" s="264"/>
      <c r="S9" s="263"/>
      <c r="T9" s="264">
        <v>1</v>
      </c>
      <c r="U9" s="263">
        <f>'CO-PO Mapping (9)'!K48</f>
        <v>0.10400000000000001</v>
      </c>
      <c r="V9" s="264">
        <v>1</v>
      </c>
      <c r="W9" s="263">
        <f>'CO-PO Mapping (9)'!L48</f>
        <v>0.13444444444444445</v>
      </c>
      <c r="X9" s="264">
        <v>1</v>
      </c>
      <c r="Y9" s="263">
        <f>'CO-PO Mapping (9)'!M48</f>
        <v>0.12296296296296295</v>
      </c>
      <c r="Z9" s="264">
        <v>1</v>
      </c>
      <c r="AA9" s="263">
        <f>'CO-PO Mapping (9)'!N48</f>
        <v>0.10400000000000001</v>
      </c>
      <c r="AB9" s="265"/>
    </row>
    <row r="10" spans="1:27" ht="15">
      <c r="A10" s="70"/>
      <c r="B10" s="71"/>
      <c r="C10" s="72"/>
      <c r="D10" s="57"/>
      <c r="E10" s="70"/>
      <c r="F10" s="57"/>
      <c r="G10" s="70"/>
      <c r="H10" s="57"/>
      <c r="I10" s="70"/>
      <c r="J10" s="57"/>
      <c r="K10" s="70"/>
      <c r="L10" s="57"/>
      <c r="M10" s="70"/>
      <c r="N10" s="57"/>
      <c r="O10" s="70"/>
      <c r="P10" s="57"/>
      <c r="Q10" s="70"/>
      <c r="R10" s="57"/>
      <c r="S10" s="70"/>
      <c r="T10" s="57"/>
      <c r="U10" s="70"/>
      <c r="V10" s="57"/>
      <c r="W10" s="70"/>
      <c r="X10" s="57"/>
      <c r="Y10" s="70"/>
      <c r="Z10" s="57"/>
      <c r="AA10" s="70"/>
    </row>
    <row r="12" spans="3:27" ht="15">
      <c r="C12" s="54" t="s">
        <v>71</v>
      </c>
      <c r="D12" s="58">
        <f>AVERAGE(D7:D9)</f>
        <v>1.05</v>
      </c>
      <c r="E12" s="59"/>
      <c r="F12" s="60">
        <f>AVERAGE(F7:F9)</f>
        <v>1.0666666666666667</v>
      </c>
      <c r="G12" s="59"/>
      <c r="H12" s="60">
        <f>AVERAGE(H7:H9)</f>
        <v>0.875</v>
      </c>
      <c r="I12" s="59"/>
      <c r="J12" s="60">
        <f>AVERAGE(J7:J9)</f>
        <v>1.40</v>
      </c>
      <c r="K12" s="59"/>
      <c r="L12" s="60">
        <f>AVERAGE(L7:L9)</f>
        <v>2</v>
      </c>
      <c r="M12" s="59"/>
      <c r="N12" s="60">
        <f>AVERAGE(N7:N9)</f>
        <v>1.5666666666666667</v>
      </c>
      <c r="O12" s="59"/>
      <c r="P12" s="60">
        <f>AVERAGE(P7:P9)</f>
        <v>0.91666666666666663</v>
      </c>
      <c r="Q12" s="59"/>
      <c r="R12" s="60"/>
      <c r="S12" s="59"/>
      <c r="T12" s="60">
        <f>AVERAGE(T7:T9)</f>
        <v>1</v>
      </c>
      <c r="U12" s="59"/>
      <c r="V12" s="60">
        <f>AVERAGE(V7:V9)</f>
        <v>1</v>
      </c>
      <c r="W12" s="59"/>
      <c r="X12" s="60">
        <f>AVERAGE(X7:X9)</f>
        <v>1.0666666666666667</v>
      </c>
      <c r="Y12" s="59"/>
      <c r="Z12" s="60">
        <f>AVERAGE(Z7:Z9)</f>
        <v>1.2333333333333334</v>
      </c>
      <c r="AA12" s="61"/>
    </row>
    <row r="13" spans="4:27" ht="15">
      <c r="D13" s="62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63"/>
    </row>
    <row r="14" spans="3:27" ht="15">
      <c r="C14" s="54" t="s">
        <v>72</v>
      </c>
      <c r="D14" s="62"/>
      <c r="E14" s="266">
        <f>AVERAGE(E7:E9)</f>
        <v>0.12127465127465127</v>
      </c>
      <c r="F14" s="62"/>
      <c r="G14" s="266">
        <f>AVERAGE(G7:G9)</f>
        <v>0.11461728395061728</v>
      </c>
      <c r="H14" s="62"/>
      <c r="I14" s="266">
        <f>AVERAGE(I7:I9)</f>
        <v>0.087111111111111111</v>
      </c>
      <c r="J14" s="62"/>
      <c r="K14" s="266">
        <f>AVERAGE(K7:K9)</f>
        <v>0.13735449735449734</v>
      </c>
      <c r="L14" s="62"/>
      <c r="M14" s="266">
        <f>AVERAGE(M7:M9)</f>
        <v>0.10666666666666667</v>
      </c>
      <c r="N14" s="62"/>
      <c r="O14" s="266">
        <f>AVERAGE(O7:O9)</f>
        <v>0.11160493827160493</v>
      </c>
      <c r="P14" s="62"/>
      <c r="Q14" s="266">
        <f>AVERAGE(Q7:Q9)</f>
        <v>0.14502057613168723</v>
      </c>
      <c r="R14" s="62"/>
      <c r="S14" s="266"/>
      <c r="T14" s="62"/>
      <c r="U14" s="266">
        <f>AVERAGE(U7:U9)</f>
        <v>0.10400000000000001</v>
      </c>
      <c r="V14" s="62"/>
      <c r="W14" s="266">
        <f>AVERAGE(W7:W9)</f>
        <v>0.15833333333333333</v>
      </c>
      <c r="X14" s="62"/>
      <c r="Y14" s="266">
        <f>AVERAGE(Y7:Y9)</f>
        <v>0.11308641975308642</v>
      </c>
      <c r="Z14" s="62"/>
      <c r="AA14" s="266">
        <f>AVERAGE(AA7:AA9)</f>
        <v>0.14355555555555555</v>
      </c>
    </row>
    <row r="15" spans="4:27" ht="15">
      <c r="D15" s="62"/>
      <c r="E15" s="74"/>
      <c r="F15" s="73"/>
      <c r="G15" s="74"/>
      <c r="H15" s="73"/>
      <c r="I15" s="74"/>
      <c r="J15" s="73"/>
      <c r="K15" s="74"/>
      <c r="L15" s="73"/>
      <c r="M15" s="74"/>
      <c r="N15" s="73"/>
      <c r="O15" s="74"/>
      <c r="P15" s="73"/>
      <c r="Q15" s="74"/>
      <c r="R15" s="73"/>
      <c r="S15" s="74"/>
      <c r="T15" s="73"/>
      <c r="U15" s="74"/>
      <c r="V15" s="73"/>
      <c r="W15" s="74"/>
      <c r="X15" s="73"/>
      <c r="Y15" s="74"/>
      <c r="Z15" s="73"/>
      <c r="AA15" s="64"/>
    </row>
    <row r="16" spans="3:27" ht="15">
      <c r="C16" s="54" t="s">
        <v>73</v>
      </c>
      <c r="D16" s="62"/>
      <c r="E16" s="111">
        <v>2</v>
      </c>
      <c r="F16" s="73"/>
      <c r="G16" s="111">
        <v>2.2000000000000002</v>
      </c>
      <c r="H16" s="73"/>
      <c r="I16" s="111">
        <v>2</v>
      </c>
      <c r="J16" s="73"/>
      <c r="K16" s="111">
        <v>1.80</v>
      </c>
      <c r="L16" s="73"/>
      <c r="M16" s="111">
        <v>2.50</v>
      </c>
      <c r="N16" s="73"/>
      <c r="O16" s="111">
        <v>2.40</v>
      </c>
      <c r="P16" s="73"/>
      <c r="Q16" s="111">
        <v>1.90</v>
      </c>
      <c r="R16" s="73"/>
      <c r="S16" s="111">
        <v>2.50</v>
      </c>
      <c r="T16" s="73"/>
      <c r="U16" s="111">
        <v>2.10</v>
      </c>
      <c r="V16" s="73"/>
      <c r="W16" s="111">
        <v>2.50</v>
      </c>
      <c r="X16" s="73"/>
      <c r="Y16" s="111">
        <v>2.2000000000000002</v>
      </c>
      <c r="Z16" s="73"/>
      <c r="AA16" s="112">
        <v>1.80</v>
      </c>
    </row>
    <row r="17" spans="4:27" ht="15">
      <c r="D17" s="62"/>
      <c r="E17" s="74"/>
      <c r="F17" s="73"/>
      <c r="G17" s="74"/>
      <c r="H17" s="73"/>
      <c r="I17" s="74"/>
      <c r="J17" s="73"/>
      <c r="K17" s="74"/>
      <c r="L17" s="73"/>
      <c r="M17" s="74"/>
      <c r="N17" s="73"/>
      <c r="O17" s="74"/>
      <c r="P17" s="73"/>
      <c r="Q17" s="74"/>
      <c r="R17" s="73"/>
      <c r="S17" s="74"/>
      <c r="T17" s="73"/>
      <c r="U17" s="74"/>
      <c r="V17" s="73"/>
      <c r="W17" s="74"/>
      <c r="X17" s="73"/>
      <c r="Y17" s="74"/>
      <c r="Z17" s="73"/>
      <c r="AA17" s="64"/>
    </row>
    <row r="18" spans="3:27" ht="15">
      <c r="C18" s="54" t="s">
        <v>74</v>
      </c>
      <c r="D18" s="62"/>
      <c r="E18" s="113">
        <f>(E14+E16)/2</f>
        <v>1.0606373256373256</v>
      </c>
      <c r="F18" s="73"/>
      <c r="G18" s="113">
        <f>(G14+G16)/2</f>
        <v>1.1573086419753087</v>
      </c>
      <c r="H18" s="73"/>
      <c r="I18" s="113">
        <f>(I14+I16)/2</f>
        <v>1.0435555555555556</v>
      </c>
      <c r="J18" s="73"/>
      <c r="K18" s="113">
        <f>(K14+K16)/2</f>
        <v>0.96867724867724869</v>
      </c>
      <c r="L18" s="73"/>
      <c r="M18" s="113">
        <f>(M14+M16)/2</f>
        <v>1.3033333333333332</v>
      </c>
      <c r="N18" s="73"/>
      <c r="O18" s="113">
        <f>(O14+O16)/2</f>
        <v>1.2558024691358025</v>
      </c>
      <c r="P18" s="73"/>
      <c r="Q18" s="113">
        <f>(Q14+Q16)/2</f>
        <v>1.0225102880658437</v>
      </c>
      <c r="R18" s="73"/>
      <c r="S18" s="113">
        <f>(S14+S16)/2</f>
        <v>1.25</v>
      </c>
      <c r="T18" s="73"/>
      <c r="U18" s="113">
        <f>(U14+U16)/2</f>
        <v>1.1020000000000001</v>
      </c>
      <c r="V18" s="73"/>
      <c r="W18" s="113">
        <f>(W14+W16)/2</f>
        <v>1.3291666666666666</v>
      </c>
      <c r="X18" s="73"/>
      <c r="Y18" s="113">
        <f>(Y14+Y16)/2</f>
        <v>1.1565432098765434</v>
      </c>
      <c r="Z18" s="73"/>
      <c r="AA18" s="114">
        <f>(AA14+AA16)/2</f>
        <v>0.97177777777777785</v>
      </c>
    </row>
    <row r="19" spans="4:27" ht="15">
      <c r="D19" s="75"/>
      <c r="E19" s="76"/>
      <c r="F19" s="65"/>
      <c r="G19" s="76"/>
      <c r="H19" s="65"/>
      <c r="I19" s="76"/>
      <c r="J19" s="65"/>
      <c r="K19" s="76"/>
      <c r="L19" s="65"/>
      <c r="M19" s="76"/>
      <c r="N19" s="65"/>
      <c r="O19" s="76"/>
      <c r="P19" s="65"/>
      <c r="Q19" s="76"/>
      <c r="R19" s="65"/>
      <c r="S19" s="76"/>
      <c r="T19" s="65"/>
      <c r="U19" s="76"/>
      <c r="V19" s="65"/>
      <c r="W19" s="76"/>
      <c r="X19" s="65"/>
      <c r="Y19" s="76"/>
      <c r="Z19" s="65"/>
      <c r="AA19" s="77"/>
    </row>
    <row r="20" spans="4:27" ht="15">
      <c r="D20" s="192" t="s">
        <v>35</v>
      </c>
      <c r="E20" s="192"/>
      <c r="F20" s="192" t="s">
        <v>36</v>
      </c>
      <c r="G20" s="192"/>
      <c r="H20" s="192" t="s">
        <v>37</v>
      </c>
      <c r="I20" s="192"/>
      <c r="J20" s="192" t="s">
        <v>38</v>
      </c>
      <c r="K20" s="192"/>
      <c r="L20" s="192" t="s">
        <v>39</v>
      </c>
      <c r="M20" s="192"/>
      <c r="N20" s="192" t="s">
        <v>40</v>
      </c>
      <c r="O20" s="192"/>
      <c r="P20" s="192" t="s">
        <v>41</v>
      </c>
      <c r="Q20" s="192"/>
      <c r="R20" s="192" t="s">
        <v>42</v>
      </c>
      <c r="S20" s="192"/>
      <c r="T20" s="192" t="s">
        <v>43</v>
      </c>
      <c r="U20" s="192"/>
      <c r="V20" s="192" t="s">
        <v>44</v>
      </c>
      <c r="W20" s="192"/>
      <c r="X20" s="192" t="s">
        <v>45</v>
      </c>
      <c r="Y20" s="192"/>
      <c r="Z20" s="192" t="s">
        <v>46</v>
      </c>
      <c r="AA20" s="192"/>
    </row>
    <row r="21" spans="4:27" ht="15">
      <c r="D21" s="192" t="str">
        <f>IF(E18&gt;D12,"Achieve","Not Achive")</f>
        <v>Achieve</v>
      </c>
      <c r="E21" s="192"/>
      <c r="F21" s="192" t="str">
        <f t="shared" si="0" ref="F21">IF(G18&gt;F12,"Achieve","Not Achive")</f>
        <v>Achieve</v>
      </c>
      <c r="G21" s="192"/>
      <c r="H21" s="192" t="str">
        <f t="shared" si="1" ref="H21">IF(I18&gt;H12,"Achieve","Not Achive")</f>
        <v>Achieve</v>
      </c>
      <c r="I21" s="192"/>
      <c r="J21" s="192" t="str">
        <f t="shared" si="2" ref="J21">IF(K18&gt;J12,"Achieve","Not Achive")</f>
        <v>Not Achive</v>
      </c>
      <c r="K21" s="192"/>
      <c r="L21" s="192" t="str">
        <f t="shared" si="3" ref="L21">IF(M18&gt;L12,"Achieve","Not Achive")</f>
        <v>Not Achive</v>
      </c>
      <c r="M21" s="192"/>
      <c r="N21" s="192" t="str">
        <f t="shared" si="4" ref="N21">IF(O18&gt;N12,"Achieve","Not Achive")</f>
        <v>Not Achive</v>
      </c>
      <c r="O21" s="192"/>
      <c r="P21" s="192" t="str">
        <f t="shared" si="5" ref="P21">IF(Q18&gt;P12,"Achieve","Not Achive")</f>
        <v>Achieve</v>
      </c>
      <c r="Q21" s="192"/>
      <c r="R21" s="192" t="str">
        <f t="shared" si="6" ref="R21">IF(S18&gt;R12,"Achieve","Not Achive")</f>
        <v>Achieve</v>
      </c>
      <c r="S21" s="192"/>
      <c r="T21" s="192" t="str">
        <f t="shared" si="7" ref="T21">IF(U18&gt;T12,"Achieve","Not Achive")</f>
        <v>Achieve</v>
      </c>
      <c r="U21" s="192"/>
      <c r="V21" s="192" t="str">
        <f t="shared" si="8" ref="V21">IF(W18&gt;V12,"Achieve","Not Achive")</f>
        <v>Achieve</v>
      </c>
      <c r="W21" s="192"/>
      <c r="X21" s="192" t="str">
        <f t="shared" si="9" ref="X21">IF(Y18&gt;X12,"Achieve","Not Achive")</f>
        <v>Achieve</v>
      </c>
      <c r="Y21" s="192"/>
      <c r="Z21" s="192" t="str">
        <f t="shared" si="10" ref="Z21">IF(AA18&gt;Z12,"Achieve","Not Achive")</f>
        <v>Not Achive</v>
      </c>
      <c r="AA21" s="192"/>
    </row>
  </sheetData>
  <mergeCells count="40"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  <mergeCell ref="D21:E21"/>
    <mergeCell ref="H21:I21"/>
    <mergeCell ref="J21:K21"/>
    <mergeCell ref="N21:O21"/>
    <mergeCell ref="D4:E4"/>
    <mergeCell ref="F4:G4"/>
    <mergeCell ref="H4:I4"/>
    <mergeCell ref="J4:K4"/>
    <mergeCell ref="L4:M4"/>
    <mergeCell ref="D20:E20"/>
    <mergeCell ref="F21:G21"/>
    <mergeCell ref="L21:M21"/>
    <mergeCell ref="F20:G20"/>
    <mergeCell ref="H20:I20"/>
    <mergeCell ref="J20:K20"/>
    <mergeCell ref="Z21:AA21"/>
    <mergeCell ref="V20:W20"/>
    <mergeCell ref="X20:Y20"/>
    <mergeCell ref="Z20:AA20"/>
    <mergeCell ref="L20:M20"/>
    <mergeCell ref="N20:O20"/>
    <mergeCell ref="P20:Q20"/>
    <mergeCell ref="R20:S20"/>
    <mergeCell ref="T20:U20"/>
    <mergeCell ref="P21:Q21"/>
    <mergeCell ref="T21:U21"/>
    <mergeCell ref="X21:Y21"/>
    <mergeCell ref="R21:S21"/>
    <mergeCell ref="V21:W21"/>
  </mergeCell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1</vt:lpstr>
      <vt:lpstr>2</vt:lpstr>
      <vt:lpstr>CO (All Subjects)</vt:lpstr>
      <vt:lpstr>CO-PO Mapping</vt:lpstr>
      <vt:lpstr>Final Attainment</vt:lpstr>
      <vt:lpstr>1 (2)</vt:lpstr>
      <vt:lpstr>2 (2)</vt:lpstr>
      <vt:lpstr>CO (2)</vt:lpstr>
      <vt:lpstr>CO-PO Mapping (2)</vt:lpstr>
      <vt:lpstr>Final Attainment (2)</vt:lpstr>
      <vt:lpstr>1 (3)</vt:lpstr>
      <vt:lpstr>2 (3)</vt:lpstr>
      <vt:lpstr>CO (3)</vt:lpstr>
      <vt:lpstr>CO-PO Mapping (3)</vt:lpstr>
      <vt:lpstr>Final Attainment (3)</vt:lpstr>
      <vt:lpstr>1 (4)</vt:lpstr>
      <vt:lpstr>2 (4)</vt:lpstr>
      <vt:lpstr>CO (4)</vt:lpstr>
      <vt:lpstr>CO-PO Mapping (4)</vt:lpstr>
      <vt:lpstr>Final Attainment (4)</vt:lpstr>
      <vt:lpstr>1 (5)</vt:lpstr>
      <vt:lpstr>2 (5)</vt:lpstr>
      <vt:lpstr>3</vt:lpstr>
      <vt:lpstr>CO (5)</vt:lpstr>
      <vt:lpstr>CO-PO Mapping (5)</vt:lpstr>
      <vt:lpstr>Final Attainment (5)</vt:lpstr>
      <vt:lpstr>1 (6)</vt:lpstr>
      <vt:lpstr>2 (6)</vt:lpstr>
      <vt:lpstr>3 (2)</vt:lpstr>
      <vt:lpstr>CO (6)</vt:lpstr>
      <vt:lpstr>CO-PO Mapping (6)</vt:lpstr>
      <vt:lpstr>Final Attainment (6)</vt:lpstr>
      <vt:lpstr>1 (7)</vt:lpstr>
      <vt:lpstr>2 (7)</vt:lpstr>
      <vt:lpstr>3 (3)</vt:lpstr>
      <vt:lpstr>CO (7)</vt:lpstr>
      <vt:lpstr>CO-PO Mapping (7)</vt:lpstr>
      <vt:lpstr>Final Attainment (7)</vt:lpstr>
      <vt:lpstr>1 (8)</vt:lpstr>
      <vt:lpstr>2 (8)</vt:lpstr>
      <vt:lpstr>3 (4)</vt:lpstr>
      <vt:lpstr>CO (8)</vt:lpstr>
      <vt:lpstr>CO-PO Mapping (8)</vt:lpstr>
      <vt:lpstr>Final Attainment (8)</vt:lpstr>
      <vt:lpstr>1 (9)</vt:lpstr>
      <vt:lpstr>2 (9)</vt:lpstr>
      <vt:lpstr>3 (5)</vt:lpstr>
      <vt:lpstr>CO (9)</vt:lpstr>
      <vt:lpstr>CO-PO Mapping (9)</vt:lpstr>
      <vt:lpstr>Final Attainment (9)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chirag arora</dc:creator>
  <cp:keywords/>
  <dc:description/>
  <cp:lastModifiedBy>dell</cp:lastModifiedBy>
  <cp:lastPrinted>2023-07-06T04:55:34Z</cp:lastPrinted>
  <dcterms:created xsi:type="dcterms:W3CDTF">2023-05-12T09:39:20Z</dcterms:created>
  <dcterms:modified xsi:type="dcterms:W3CDTF">2023-08-22T07:50:22Z</dcterms:modified>
  <cp:category/>
</cp:coreProperties>
</file>