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"/>
    </mc:Choice>
  </mc:AlternateContent>
  <bookViews>
    <workbookView xWindow="0" yWindow="0" windowWidth="5895" windowHeight="3300" tabRatio="856" activeTab="4"/>
  </bookViews>
  <sheets>
    <sheet name="1" sheetId="6" r:id="rId3"/>
    <sheet name="2" sheetId="25" r:id="rId4"/>
    <sheet name="CO (All Subjects)" sheetId="2" r:id="rId5"/>
    <sheet name="CO-PO Mapping" sheetId="3" r:id="rId6"/>
    <sheet name="Final Attainment" sheetId="5" r:id="rId7"/>
    <sheet name="1 (2)" sheetId="26" r:id="rId8"/>
    <sheet name="2 (2)" sheetId="27" r:id="rId9"/>
    <sheet name="CO (2)" sheetId="28" r:id="rId10"/>
    <sheet name="CO-PO Mapping (2)" sheetId="29" r:id="rId11"/>
    <sheet name="Final Attainment (2)" sheetId="30" r:id="rId12"/>
    <sheet name="PAPER 1" sheetId="31" r:id="rId13"/>
    <sheet name=" PAPER 2" sheetId="32" r:id="rId14"/>
    <sheet name="CO (3)" sheetId="33" r:id="rId15"/>
    <sheet name="CO-PO Mapping (3)" sheetId="34" r:id="rId16"/>
    <sheet name="Final Attainment (3)" sheetId="35" r:id="rId17"/>
    <sheet name="1 (3)" sheetId="36" r:id="rId18"/>
    <sheet name="2 (3)" sheetId="37" r:id="rId19"/>
    <sheet name="CO (4)" sheetId="38" r:id="rId20"/>
    <sheet name="CO-PO Mapping (4)" sheetId="39" r:id="rId21"/>
    <sheet name="Final Attainment (4)" sheetId="40" r:id="rId22"/>
    <sheet name="1 (4)" sheetId="41" r:id="rId23"/>
    <sheet name="2 (4)" sheetId="42" r:id="rId24"/>
    <sheet name="CO (5)" sheetId="43" r:id="rId25"/>
    <sheet name="CO-PO Mapping (5)" sheetId="44" r:id="rId26"/>
    <sheet name="Final Attainment (5)" sheetId="45" r:id="rId27"/>
    <sheet name="1 (5)" sheetId="46" r:id="rId28"/>
    <sheet name="2 (5)" sheetId="47" r:id="rId29"/>
    <sheet name="CO (6)" sheetId="48" r:id="rId30"/>
    <sheet name="CO-PO Mapping (6)" sheetId="49" r:id="rId31"/>
    <sheet name="Final Attainment (6)" sheetId="50" r:id="rId32"/>
    <sheet name="1 (6)" sheetId="51" r:id="rId33"/>
    <sheet name="2 (6)" sheetId="52" r:id="rId34"/>
    <sheet name="CO (7)" sheetId="53" r:id="rId35"/>
    <sheet name="CO-PO Mapping (7)" sheetId="54" r:id="rId36"/>
    <sheet name="Final Attainment (7)" sheetId="55" r:id="rId37"/>
    <sheet name="1 (7)" sheetId="56" r:id="rId38"/>
    <sheet name="2 (7)" sheetId="57" r:id="rId39"/>
    <sheet name="CO (8)" sheetId="58" r:id="rId40"/>
    <sheet name="CO-PO Mapping (8)" sheetId="59" r:id="rId41"/>
    <sheet name="Final Attainment (8)" sheetId="60" r:id="rId42"/>
    <sheet name="1 (8)" sheetId="61" r:id="rId43"/>
    <sheet name="2 (8)" sheetId="62" r:id="rId44"/>
    <sheet name="CO (9)" sheetId="63" r:id="rId45"/>
    <sheet name="CO-PO Mapping (9)" sheetId="64" r:id="rId46"/>
    <sheet name="Final Attainment (9)" sheetId="65" r:id="rId47"/>
  </sheets>
  <definedNames>
    <definedName name="_xlnm._FilterDatabase" localSheetId="10" hidden="1">'PAPER 1'!$R$1:$V$147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2" l="1"/>
</calcChain>
</file>

<file path=xl/sharedStrings.xml><?xml version="1.0" encoding="utf-8"?>
<sst xmlns="http://schemas.openxmlformats.org/spreadsheetml/2006/main" count="3408" uniqueCount="337">
  <si>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</si>
  <si>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</si>
  <si>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</si>
  <si>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</si>
  <si>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</si>
  <si>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</si>
  <si>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</si>
  <si>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</si>
  <si>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</si>
  <si>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</si>
  <si>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</si>
  <si>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</si>
  <si>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</si>
  <si>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</si>
  <si>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</si>
  <si>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</si>
  <si>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</si>
  <si>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</si>
  <si>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</si>
  <si>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</si>
  <si>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</si>
  <si>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</si>
  <si>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</si>
  <si>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</si>
  <si>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</si>
  <si>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</si>
  <si>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</si>
  <si>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</si>
  <si>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</si>
  <si>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</si>
  <si>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</si>
  <si>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</si>
  <si>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</si>
  <si>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</si>
  <si>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</si>
  <si>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</si>
  <si>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</si>
  <si>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</si>
  <si>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</si>
  <si>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</si>
  <si>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</si>
  <si>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</si>
  <si>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</si>
  <si>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</si>
  <si>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</si>
  <si>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</si>
  <si>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</si>
  <si>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</si>
  <si>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</si>
  <si>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</si>
  <si>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</si>
  <si>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</si>
  <si>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</si>
  <si>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</si>
  <si>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</si>
  <si>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</si>
  <si>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</si>
  <si>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</si>
  <si>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</si>
  <si>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</si>
  <si>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</si>
  <si>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</si>
  <si>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</si>
  <si>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</si>
  <si>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</si>
  <si>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</si>
  <si>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</si>
  <si>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</si>
  <si>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</si>
  <si>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</si>
  <si>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</si>
  <si>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</si>
  <si>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</si>
  <si>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</si>
  <si>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</si>
  <si>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</si>
  <si>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</si>
  <si>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</si>
  <si>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</si>
  <si>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</si>
  <si>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</si>
  <si>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</si>
  <si>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</si>
  <si>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</si>
  <si>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</si>
  <si>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</si>
  <si>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</si>
  <si>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</si>
  <si>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</si>
  <si>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</si>
  <si>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</si>
  <si>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</si>
  <si>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</si>
  <si>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</si>
  <si>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</si>
  <si>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</si>
  <si>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</si>
  <si>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</si>
  <si>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</si>
  <si>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</si>
  <si>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</si>
  <si>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</si>
  <si>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>Year 2022-23</t>
  </si>
  <si>
    <t xml:space="preserve"> ST. WILFRED'S PG COLLEGE</t>
  </si>
  <si>
    <t>DEPARTMENT OF ARTS(BA PART III)</t>
  </si>
  <si>
    <t xml:space="preserve"> DEPARTMENT OF ARTS (BA PART III)</t>
  </si>
  <si>
    <t>CLASS</t>
  </si>
  <si>
    <t>BA PART III</t>
  </si>
  <si>
    <t>Year 2022-23      (ECONOMICS)</t>
  </si>
  <si>
    <t>RAHUL SIHAG</t>
  </si>
  <si>
    <t>SHARAD</t>
  </si>
  <si>
    <t>SIDDHARTH</t>
  </si>
  <si>
    <t>SUNILKHUSHWAHA</t>
  </si>
  <si>
    <t>TANERAJ SINGH SHEKHAWAT</t>
  </si>
  <si>
    <t>VIKAS KUMAR KAJLA</t>
  </si>
  <si>
    <t>MANISH BANSHIWAL (ECO  I, II A))</t>
  </si>
  <si>
    <t>ADITYA KUMAR</t>
  </si>
  <si>
    <t>CHESHTA MEERCHANDANI</t>
  </si>
  <si>
    <t>EKTA VERMA</t>
  </si>
  <si>
    <t>HARSHVARDHAN SINGH RATHOR</t>
  </si>
  <si>
    <t>HARSHVARDHAN TYAGI</t>
  </si>
  <si>
    <t>MANISH MEENA</t>
  </si>
  <si>
    <t>NAMIT SHEKHAWAT</t>
  </si>
  <si>
    <t>NIKHIL MAHENDWARIYA</t>
  </si>
  <si>
    <t>NIKHIL YADAV</t>
  </si>
  <si>
    <t>PIYUSH GUPTA</t>
  </si>
  <si>
    <t>PREETAM CHUNWAL</t>
  </si>
  <si>
    <t>PRIYANSHU DHAMAN</t>
  </si>
  <si>
    <t>SAMARTH JAIMINI</t>
  </si>
  <si>
    <t>ANSHU SAINI (ECO I, II B)</t>
  </si>
  <si>
    <t>ANSHU SAINI  (ECO I, II B)</t>
  </si>
  <si>
    <t>ADITI SHARMA</t>
  </si>
  <si>
    <t>ADITYA KUMAR ECO I,II A,B))</t>
  </si>
  <si>
    <t>ADITI SHARMA (ECO I C)</t>
  </si>
  <si>
    <t>Introduction International Trade, Development and Public Economics</t>
  </si>
  <si>
    <t>Application of Mathematics in Economics</t>
  </si>
  <si>
    <t>BA III</t>
  </si>
  <si>
    <t xml:space="preserve"> DEPARTMENT OF ARTS (BA PART III)    (ENGLISH)</t>
  </si>
  <si>
    <t>Poetry and Drama</t>
  </si>
  <si>
    <t>AAKASH MALIYA</t>
  </si>
  <si>
    <t>ABHISHEK SONI</t>
  </si>
  <si>
    <t>AJAY SINGH CHOUDHARY</t>
  </si>
  <si>
    <t>ANKUSH KAMBOJ</t>
  </si>
  <si>
    <t>BANKA RAM</t>
  </si>
  <si>
    <t>BHAWNA HADA</t>
  </si>
  <si>
    <t>DEVANSH</t>
  </si>
  <si>
    <t>GARVIT SONKHIYA</t>
  </si>
  <si>
    <t>HARSH CHOUDHARY</t>
  </si>
  <si>
    <t>HARSH MAHALA</t>
  </si>
  <si>
    <t>HIMANSHU JANGID</t>
  </si>
  <si>
    <t>HIMANSHU MEENA</t>
  </si>
  <si>
    <t>ISHA MEENA</t>
  </si>
  <si>
    <t>JAGRATI WADHWANI</t>
  </si>
  <si>
    <t>KAJAL CHAUHAN</t>
  </si>
  <si>
    <t>KARAN KUMAR MEENA</t>
  </si>
  <si>
    <t>KARTIK CHAHIL</t>
  </si>
  <si>
    <t>KASHAK MEENA</t>
  </si>
  <si>
    <t>KESHAV SHARMA</t>
  </si>
  <si>
    <t>KHUSHAAL CHOUDHARY</t>
  </si>
  <si>
    <t>KHUSHI CHARAN</t>
  </si>
  <si>
    <t>KIRTI PRAJAPAT</t>
  </si>
  <si>
    <t>KOMAL SIRRA</t>
  </si>
  <si>
    <t>KUNIKA SHARMA</t>
  </si>
  <si>
    <t>KUSHAL DUBEY</t>
  </si>
  <si>
    <t>LAVEENA JETHWANI</t>
  </si>
  <si>
    <t>MANISH SINGH</t>
  </si>
  <si>
    <t>MOHIT GAUTAM</t>
  </si>
  <si>
    <t>NAKSHATRA SHARMA</t>
  </si>
  <si>
    <t>NARESH RAJANA</t>
  </si>
  <si>
    <t>NIKHIL KHATRI</t>
  </si>
  <si>
    <t>AA</t>
  </si>
  <si>
    <t>NISSAN SHARMA</t>
  </si>
  <si>
    <t>PARAS SHARMA</t>
  </si>
  <si>
    <t>PHALAK AHMED</t>
  </si>
  <si>
    <t>POOJA SHARMA</t>
  </si>
  <si>
    <t>RAHUL CHOUDHARY</t>
  </si>
  <si>
    <t>RAHUL GURJAR</t>
  </si>
  <si>
    <t>RAHUL MEENA</t>
  </si>
  <si>
    <t>RAVI BAIRWA</t>
  </si>
  <si>
    <t>RITIK BHATT</t>
  </si>
  <si>
    <t>ROHIT CHOUDHARY</t>
  </si>
  <si>
    <t>SACHIN</t>
  </si>
  <si>
    <t>SHRUTI MISHRA</t>
  </si>
  <si>
    <t>SHUBHAM SHARMA</t>
  </si>
  <si>
    <t>SUMIT KUMAR</t>
  </si>
  <si>
    <t>TUSHAR SONI</t>
  </si>
  <si>
    <t>TUSHAR YADAV</t>
  </si>
  <si>
    <t>VEENA KURUP</t>
  </si>
  <si>
    <t>VINAYAK MEENA</t>
  </si>
  <si>
    <t>VIVAN MEENA</t>
  </si>
  <si>
    <t>VIVEK SINGH SHEKHAWAT</t>
  </si>
  <si>
    <t>YOGESH KUMAR</t>
  </si>
  <si>
    <t>YUVRAJ PATHAK</t>
  </si>
  <si>
    <t>Prose and Fiction</t>
  </si>
  <si>
    <t>Sem</t>
  </si>
  <si>
    <t xml:space="preserve"> World Regional Geography</t>
  </si>
  <si>
    <t>(GEOGRAPHY)              Year 2022-23</t>
  </si>
  <si>
    <t>Final University Marks (75)</t>
  </si>
  <si>
    <t>AATMIKA PRASAD</t>
  </si>
  <si>
    <t>ABHINAV ADITYA PARMESH</t>
  </si>
  <si>
    <t>ABHISHEK BAIRWA</t>
  </si>
  <si>
    <t>ABHISHEK YADAV</t>
  </si>
  <si>
    <t>ADITYA RAI</t>
  </si>
  <si>
    <t>AJAY SHARMA</t>
  </si>
  <si>
    <t>AKSHAT GUJARATI</t>
  </si>
  <si>
    <t>ANIL BADARDA</t>
  </si>
  <si>
    <t>ANKIT MEEL</t>
  </si>
  <si>
    <t>ANNU YADAV</t>
  </si>
  <si>
    <t>ANSHU SAINI</t>
  </si>
  <si>
    <t>ANUPAM SAINI</t>
  </si>
  <si>
    <t>ARPAN GOYAL</t>
  </si>
  <si>
    <t>ASHOK PARIHAR</t>
  </si>
  <si>
    <t>ASHWIN KUMAR</t>
  </si>
  <si>
    <t>ATIK YADAV</t>
  </si>
  <si>
    <t>BHARAT GODARA</t>
  </si>
  <si>
    <t>BHAVESH GOYAL</t>
  </si>
  <si>
    <t>BHOOMIKA</t>
  </si>
  <si>
    <t>DEEPIKA TIWARI</t>
  </si>
  <si>
    <t>DILKUSH BAGRI</t>
  </si>
  <si>
    <t>DIYA</t>
  </si>
  <si>
    <t>DUSHYANT JHURIA</t>
  </si>
  <si>
    <t>GANESH CHOUDHARY</t>
  </si>
  <si>
    <t>GOPAL SHRESHTHA</t>
  </si>
  <si>
    <t>HARSH MEENA</t>
  </si>
  <si>
    <t>HIBA SADIQ</t>
  </si>
  <si>
    <t>JAISMIN SAINI</t>
  </si>
  <si>
    <t>JATIN KUMAR THOLIA</t>
  </si>
  <si>
    <t>KANISHAK CHAUHAN</t>
  </si>
  <si>
    <t>KARAN</t>
  </si>
  <si>
    <t>KARAN MEENA</t>
  </si>
  <si>
    <t>KHUSHBOO MEENA</t>
  </si>
  <si>
    <t>KOMAL CHOUHAN</t>
  </si>
  <si>
    <t>KOMAL YADAV</t>
  </si>
  <si>
    <t>KRISHAN KUMAR YADAV</t>
  </si>
  <si>
    <t>KRISHAN YADAV</t>
  </si>
  <si>
    <t>KULDEEP KUMAR YADAV</t>
  </si>
  <si>
    <t>KULDEEP RANDA</t>
  </si>
  <si>
    <t>KULDEEP SINGH JADON</t>
  </si>
  <si>
    <t>LASHIKA NARANIYA</t>
  </si>
  <si>
    <t>LOKENDRA SINGH RATHORE</t>
  </si>
  <si>
    <t>MAHENDRA SINGH RAJPUROHIT</t>
  </si>
  <si>
    <t>MAHESH CHOUDHARY</t>
  </si>
  <si>
    <t>MANISH BANSHIWAL</t>
  </si>
  <si>
    <t>MANOJ CHOUDHARY</t>
  </si>
  <si>
    <t>MAYANK MEENA</t>
  </si>
  <si>
    <t>MOHIT</t>
  </si>
  <si>
    <t>MOHIT GURJAR</t>
  </si>
  <si>
    <t>MONIKA</t>
  </si>
  <si>
    <t>MOOMAL KUNWAR</t>
  </si>
  <si>
    <t>NARENDRA CHOUDHARY</t>
  </si>
  <si>
    <t>NAVEEN MEENA</t>
  </si>
  <si>
    <t>NAVEEN SOYAL</t>
  </si>
  <si>
    <t>NEERAJ BHARGAV</t>
  </si>
  <si>
    <t>NEHA CHOPRA</t>
  </si>
  <si>
    <t>NIDHI BANSAL</t>
  </si>
  <si>
    <t>NISHITA KANWAR</t>
  </si>
  <si>
    <t>NITIN CHOUDHARY</t>
  </si>
  <si>
    <t>OMPRAKASH YADAV</t>
  </si>
  <si>
    <t>PRADHUMANYU SINGH</t>
  </si>
  <si>
    <t>PRASHANT KUMAR MEENA</t>
  </si>
  <si>
    <t>PRIYANSHU SHARMA</t>
  </si>
  <si>
    <t>PUSHPENDRA MEENA</t>
  </si>
  <si>
    <t>RAGHURAJ SINGH</t>
  </si>
  <si>
    <t>RAHUL SINGH CHOUHAN</t>
  </si>
  <si>
    <t>RANJEET KHARWAD</t>
  </si>
  <si>
    <t>RASHID KHAN</t>
  </si>
  <si>
    <t>RAVI PRAJAPAT</t>
  </si>
  <si>
    <t>RISHABH JAIN</t>
  </si>
  <si>
    <t>RISHABH VIJAYWAL</t>
  </si>
  <si>
    <t>RISHIKA KUMARI</t>
  </si>
  <si>
    <t>SACHIN KUMAR</t>
  </si>
  <si>
    <t>SANKALP KHAROL</t>
  </si>
  <si>
    <t>SATISH CHAUDHARY</t>
  </si>
  <si>
    <t>SATYANARAYAN YADAV</t>
  </si>
  <si>
    <t>SHAKSHI KANWAR RAJAWAT</t>
  </si>
  <si>
    <t>SHAKTI CHOUDHARY</t>
  </si>
  <si>
    <t>SHIV VASU DEV TAILOR</t>
  </si>
  <si>
    <t>SHIVANSH GAUTAM</t>
  </si>
  <si>
    <t>SUNIT KUMAR</t>
  </si>
  <si>
    <t>TANISHA SHARMA</t>
  </si>
  <si>
    <t>TANUJ CHOUDHARY</t>
  </si>
  <si>
    <t>TEJESHWAR RATHORE</t>
  </si>
  <si>
    <t>UMESH CHOUDHARY</t>
  </si>
  <si>
    <t>VIJAY SINGH JEENJWADIA</t>
  </si>
  <si>
    <t>VIKAS KUMAR YADAV</t>
  </si>
  <si>
    <t>VISHNU CHOUDHARY</t>
  </si>
  <si>
    <t>YASH GOYAL</t>
  </si>
  <si>
    <t>YASH MEENA</t>
  </si>
  <si>
    <t>Indian Geography</t>
  </si>
  <si>
    <t xml:space="preserve">BA III </t>
  </si>
  <si>
    <t xml:space="preserve"> DEPARTMENT OF ARTS (BA PART III)   (HINDI)</t>
  </si>
  <si>
    <r>
      <rPr>
        <b/>
        <sz val="14"/>
        <color theme="1"/>
        <rFont val="Nirmala UI"/>
        <family val="2"/>
      </rPr>
      <t>आधुनिक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Nirmala UI"/>
        <family val="2"/>
      </rPr>
      <t>काव्य</t>
    </r>
  </si>
  <si>
    <t>JYOTI CHOUDHARY</t>
  </si>
  <si>
    <t>MANSI AGARWAL</t>
  </si>
  <si>
    <r>
      <rPr>
        <b/>
        <sz val="14"/>
        <color theme="1"/>
        <rFont val="Nirmala UI"/>
        <family val="2"/>
      </rPr>
      <t>भाषा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Nirmala UI"/>
        <family val="2"/>
      </rPr>
      <t>काव्यशास्त्र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Nirmala UI"/>
        <family val="2"/>
      </rPr>
      <t>और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Nirmala UI"/>
        <family val="2"/>
      </rPr>
      <t>निबंध</t>
    </r>
  </si>
  <si>
    <t xml:space="preserve"> History of Modern India (1761- 1971 A.D.)</t>
  </si>
  <si>
    <t>Year 2022-23     (HISTORY)</t>
  </si>
  <si>
    <t>ADITYA CHOUDHARY</t>
  </si>
  <si>
    <t>ASHA KUMARI</t>
  </si>
  <si>
    <t>DEEPAK CHOUDHARY</t>
  </si>
  <si>
    <t>DIPANSHU</t>
  </si>
  <si>
    <t>JATIN KHATRI</t>
  </si>
  <si>
    <t>KHUSHBOO SHARMA</t>
  </si>
  <si>
    <t>NIDHI PARMAR</t>
  </si>
  <si>
    <t>NIMISHA SAINI</t>
  </si>
  <si>
    <t>POOJA KUMAWAT</t>
  </si>
  <si>
    <t>RAVEENA CHOUDHARY</t>
  </si>
  <si>
    <t>VARUN JAIN</t>
  </si>
  <si>
    <t>History of Modern World</t>
  </si>
  <si>
    <t xml:space="preserve"> DEPARTMENT OF ARTS (BA PART III)   (PADM)</t>
  </si>
  <si>
    <t xml:space="preserve"> Comparative Administrative Systems</t>
  </si>
  <si>
    <t>ABDUL KADIR</t>
  </si>
  <si>
    <t>AMIT SHARMA</t>
  </si>
  <si>
    <t>ASHISH SINGHANIYA</t>
  </si>
  <si>
    <t>BAPPI BERMAN</t>
  </si>
  <si>
    <t>DISHA SANADHYA</t>
  </si>
  <si>
    <t>JAI YADAV</t>
  </si>
  <si>
    <t>KANISHK CHOTIA</t>
  </si>
  <si>
    <t>MANISHA RATHORE</t>
  </si>
  <si>
    <t>RIDHIMA CHOUDHARY</t>
  </si>
  <si>
    <t>ROHIT SHARMA</t>
  </si>
  <si>
    <t>VARSHA LAKHWANI</t>
  </si>
  <si>
    <t>VISHAL MEHRA</t>
  </si>
  <si>
    <t>Local Administration</t>
  </si>
  <si>
    <t xml:space="preserve"> DEPARTMENT OF ARTS (BA PART III) (POLTICAL SCIENCE)</t>
  </si>
  <si>
    <t>Representative Western Political Thinkers</t>
  </si>
  <si>
    <t>CHARVI JAIN</t>
  </si>
  <si>
    <t>NISHA GARATI</t>
  </si>
  <si>
    <t>SIMRAN KHINCHI</t>
  </si>
  <si>
    <t>International Relations</t>
  </si>
  <si>
    <t xml:space="preserve"> DEPARTMENT OF ARTS (BA PART 1)</t>
  </si>
  <si>
    <t>POSITIVE PSYCHOLOGY</t>
  </si>
  <si>
    <t>RAVISH</t>
  </si>
  <si>
    <t>PSYCHOLOGICAL TESTING &amp; ASSESSMENT</t>
  </si>
  <si>
    <t xml:space="preserve"> DEPARTMENT OF ARTS (BA PART III)   (SOCIOLOGY)</t>
  </si>
  <si>
    <t xml:space="preserve"> Sociological Thought</t>
  </si>
  <si>
    <t xml:space="preserve"> Introducing Sub Sociologies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</si>
</sst>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Verdana"/>
      <family val="2"/>
    </font>
    <font>
      <sz val="16"/>
      <color theme="1"/>
      <name val="Verdana"/>
      <family val="2"/>
    </font>
    <font>
      <sz val="16"/>
      <color rgb="FF000000"/>
      <name val="Verdana"/>
      <family val="2"/>
    </font>
    <font>
      <b/>
      <sz val="16"/>
      <color theme="1"/>
      <name val="Verdana"/>
      <family val="2"/>
    </font>
    <font>
      <b/>
      <sz val="14"/>
      <color rgb="FF000000"/>
      <name val="Calibri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Nirmala UI"/>
      <family val="2"/>
    </font>
    <font>
      <b/>
      <sz val="18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0" tint="-0.049979999661445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00102615356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rgb="FF000000"/>
      </right>
      <top style="medium">
        <color auto="1"/>
      </top>
      <bottom/>
    </border>
    <border>
      <left style="medium">
        <color auto="1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</cellStyleXfs>
  <cellXfs count="369">
    <xf numFmtId="0" fontId="0" fillId="0" borderId="0" xfId="0"/>
    <xf numFmtId="0" fontId="2" fillId="0" borderId="0" xfId="0" applyFont="1"/>
    <xf numFmtId="0" fontId="5" fillId="0" borderId="0" xfId="0" applyFont="1"/>
    <xf numFmtId="0" fontId="15" fillId="2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top"/>
    </xf>
    <xf numFmtId="0" fontId="15" fillId="2" borderId="3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/>
    <xf numFmtId="0" fontId="5" fillId="5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left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4" fillId="6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5" fillId="7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8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2" fontId="16" fillId="8" borderId="16" xfId="0" applyNumberFormat="1" applyFont="1" applyFill="1" applyBorder="1" applyAlignment="1">
      <alignment horizontal="right" vertical="center"/>
    </xf>
    <xf numFmtId="2" fontId="16" fillId="0" borderId="17" xfId="0" applyNumberFormat="1" applyFont="1" applyBorder="1" applyAlignment="1">
      <alignment horizontal="right" vertical="center"/>
    </xf>
    <xf numFmtId="2" fontId="16" fillId="8" borderId="17" xfId="0" applyNumberFormat="1" applyFont="1" applyFill="1" applyBorder="1" applyAlignment="1">
      <alignment horizontal="right" vertical="center"/>
    </xf>
    <xf numFmtId="2" fontId="16" fillId="0" borderId="18" xfId="0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2" fontId="16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2" fontId="16" fillId="7" borderId="14" xfId="0" applyNumberFormat="1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2" fontId="16" fillId="0" borderId="21" xfId="0" applyNumberFormat="1" applyFont="1" applyBorder="1" applyAlignment="1">
      <alignment horizontal="right" vertical="center"/>
    </xf>
    <xf numFmtId="2" fontId="16" fillId="0" borderId="24" xfId="0" applyNumberFormat="1" applyFont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8" borderId="32" xfId="0" applyFont="1" applyFill="1" applyBorder="1" applyAlignment="1">
      <alignment vertical="center"/>
    </xf>
    <xf numFmtId="0" fontId="4" fillId="8" borderId="33" xfId="0" applyFont="1" applyFill="1" applyBorder="1" applyAlignment="1">
      <alignment vertical="center"/>
    </xf>
    <xf numFmtId="2" fontId="16" fillId="11" borderId="0" xfId="0" applyNumberFormat="1" applyFont="1" applyFill="1" applyAlignment="1">
      <alignment horizontal="right" vertical="center"/>
    </xf>
    <xf numFmtId="2" fontId="16" fillId="11" borderId="20" xfId="0" applyNumberFormat="1" applyFont="1" applyFill="1" applyBorder="1" applyAlignment="1">
      <alignment horizontal="right" vertical="center"/>
    </xf>
    <xf numFmtId="2" fontId="16" fillId="12" borderId="0" xfId="0" applyNumberFormat="1" applyFont="1" applyFill="1" applyAlignment="1">
      <alignment horizontal="right" vertical="center"/>
    </xf>
    <xf numFmtId="2" fontId="16" fillId="12" borderId="20" xfId="0" applyNumberFormat="1" applyFont="1" applyFill="1" applyBorder="1" applyAlignment="1">
      <alignment horizontal="right" vertical="center"/>
    </xf>
    <xf numFmtId="2" fontId="16" fillId="13" borderId="0" xfId="0" applyNumberFormat="1" applyFont="1" applyFill="1" applyAlignment="1">
      <alignment horizontal="right" vertical="center"/>
    </xf>
    <xf numFmtId="2" fontId="16" fillId="13" borderId="20" xfId="0" applyNumberFormat="1" applyFont="1" applyFill="1" applyBorder="1" applyAlignment="1">
      <alignment horizontal="right" vertical="center"/>
    </xf>
    <xf numFmtId="0" fontId="20" fillId="0" borderId="34" xfId="0" applyFont="1" applyBorder="1" applyAlignment="1">
      <alignment vertical="center"/>
    </xf>
    <xf numFmtId="2" fontId="16" fillId="7" borderId="1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/>
    <xf numFmtId="0" fontId="4" fillId="2" borderId="22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0" xfId="0" applyFont="1" applyBorder="1"/>
    <xf numFmtId="0" fontId="21" fillId="14" borderId="37" xfId="0" applyFont="1" applyFill="1" applyBorder="1" applyAlignment="1">
      <alignment horizontal="center" vertical="center"/>
    </xf>
    <xf numFmtId="0" fontId="21" fillId="14" borderId="37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top"/>
    </xf>
    <xf numFmtId="0" fontId="4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top"/>
    </xf>
    <xf numFmtId="0" fontId="21" fillId="15" borderId="1" xfId="0" applyFont="1" applyFill="1" applyBorder="1" applyAlignment="1">
      <alignment horizontal="left" vertical="top"/>
    </xf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2" fillId="15" borderId="0" xfId="0" applyFont="1" applyFill="1" applyBorder="1"/>
    <xf numFmtId="0" fontId="2" fillId="15" borderId="36" xfId="0" applyFont="1" applyFill="1" applyBorder="1"/>
    <xf numFmtId="0" fontId="2" fillId="15" borderId="1" xfId="0" applyFont="1" applyFill="1" applyBorder="1"/>
    <xf numFmtId="0" fontId="4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top"/>
    </xf>
    <xf numFmtId="0" fontId="21" fillId="11" borderId="1" xfId="0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2" fillId="11" borderId="1" xfId="0" applyFont="1" applyFill="1" applyBorder="1"/>
    <xf numFmtId="0" fontId="2" fillId="11" borderId="0" xfId="0" applyFont="1" applyFill="1" applyBorder="1"/>
    <xf numFmtId="0" fontId="2" fillId="11" borderId="36" xfId="0" applyFont="1" applyFill="1" applyBorder="1"/>
    <xf numFmtId="0" fontId="21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vertical="center"/>
    </xf>
    <xf numFmtId="0" fontId="4" fillId="11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36" xfId="0" applyFont="1" applyFill="1" applyBorder="1"/>
    <xf numFmtId="0" fontId="22" fillId="2" borderId="1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top"/>
    </xf>
    <xf numFmtId="0" fontId="21" fillId="7" borderId="1" xfId="0" applyFont="1" applyFill="1" applyBorder="1" applyAlignment="1">
      <alignment horizontal="left" vertical="top"/>
    </xf>
    <xf numFmtId="0" fontId="21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4" fillId="7" borderId="22" xfId="0" applyFont="1" applyFill="1" applyBorder="1" applyAlignment="1">
      <alignment horizontal="center" vertical="center" wrapText="1"/>
    </xf>
    <xf numFmtId="0" fontId="2" fillId="7" borderId="0" xfId="0" applyFont="1" applyFill="1" applyBorder="1"/>
    <xf numFmtId="0" fontId="2" fillId="7" borderId="36" xfId="0" applyFont="1" applyFill="1" applyBorder="1"/>
    <xf numFmtId="0" fontId="2" fillId="7" borderId="1" xfId="0" applyFont="1" applyFill="1" applyBorder="1"/>
    <xf numFmtId="0" fontId="0" fillId="11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6" fillId="16" borderId="28" xfId="20" applyFont="1" applyFill="1" applyBorder="1" applyAlignment="1">
      <alignment horizontal="center" vertical="top" wrapText="1"/>
      <protection/>
    </xf>
    <xf numFmtId="0" fontId="6" fillId="16" borderId="25" xfId="20" applyFont="1" applyFill="1" applyBorder="1" applyAlignment="1">
      <alignment horizontal="center" vertical="top" wrapText="1"/>
      <protection/>
    </xf>
    <xf numFmtId="0" fontId="6" fillId="16" borderId="27" xfId="20" applyFont="1" applyFill="1" applyBorder="1" applyAlignment="1">
      <alignment horizontal="center" vertical="top" wrapText="1"/>
      <protection/>
    </xf>
    <xf numFmtId="0" fontId="6" fillId="16" borderId="40" xfId="20" applyFont="1" applyFill="1" applyBorder="1" applyAlignment="1">
      <alignment horizontal="center" vertical="top" wrapText="1"/>
      <protection/>
    </xf>
    <xf numFmtId="0" fontId="6" fillId="16" borderId="41" xfId="20" applyFont="1" applyFill="1" applyBorder="1" applyAlignment="1">
      <alignment horizontal="center" vertical="top" wrapText="1"/>
      <protection/>
    </xf>
    <xf numFmtId="0" fontId="6" fillId="16" borderId="42" xfId="20" applyFont="1" applyFill="1" applyBorder="1" applyAlignment="1">
      <alignment horizontal="center" vertical="top" wrapText="1"/>
      <protection/>
    </xf>
    <xf numFmtId="0" fontId="7" fillId="2" borderId="43" xfId="0" applyFont="1" applyFill="1" applyBorder="1" applyAlignment="1">
      <alignment horizontal="center" vertical="top"/>
    </xf>
    <xf numFmtId="0" fontId="7" fillId="2" borderId="44" xfId="0" applyFont="1" applyFill="1" applyBorder="1" applyAlignment="1">
      <alignment horizontal="center" vertical="top"/>
    </xf>
    <xf numFmtId="0" fontId="7" fillId="2" borderId="45" xfId="0" applyFont="1" applyFill="1" applyBorder="1" applyAlignment="1">
      <alignment horizontal="center" vertical="top"/>
    </xf>
    <xf numFmtId="0" fontId="15" fillId="10" borderId="4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6" fillId="16" borderId="43" xfId="20" applyFont="1" applyFill="1" applyBorder="1" applyAlignment="1">
      <alignment horizontal="center" vertical="top" wrapText="1"/>
      <protection/>
    </xf>
    <xf numFmtId="0" fontId="6" fillId="16" borderId="44" xfId="20" applyFont="1" applyFill="1" applyBorder="1" applyAlignment="1">
      <alignment horizontal="center" vertical="top" wrapText="1"/>
      <protection/>
    </xf>
    <xf numFmtId="0" fontId="6" fillId="16" borderId="45" xfId="20" applyFont="1" applyFill="1" applyBorder="1" applyAlignment="1">
      <alignment horizontal="center" vertical="top" wrapText="1"/>
      <protection/>
    </xf>
    <xf numFmtId="0" fontId="4" fillId="0" borderId="0" xfId="0" applyFont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/>
    </xf>
    <xf numFmtId="0" fontId="4" fillId="8" borderId="5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0" fillId="0" borderId="3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37" fillId="0" borderId="0" xfId="0" applyFont="1"/>
    <xf numFmtId="0" fontId="4" fillId="8" borderId="3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/>
    </xf>
    <xf numFmtId="0" fontId="21" fillId="17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6" fillId="0" borderId="0" xfId="0" applyFont="1"/>
    <xf numFmtId="0" fontId="35" fillId="0" borderId="0" xfId="0" applyFont="1"/>
    <xf numFmtId="0" fontId="21" fillId="18" borderId="1" xfId="0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vertical="center"/>
    </xf>
    <xf numFmtId="0" fontId="2" fillId="0" borderId="0" xfId="0" applyFont="1" applyFill="1" applyBorder="1"/>
    <xf numFmtId="0" fontId="22" fillId="6" borderId="1" xfId="20" applyFont="1" applyFill="1" applyBorder="1" applyAlignment="1">
      <alignment horizontal="left" vertical="top"/>
      <protection/>
    </xf>
    <xf numFmtId="0" fontId="4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top"/>
    </xf>
    <xf numFmtId="0" fontId="33" fillId="6" borderId="1" xfId="20" applyFont="1" applyFill="1" applyBorder="1" applyAlignment="1">
      <alignment horizontal="left" vertical="top"/>
      <protection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" fillId="8" borderId="0" xfId="0" applyFont="1" applyFill="1"/>
    <xf numFmtId="0" fontId="2" fillId="6" borderId="0" xfId="0" applyFont="1" applyFill="1"/>
    <xf numFmtId="0" fontId="18" fillId="0" borderId="0" xfId="0" applyFont="1"/>
    <xf numFmtId="0" fontId="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1" fillId="0" borderId="0" xfId="0" applyFont="1"/>
    <xf numFmtId="0" fontId="30" fillId="0" borderId="4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21" fillId="6" borderId="22" xfId="0" applyFont="1" applyFill="1" applyBorder="1" applyAlignment="1">
      <alignment horizontal="left" vertical="top"/>
    </xf>
    <xf numFmtId="0" fontId="4" fillId="3" borderId="3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center"/>
    </xf>
    <xf numFmtId="0" fontId="7" fillId="6" borderId="1" xfId="20" applyFont="1" applyFill="1" applyBorder="1" applyAlignment="1">
      <alignment horizontal="left" vertical="top"/>
      <protection/>
    </xf>
    <xf numFmtId="0" fontId="5" fillId="2" borderId="3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5" fillId="3" borderId="3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22" fillId="6" borderId="22" xfId="20" applyFont="1" applyFill="1" applyBorder="1" applyAlignment="1">
      <alignment horizontal="left" vertical="top"/>
      <protection/>
    </xf>
    <xf numFmtId="0" fontId="29" fillId="0" borderId="0" xfId="0" applyFont="1"/>
    <xf numFmtId="0" fontId="4" fillId="6" borderId="22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top" indent="1"/>
    </xf>
    <xf numFmtId="0" fontId="4" fillId="6" borderId="1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57" xfId="0" applyFont="1" applyFill="1" applyBorder="1" applyAlignment="1">
      <alignment horizontal="center" vertical="center"/>
    </xf>
    <xf numFmtId="0" fontId="15" fillId="10" borderId="58" xfId="0" applyFont="1" applyFill="1" applyBorder="1" applyAlignment="1">
      <alignment horizontal="center" vertical="center"/>
    </xf>
    <xf numFmtId="0" fontId="15" fillId="10" borderId="69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0" fontId="15" fillId="10" borderId="3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8" borderId="38" xfId="0" applyFont="1" applyFill="1" applyBorder="1" applyAlignment="1">
      <alignment horizontal="center" vertical="center"/>
    </xf>
    <xf numFmtId="0" fontId="28" fillId="8" borderId="58" xfId="0" applyFont="1" applyFill="1" applyBorder="1" applyAlignment="1">
      <alignment horizontal="center" vertical="center"/>
    </xf>
    <xf numFmtId="0" fontId="28" fillId="8" borderId="3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left"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5" Type="http://schemas.openxmlformats.org/officeDocument/2006/relationships/worksheet" Target="worksheets/sheet13.xml" /><Relationship Id="rId35" Type="http://schemas.openxmlformats.org/officeDocument/2006/relationships/worksheet" Target="worksheets/sheet33.xml" /><Relationship Id="rId6" Type="http://schemas.openxmlformats.org/officeDocument/2006/relationships/worksheet" Target="worksheets/sheet4.xml" /><Relationship Id="rId38" Type="http://schemas.openxmlformats.org/officeDocument/2006/relationships/worksheet" Target="worksheets/sheet36.xml" /><Relationship Id="rId2" Type="http://schemas.openxmlformats.org/officeDocument/2006/relationships/styles" Target="styles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10" Type="http://schemas.openxmlformats.org/officeDocument/2006/relationships/worksheet" Target="worksheets/sheet8.xml" /><Relationship Id="rId37" Type="http://schemas.openxmlformats.org/officeDocument/2006/relationships/worksheet" Target="worksheets/sheet35.xml" /><Relationship Id="rId45" Type="http://schemas.openxmlformats.org/officeDocument/2006/relationships/worksheet" Target="worksheets/sheet43.xml" /><Relationship Id="rId34" Type="http://schemas.openxmlformats.org/officeDocument/2006/relationships/worksheet" Target="worksheets/sheet32.xml" /><Relationship Id="rId3" Type="http://schemas.openxmlformats.org/officeDocument/2006/relationships/worksheet" Target="worksheets/sheet1.xml" /><Relationship Id="rId14" Type="http://schemas.openxmlformats.org/officeDocument/2006/relationships/worksheet" Target="worksheets/sheet12.xml" /><Relationship Id="rId27" Type="http://schemas.openxmlformats.org/officeDocument/2006/relationships/worksheet" Target="worksheets/sheet25.xml" /><Relationship Id="rId36" Type="http://schemas.openxmlformats.org/officeDocument/2006/relationships/worksheet" Target="worksheets/sheet34.xml" /><Relationship Id="rId43" Type="http://schemas.openxmlformats.org/officeDocument/2006/relationships/worksheet" Target="worksheets/sheet41.xml" /><Relationship Id="rId44" Type="http://schemas.openxmlformats.org/officeDocument/2006/relationships/worksheet" Target="worksheets/sheet42.xml" /><Relationship Id="rId29" Type="http://schemas.openxmlformats.org/officeDocument/2006/relationships/worksheet" Target="worksheets/sheet27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48" Type="http://schemas.openxmlformats.org/officeDocument/2006/relationships/sharedStrings" Target="sharedStrings.xml" /><Relationship Id="rId11" Type="http://schemas.openxmlformats.org/officeDocument/2006/relationships/worksheet" Target="worksheets/sheet9.xml" /><Relationship Id="rId9" Type="http://schemas.openxmlformats.org/officeDocument/2006/relationships/worksheet" Target="worksheets/sheet7.xml" /><Relationship Id="rId40" Type="http://schemas.openxmlformats.org/officeDocument/2006/relationships/worksheet" Target="worksheets/sheet38.xml" /><Relationship Id="rId1" Type="http://schemas.openxmlformats.org/officeDocument/2006/relationships/theme" Target="theme/theme1.xml" /><Relationship Id="rId47" Type="http://schemas.openxmlformats.org/officeDocument/2006/relationships/worksheet" Target="worksheets/sheet45.xml" /><Relationship Id="rId23" Type="http://schemas.openxmlformats.org/officeDocument/2006/relationships/worksheet" Target="worksheets/sheet21.xml" /><Relationship Id="rId33" Type="http://schemas.openxmlformats.org/officeDocument/2006/relationships/worksheet" Target="worksheets/sheet31.xml" /><Relationship Id="rId22" Type="http://schemas.openxmlformats.org/officeDocument/2006/relationships/worksheet" Target="worksheets/sheet20.xml" /><Relationship Id="rId18" Type="http://schemas.openxmlformats.org/officeDocument/2006/relationships/worksheet" Target="worksheets/sheet16.xml" /><Relationship Id="rId41" Type="http://schemas.openxmlformats.org/officeDocument/2006/relationships/worksheet" Target="worksheets/sheet39.xml" /><Relationship Id="rId13" Type="http://schemas.openxmlformats.org/officeDocument/2006/relationships/worksheet" Target="worksheets/sheet11.xml" /><Relationship Id="rId28" Type="http://schemas.openxmlformats.org/officeDocument/2006/relationships/worksheet" Target="worksheets/sheet26.xml" /><Relationship Id="rId16" Type="http://schemas.openxmlformats.org/officeDocument/2006/relationships/worksheet" Target="worksheets/sheet14.xml" /><Relationship Id="rId42" Type="http://schemas.openxmlformats.org/officeDocument/2006/relationships/worksheet" Target="worksheets/sheet40.xml" /><Relationship Id="rId12" Type="http://schemas.openxmlformats.org/officeDocument/2006/relationships/worksheet" Target="worksheets/sheet10.xml" /><Relationship Id="rId19" Type="http://schemas.openxmlformats.org/officeDocument/2006/relationships/worksheet" Target="worksheets/sheet17.xml" /><Relationship Id="rId30" Type="http://schemas.openxmlformats.org/officeDocument/2006/relationships/worksheet" Target="worksheets/sheet28.xml" /><Relationship Id="rId20" Type="http://schemas.openxmlformats.org/officeDocument/2006/relationships/worksheet" Target="worksheets/sheet18.xml" /><Relationship Id="rId25" Type="http://schemas.openxmlformats.org/officeDocument/2006/relationships/worksheet" Target="worksheets/sheet23.xml" /><Relationship Id="rId46" Type="http://schemas.openxmlformats.org/officeDocument/2006/relationships/worksheet" Target="worksheets/sheet44.xml" /><Relationship Id="rId49" Type="http://schemas.openxmlformats.org/officeDocument/2006/relationships/calcChain" Target="calcChain.xml" /><Relationship Id="rId39" Type="http://schemas.openxmlformats.org/officeDocument/2006/relationships/worksheet" Target="worksheets/sheet37.xml" /><Relationship Id="rId24" Type="http://schemas.openxmlformats.org/officeDocument/2006/relationships/worksheet" Target="worksheets/sheet22.xml" /><Relationship Id="rId26" Type="http://schemas.openxmlformats.org/officeDocument/2006/relationships/worksheet" Target="worksheets/sheet24.xml" /><Relationship Id="rId21" Type="http://schemas.openxmlformats.org/officeDocument/2006/relationships/worksheet" Target="worksheets/sheet19.xml" /><Relationship Id="rId17" Type="http://schemas.openxmlformats.org/officeDocument/2006/relationships/worksheet" Target="worksheets/sheet15.xml" /><Relationship Id="rId8" Type="http://schemas.openxmlformats.org/officeDocument/2006/relationships/worksheet" Target="worksheets/sheet6.xml" /><Relationship Id="rId7" Type="http://schemas.openxmlformats.org/officeDocument/2006/relationships/worksheet" Target="worksheets/sheet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0"/>
  <sheetViews>
    <sheetView zoomScale="70" zoomScaleNormal="70" workbookViewId="0" topLeftCell="C1">
      <selection pane="topLeft" activeCell="C7" sqref="C7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bestFit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4" thickBot="1">
      <c r="A3" s="197" t="s">
        <v>83</v>
      </c>
      <c r="B3" s="198"/>
      <c r="C3" s="253" t="s">
        <v>134</v>
      </c>
      <c r="D3" s="84" t="s">
        <v>98</v>
      </c>
      <c r="E3" s="83"/>
      <c r="F3" s="199" t="s">
        <v>108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29" customFormat="1" ht="20.25">
      <c r="A7" s="119">
        <v>1</v>
      </c>
      <c r="B7" s="120">
        <v>630208</v>
      </c>
      <c r="C7" s="121" t="s">
        <v>115</v>
      </c>
      <c r="D7" s="122">
        <v>11</v>
      </c>
      <c r="E7" s="122">
        <v>12</v>
      </c>
      <c r="F7" s="123">
        <v>8</v>
      </c>
      <c r="G7" s="119">
        <v>8</v>
      </c>
      <c r="H7" s="119">
        <v>9</v>
      </c>
      <c r="I7" s="119">
        <f>SUM(D7:H7)</f>
        <v>48</v>
      </c>
      <c r="J7" s="119">
        <f>I7*0.15</f>
        <v>7.1999999999999993</v>
      </c>
      <c r="K7" s="119">
        <v>4</v>
      </c>
      <c r="L7" s="119">
        <v>2</v>
      </c>
      <c r="M7" s="119">
        <v>3</v>
      </c>
      <c r="N7" s="119">
        <v>2</v>
      </c>
      <c r="O7" s="119">
        <v>3</v>
      </c>
      <c r="P7" s="119">
        <f>SUM(K7:O7)</f>
        <v>14</v>
      </c>
      <c r="Q7" s="119">
        <f>P7*0.05</f>
        <v>0.70</v>
      </c>
      <c r="R7" s="124">
        <f>D7*0.15+K7*0.05</f>
        <v>1.85</v>
      </c>
      <c r="S7" s="124">
        <f t="shared" si="0" ref="S7:V7">E7*0.15+L7*0.05</f>
        <v>1.90</v>
      </c>
      <c r="T7" s="124">
        <f t="shared" si="0"/>
        <v>1.35</v>
      </c>
      <c r="U7" s="124">
        <f t="shared" si="0"/>
        <v>1.30</v>
      </c>
      <c r="V7" s="124">
        <f t="shared" si="0"/>
        <v>1.50</v>
      </c>
      <c r="W7" s="124">
        <f>I7+P7</f>
        <v>62</v>
      </c>
      <c r="X7" s="125">
        <f>W7*0.2</f>
        <v>12.40</v>
      </c>
      <c r="Y7" s="121">
        <v>49</v>
      </c>
      <c r="Z7" s="126">
        <f>Y7*0.8</f>
        <v>39.200000000000003</v>
      </c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8"/>
    </row>
    <row r="8" spans="1:44" s="129" customFormat="1" ht="20.25">
      <c r="A8" s="119">
        <v>2</v>
      </c>
      <c r="B8" s="120">
        <v>630259</v>
      </c>
      <c r="C8" s="121" t="s">
        <v>109</v>
      </c>
      <c r="D8" s="122">
        <v>8</v>
      </c>
      <c r="E8" s="122">
        <v>9</v>
      </c>
      <c r="F8" s="123">
        <v>5</v>
      </c>
      <c r="G8" s="119">
        <v>8</v>
      </c>
      <c r="H8" s="119">
        <v>9</v>
      </c>
      <c r="I8" s="119">
        <f t="shared" si="1" ref="I8:I28">SUM(D8:H8)</f>
        <v>39</v>
      </c>
      <c r="J8" s="119">
        <f t="shared" si="2" ref="J8:J28">I8*0.15</f>
        <v>5.85</v>
      </c>
      <c r="K8" s="119">
        <v>3</v>
      </c>
      <c r="L8" s="119">
        <v>2</v>
      </c>
      <c r="M8" s="119">
        <v>2</v>
      </c>
      <c r="N8" s="119">
        <v>2</v>
      </c>
      <c r="O8" s="119">
        <v>2</v>
      </c>
      <c r="P8" s="119">
        <f t="shared" si="3" ref="P8:P28">SUM(K8:O8)</f>
        <v>11</v>
      </c>
      <c r="Q8" s="119">
        <f t="shared" si="4" ref="Q8:Q28">P8*0.05</f>
        <v>0.55000000000000004</v>
      </c>
      <c r="R8" s="124">
        <f t="shared" si="5" ref="R8:R28">D8*0.15+K8*0.05</f>
        <v>1.35</v>
      </c>
      <c r="S8" s="124">
        <f t="shared" si="6" ref="S8:S28">E8*0.15+L8*0.05</f>
        <v>1.45</v>
      </c>
      <c r="T8" s="124">
        <f t="shared" si="7" ref="T8:T28">F8*0.15+M8*0.05</f>
        <v>0.85</v>
      </c>
      <c r="U8" s="124">
        <f t="shared" si="8" ref="U8:U28">G8*0.15+N8*0.05</f>
        <v>1.30</v>
      </c>
      <c r="V8" s="124">
        <f t="shared" si="9" ref="V8:V28">H8*0.15+O8*0.05</f>
        <v>1.45</v>
      </c>
      <c r="W8" s="124">
        <f t="shared" si="10" ref="W8:W28">I8+P8</f>
        <v>50</v>
      </c>
      <c r="X8" s="125">
        <f t="shared" si="11" ref="X8:X28">W8*0.2</f>
        <v>10</v>
      </c>
      <c r="Y8" s="121">
        <v>38</v>
      </c>
      <c r="Z8" s="126">
        <f t="shared" si="12" ref="Z8:Z28">Y8*0.8</f>
        <v>30.40</v>
      </c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8"/>
    </row>
    <row r="9" spans="1:44" s="129" customFormat="1" ht="20.25">
      <c r="A9" s="119">
        <v>3</v>
      </c>
      <c r="B9" s="120">
        <v>630282</v>
      </c>
      <c r="C9" s="121" t="s">
        <v>110</v>
      </c>
      <c r="D9" s="122">
        <v>10</v>
      </c>
      <c r="E9" s="122">
        <v>11</v>
      </c>
      <c r="F9" s="123">
        <v>12</v>
      </c>
      <c r="G9" s="119">
        <v>12</v>
      </c>
      <c r="H9" s="119">
        <v>8</v>
      </c>
      <c r="I9" s="119">
        <f t="shared" si="1"/>
        <v>53</v>
      </c>
      <c r="J9" s="119">
        <f t="shared" si="2"/>
        <v>7.9499999999999993</v>
      </c>
      <c r="K9" s="119">
        <v>2</v>
      </c>
      <c r="L9" s="119">
        <v>3</v>
      </c>
      <c r="M9" s="119">
        <v>4</v>
      </c>
      <c r="N9" s="119">
        <v>3</v>
      </c>
      <c r="O9" s="119">
        <v>3</v>
      </c>
      <c r="P9" s="119">
        <f t="shared" si="3"/>
        <v>15</v>
      </c>
      <c r="Q9" s="119">
        <f t="shared" si="4"/>
        <v>0.75</v>
      </c>
      <c r="R9" s="124">
        <f t="shared" si="5"/>
        <v>1.60</v>
      </c>
      <c r="S9" s="124">
        <f t="shared" si="6"/>
        <v>1.7999999999999998</v>
      </c>
      <c r="T9" s="124">
        <f t="shared" si="7"/>
        <v>1.9999999999999998</v>
      </c>
      <c r="U9" s="124">
        <f t="shared" si="8"/>
        <v>1.9499999999999997</v>
      </c>
      <c r="V9" s="124">
        <f t="shared" si="9"/>
        <v>1.35</v>
      </c>
      <c r="W9" s="124">
        <f t="shared" si="10"/>
        <v>68</v>
      </c>
      <c r="X9" s="125">
        <f t="shared" si="11"/>
        <v>13.60</v>
      </c>
      <c r="Y9" s="121">
        <v>50</v>
      </c>
      <c r="Z9" s="126">
        <f t="shared" si="12"/>
        <v>40</v>
      </c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8"/>
    </row>
    <row r="10" spans="1:44" s="129" customFormat="1" ht="20.25">
      <c r="A10" s="119">
        <v>4</v>
      </c>
      <c r="B10" s="120">
        <v>630287</v>
      </c>
      <c r="C10" s="121" t="s">
        <v>111</v>
      </c>
      <c r="D10" s="122">
        <v>11</v>
      </c>
      <c r="E10" s="122">
        <v>12</v>
      </c>
      <c r="F10" s="123">
        <v>14</v>
      </c>
      <c r="G10" s="119">
        <v>15</v>
      </c>
      <c r="H10" s="119">
        <v>15</v>
      </c>
      <c r="I10" s="119">
        <f t="shared" si="1"/>
        <v>67</v>
      </c>
      <c r="J10" s="119">
        <f t="shared" si="2"/>
        <v>10.049999999999999</v>
      </c>
      <c r="K10" s="119">
        <v>4</v>
      </c>
      <c r="L10" s="119">
        <v>3</v>
      </c>
      <c r="M10" s="119">
        <v>4</v>
      </c>
      <c r="N10" s="119">
        <v>4</v>
      </c>
      <c r="O10" s="119">
        <v>5</v>
      </c>
      <c r="P10" s="119">
        <f t="shared" si="3"/>
        <v>20</v>
      </c>
      <c r="Q10" s="119">
        <f t="shared" si="4"/>
        <v>1</v>
      </c>
      <c r="R10" s="124">
        <f t="shared" si="5"/>
        <v>1.85</v>
      </c>
      <c r="S10" s="124">
        <f t="shared" si="6"/>
        <v>1.9499999999999997</v>
      </c>
      <c r="T10" s="124">
        <f t="shared" si="7"/>
        <v>2.3000000000000003</v>
      </c>
      <c r="U10" s="124">
        <f t="shared" si="8"/>
        <v>2.4500000000000002</v>
      </c>
      <c r="V10" s="124">
        <f t="shared" si="9"/>
        <v>2.50</v>
      </c>
      <c r="W10" s="124">
        <f t="shared" si="10"/>
        <v>87</v>
      </c>
      <c r="X10" s="125">
        <f t="shared" si="11"/>
        <v>17.400000000000002</v>
      </c>
      <c r="Y10" s="121">
        <v>67</v>
      </c>
      <c r="Z10" s="126">
        <f t="shared" si="12"/>
        <v>53.60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8"/>
    </row>
    <row r="11" spans="1:44" s="129" customFormat="1" ht="20.25">
      <c r="A11" s="119">
        <v>5</v>
      </c>
      <c r="B11" s="120">
        <v>630290</v>
      </c>
      <c r="C11" s="121" t="s">
        <v>112</v>
      </c>
      <c r="D11" s="122">
        <v>11</v>
      </c>
      <c r="E11" s="122">
        <v>15</v>
      </c>
      <c r="F11" s="123">
        <v>9</v>
      </c>
      <c r="G11" s="119">
        <v>11</v>
      </c>
      <c r="H11" s="119">
        <v>11</v>
      </c>
      <c r="I11" s="119">
        <f t="shared" si="1"/>
        <v>57</v>
      </c>
      <c r="J11" s="119">
        <f t="shared" si="2"/>
        <v>8.5499999999999989</v>
      </c>
      <c r="K11" s="119">
        <v>4</v>
      </c>
      <c r="L11" s="119">
        <v>3</v>
      </c>
      <c r="M11" s="119">
        <v>2</v>
      </c>
      <c r="N11" s="119">
        <v>4</v>
      </c>
      <c r="O11" s="119">
        <v>2</v>
      </c>
      <c r="P11" s="119">
        <f t="shared" si="3"/>
        <v>15</v>
      </c>
      <c r="Q11" s="119">
        <f t="shared" si="4"/>
        <v>0.75</v>
      </c>
      <c r="R11" s="124">
        <f t="shared" si="5"/>
        <v>1.85</v>
      </c>
      <c r="S11" s="124">
        <f t="shared" si="6"/>
        <v>2.40</v>
      </c>
      <c r="T11" s="124">
        <f t="shared" si="7"/>
        <v>1.45</v>
      </c>
      <c r="U11" s="124">
        <f t="shared" si="8"/>
        <v>1.85</v>
      </c>
      <c r="V11" s="124">
        <f t="shared" si="9"/>
        <v>1.75</v>
      </c>
      <c r="W11" s="124">
        <f t="shared" si="10"/>
        <v>72</v>
      </c>
      <c r="X11" s="125">
        <f t="shared" si="11"/>
        <v>14.40</v>
      </c>
      <c r="Y11" s="121">
        <v>53</v>
      </c>
      <c r="Z11" s="126">
        <f t="shared" si="12"/>
        <v>42.400000000000006</v>
      </c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8"/>
    </row>
    <row r="12" spans="1:44" s="129" customFormat="1" ht="20.25">
      <c r="A12" s="119">
        <v>6</v>
      </c>
      <c r="B12" s="120">
        <v>630292</v>
      </c>
      <c r="C12" s="121" t="s">
        <v>113</v>
      </c>
      <c r="D12" s="122">
        <v>11</v>
      </c>
      <c r="E12" s="122">
        <v>8</v>
      </c>
      <c r="F12" s="123">
        <v>8</v>
      </c>
      <c r="G12" s="119">
        <v>15</v>
      </c>
      <c r="H12" s="119">
        <v>8</v>
      </c>
      <c r="I12" s="119">
        <f t="shared" si="1"/>
        <v>50</v>
      </c>
      <c r="J12" s="119">
        <f t="shared" si="2"/>
        <v>7.50</v>
      </c>
      <c r="K12" s="119">
        <v>4</v>
      </c>
      <c r="L12" s="119">
        <v>2</v>
      </c>
      <c r="M12" s="119">
        <v>3</v>
      </c>
      <c r="N12" s="119">
        <v>3</v>
      </c>
      <c r="O12" s="119">
        <v>3</v>
      </c>
      <c r="P12" s="119">
        <f t="shared" si="3"/>
        <v>15</v>
      </c>
      <c r="Q12" s="119">
        <f t="shared" si="4"/>
        <v>0.75</v>
      </c>
      <c r="R12" s="124">
        <f t="shared" si="5"/>
        <v>1.85</v>
      </c>
      <c r="S12" s="124">
        <f t="shared" si="6"/>
        <v>1.30</v>
      </c>
      <c r="T12" s="124">
        <f t="shared" si="7"/>
        <v>1.35</v>
      </c>
      <c r="U12" s="124">
        <f t="shared" si="8"/>
        <v>2.40</v>
      </c>
      <c r="V12" s="124">
        <f t="shared" si="9"/>
        <v>1.35</v>
      </c>
      <c r="W12" s="124">
        <f t="shared" si="10"/>
        <v>65</v>
      </c>
      <c r="X12" s="125">
        <f t="shared" si="11"/>
        <v>13</v>
      </c>
      <c r="Y12" s="121">
        <v>50</v>
      </c>
      <c r="Z12" s="126">
        <f t="shared" si="12"/>
        <v>40</v>
      </c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</row>
    <row r="13" spans="1:44" s="129" customFormat="1" ht="20.25">
      <c r="A13" s="119">
        <v>7</v>
      </c>
      <c r="B13" s="120">
        <v>630303</v>
      </c>
      <c r="C13" s="121" t="s">
        <v>114</v>
      </c>
      <c r="D13" s="122">
        <v>8</v>
      </c>
      <c r="E13" s="122">
        <v>9</v>
      </c>
      <c r="F13" s="123">
        <v>11</v>
      </c>
      <c r="G13" s="119">
        <v>10</v>
      </c>
      <c r="H13" s="119">
        <v>11</v>
      </c>
      <c r="I13" s="119">
        <f t="shared" si="1"/>
        <v>49</v>
      </c>
      <c r="J13" s="119">
        <f t="shared" si="2"/>
        <v>7.35</v>
      </c>
      <c r="K13" s="119">
        <v>2</v>
      </c>
      <c r="L13" s="119">
        <v>4</v>
      </c>
      <c r="M13" s="119">
        <v>2</v>
      </c>
      <c r="N13" s="119">
        <v>2</v>
      </c>
      <c r="O13" s="119">
        <v>2</v>
      </c>
      <c r="P13" s="119">
        <f t="shared" si="3"/>
        <v>12</v>
      </c>
      <c r="Q13" s="119">
        <f t="shared" si="4"/>
        <v>0.60000000000000009</v>
      </c>
      <c r="R13" s="124">
        <f t="shared" si="5"/>
        <v>1.30</v>
      </c>
      <c r="S13" s="124">
        <f t="shared" si="6"/>
        <v>1.5499999999999998</v>
      </c>
      <c r="T13" s="124">
        <f t="shared" si="7"/>
        <v>1.75</v>
      </c>
      <c r="U13" s="124">
        <f t="shared" si="8"/>
        <v>1.60</v>
      </c>
      <c r="V13" s="124">
        <f t="shared" si="9"/>
        <v>1.75</v>
      </c>
      <c r="W13" s="124">
        <f t="shared" si="10"/>
        <v>61</v>
      </c>
      <c r="X13" s="125">
        <f t="shared" si="11"/>
        <v>12.20</v>
      </c>
      <c r="Y13" s="121">
        <v>42</v>
      </c>
      <c r="Z13" s="126">
        <f t="shared" si="12"/>
        <v>33.60</v>
      </c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8"/>
    </row>
    <row r="14" spans="1:44" s="136" customFormat="1" ht="20.25">
      <c r="A14" s="130">
        <v>8</v>
      </c>
      <c r="B14" s="131">
        <v>630126</v>
      </c>
      <c r="C14" s="132" t="s">
        <v>116</v>
      </c>
      <c r="D14" s="139">
        <v>8</v>
      </c>
      <c r="E14" s="139">
        <v>5</v>
      </c>
      <c r="F14" s="140">
        <v>5</v>
      </c>
      <c r="G14" s="130">
        <v>5</v>
      </c>
      <c r="H14" s="130">
        <v>5</v>
      </c>
      <c r="I14" s="130">
        <f t="shared" si="1"/>
        <v>28</v>
      </c>
      <c r="J14" s="130">
        <f t="shared" si="2"/>
        <v>4.20</v>
      </c>
      <c r="K14" s="130">
        <v>2</v>
      </c>
      <c r="L14" s="130">
        <v>1</v>
      </c>
      <c r="M14" s="130">
        <v>2</v>
      </c>
      <c r="N14" s="130">
        <v>1</v>
      </c>
      <c r="O14" s="130">
        <v>2</v>
      </c>
      <c r="P14" s="130">
        <f t="shared" si="3"/>
        <v>8</v>
      </c>
      <c r="Q14" s="130">
        <f t="shared" si="4"/>
        <v>0.40</v>
      </c>
      <c r="R14" s="133">
        <f t="shared" si="5"/>
        <v>1.30</v>
      </c>
      <c r="S14" s="133">
        <f t="shared" si="6"/>
        <v>0.80</v>
      </c>
      <c r="T14" s="133">
        <f t="shared" si="7"/>
        <v>0.85</v>
      </c>
      <c r="U14" s="133">
        <f t="shared" si="8"/>
        <v>0.80</v>
      </c>
      <c r="V14" s="133">
        <f t="shared" si="9"/>
        <v>0.85</v>
      </c>
      <c r="W14" s="133">
        <f t="shared" si="10"/>
        <v>36</v>
      </c>
      <c r="X14" s="134">
        <f t="shared" si="11"/>
        <v>7.20</v>
      </c>
      <c r="Y14" s="135">
        <v>27</v>
      </c>
      <c r="Z14" s="141">
        <f t="shared" si="12"/>
        <v>21.60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</row>
    <row r="15" spans="1:44" s="145" customFormat="1" ht="20.25">
      <c r="A15" s="117">
        <v>9</v>
      </c>
      <c r="B15" s="142">
        <v>630136</v>
      </c>
      <c r="C15" s="143" t="s">
        <v>129</v>
      </c>
      <c r="D15" s="149">
        <v>11</v>
      </c>
      <c r="E15" s="149">
        <v>12</v>
      </c>
      <c r="F15" s="150">
        <v>10</v>
      </c>
      <c r="G15" s="117">
        <v>12</v>
      </c>
      <c r="H15" s="117">
        <v>13</v>
      </c>
      <c r="I15" s="117">
        <f t="shared" si="1"/>
        <v>58</v>
      </c>
      <c r="J15" s="117">
        <f t="shared" si="2"/>
        <v>8.6999999999999993</v>
      </c>
      <c r="K15" s="117">
        <v>4</v>
      </c>
      <c r="L15" s="117">
        <v>2</v>
      </c>
      <c r="M15" s="117">
        <v>3</v>
      </c>
      <c r="N15" s="117">
        <v>2</v>
      </c>
      <c r="O15" s="117">
        <v>5</v>
      </c>
      <c r="P15" s="117">
        <f t="shared" si="3"/>
        <v>16</v>
      </c>
      <c r="Q15" s="117">
        <f t="shared" si="4"/>
        <v>0.80</v>
      </c>
      <c r="R15" s="144">
        <f t="shared" si="5"/>
        <v>1.85</v>
      </c>
      <c r="S15" s="144">
        <f t="shared" si="6"/>
        <v>1.90</v>
      </c>
      <c r="T15" s="144">
        <f t="shared" si="7"/>
        <v>1.65</v>
      </c>
      <c r="U15" s="144">
        <f t="shared" si="8"/>
        <v>1.90</v>
      </c>
      <c r="V15" s="144">
        <f t="shared" si="9"/>
        <v>2.2000000000000002</v>
      </c>
      <c r="W15" s="144">
        <f t="shared" si="10"/>
        <v>74</v>
      </c>
      <c r="X15" s="116">
        <f t="shared" si="11"/>
        <v>14.80</v>
      </c>
      <c r="Y15" s="118">
        <v>59</v>
      </c>
      <c r="Z15" s="105">
        <f t="shared" si="12"/>
        <v>47.20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7"/>
    </row>
    <row r="16" spans="1:44" s="145" customFormat="1" ht="20.25">
      <c r="A16" s="117">
        <v>10</v>
      </c>
      <c r="B16" s="142">
        <v>630151</v>
      </c>
      <c r="C16" s="143" t="s">
        <v>117</v>
      </c>
      <c r="D16" s="149">
        <v>18</v>
      </c>
      <c r="E16" s="149">
        <v>18</v>
      </c>
      <c r="F16" s="150">
        <v>18</v>
      </c>
      <c r="G16" s="117">
        <v>15</v>
      </c>
      <c r="H16" s="117">
        <v>15</v>
      </c>
      <c r="I16" s="117">
        <f t="shared" si="1"/>
        <v>84</v>
      </c>
      <c r="J16" s="117">
        <f t="shared" si="2"/>
        <v>12.60</v>
      </c>
      <c r="K16" s="117">
        <v>4</v>
      </c>
      <c r="L16" s="117">
        <v>5</v>
      </c>
      <c r="M16" s="117">
        <v>5</v>
      </c>
      <c r="N16" s="117">
        <v>5</v>
      </c>
      <c r="O16" s="117">
        <v>5</v>
      </c>
      <c r="P16" s="117">
        <f t="shared" si="3"/>
        <v>24</v>
      </c>
      <c r="Q16" s="117">
        <f t="shared" si="4"/>
        <v>1.2000000000000002</v>
      </c>
      <c r="R16" s="144">
        <f t="shared" si="5"/>
        <v>2.90</v>
      </c>
      <c r="S16" s="144">
        <f t="shared" si="6"/>
        <v>2.9499999999999997</v>
      </c>
      <c r="T16" s="144">
        <f t="shared" si="7"/>
        <v>2.9499999999999997</v>
      </c>
      <c r="U16" s="144">
        <f t="shared" si="8"/>
        <v>2.50</v>
      </c>
      <c r="V16" s="144">
        <f t="shared" si="9"/>
        <v>2.50</v>
      </c>
      <c r="W16" s="144">
        <f t="shared" si="10"/>
        <v>108</v>
      </c>
      <c r="X16" s="116">
        <f t="shared" si="11"/>
        <v>21.60</v>
      </c>
      <c r="Y16" s="118">
        <v>87</v>
      </c>
      <c r="Z16" s="105">
        <f t="shared" si="12"/>
        <v>69.600000000000009</v>
      </c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7"/>
    </row>
    <row r="17" spans="1:44" s="145" customFormat="1" ht="20.25">
      <c r="A17" s="117">
        <v>11</v>
      </c>
      <c r="B17" s="142">
        <v>630160</v>
      </c>
      <c r="C17" s="143" t="s">
        <v>118</v>
      </c>
      <c r="D17" s="149">
        <v>18</v>
      </c>
      <c r="E17" s="149">
        <v>18</v>
      </c>
      <c r="F17" s="150">
        <v>18</v>
      </c>
      <c r="G17" s="117">
        <v>15</v>
      </c>
      <c r="H17" s="117">
        <v>18</v>
      </c>
      <c r="I17" s="117">
        <f t="shared" si="1"/>
        <v>87</v>
      </c>
      <c r="J17" s="117">
        <f t="shared" si="2"/>
        <v>13.05</v>
      </c>
      <c r="K17" s="117">
        <v>5</v>
      </c>
      <c r="L17" s="117">
        <v>5</v>
      </c>
      <c r="M17" s="117">
        <v>5</v>
      </c>
      <c r="N17" s="117">
        <v>5</v>
      </c>
      <c r="O17" s="117">
        <v>5</v>
      </c>
      <c r="P17" s="117">
        <v>25</v>
      </c>
      <c r="Q17" s="117">
        <f t="shared" si="4"/>
        <v>1.25</v>
      </c>
      <c r="R17" s="144">
        <f t="shared" si="5"/>
        <v>2.9499999999999997</v>
      </c>
      <c r="S17" s="144">
        <f t="shared" si="6"/>
        <v>2.9499999999999997</v>
      </c>
      <c r="T17" s="144">
        <f t="shared" si="7"/>
        <v>2.9499999999999997</v>
      </c>
      <c r="U17" s="144">
        <f t="shared" si="8"/>
        <v>2.50</v>
      </c>
      <c r="V17" s="144">
        <f t="shared" si="9"/>
        <v>2.9499999999999997</v>
      </c>
      <c r="W17" s="144">
        <f t="shared" si="10"/>
        <v>112</v>
      </c>
      <c r="X17" s="116">
        <f t="shared" si="11"/>
        <v>22.40</v>
      </c>
      <c r="Y17" s="118">
        <v>88</v>
      </c>
      <c r="Z17" s="105">
        <f t="shared" si="12"/>
        <v>70.400000000000006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7"/>
    </row>
    <row r="18" spans="1:44" s="145" customFormat="1" ht="20.25">
      <c r="A18" s="117">
        <v>12</v>
      </c>
      <c r="B18" s="142">
        <v>630167</v>
      </c>
      <c r="C18" s="143" t="s">
        <v>119</v>
      </c>
      <c r="D18" s="149">
        <v>11</v>
      </c>
      <c r="E18" s="149">
        <v>11</v>
      </c>
      <c r="F18" s="150">
        <v>18</v>
      </c>
      <c r="G18" s="117">
        <v>18</v>
      </c>
      <c r="H18" s="117">
        <v>18</v>
      </c>
      <c r="I18" s="117">
        <f t="shared" si="1"/>
        <v>76</v>
      </c>
      <c r="J18" s="117">
        <f t="shared" si="2"/>
        <v>11.40</v>
      </c>
      <c r="K18" s="117">
        <v>4</v>
      </c>
      <c r="L18" s="117">
        <v>3</v>
      </c>
      <c r="M18" s="117">
        <v>5</v>
      </c>
      <c r="N18" s="117">
        <v>4</v>
      </c>
      <c r="O18" s="117">
        <v>5</v>
      </c>
      <c r="P18" s="117">
        <f t="shared" si="3"/>
        <v>21</v>
      </c>
      <c r="Q18" s="117">
        <f t="shared" si="4"/>
        <v>1.05</v>
      </c>
      <c r="R18" s="144">
        <f t="shared" si="5"/>
        <v>1.85</v>
      </c>
      <c r="S18" s="144">
        <f t="shared" si="6"/>
        <v>1.7999999999999998</v>
      </c>
      <c r="T18" s="144">
        <f t="shared" si="7"/>
        <v>2.9499999999999997</v>
      </c>
      <c r="U18" s="144">
        <f t="shared" si="8"/>
        <v>2.90</v>
      </c>
      <c r="V18" s="144">
        <f t="shared" si="9"/>
        <v>2.9499999999999997</v>
      </c>
      <c r="W18" s="144">
        <f t="shared" si="10"/>
        <v>97</v>
      </c>
      <c r="X18" s="116">
        <f t="shared" si="11"/>
        <v>19.400000000000002</v>
      </c>
      <c r="Y18" s="118">
        <v>73</v>
      </c>
      <c r="Z18" s="105">
        <f t="shared" si="12"/>
        <v>58.400000000000006</v>
      </c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7"/>
    </row>
    <row r="19" spans="1:44" s="145" customFormat="1" ht="20.25">
      <c r="A19" s="117">
        <v>13</v>
      </c>
      <c r="B19" s="142">
        <v>630168</v>
      </c>
      <c r="C19" s="148" t="s">
        <v>120</v>
      </c>
      <c r="D19" s="149">
        <v>11</v>
      </c>
      <c r="E19" s="149">
        <v>10</v>
      </c>
      <c r="F19" s="150">
        <v>18</v>
      </c>
      <c r="G19" s="117">
        <v>18</v>
      </c>
      <c r="H19" s="117">
        <v>18</v>
      </c>
      <c r="I19" s="117">
        <f t="shared" si="1"/>
        <v>75</v>
      </c>
      <c r="J19" s="117">
        <f t="shared" si="2"/>
        <v>11.25</v>
      </c>
      <c r="K19" s="117">
        <v>4</v>
      </c>
      <c r="L19" s="117">
        <v>3</v>
      </c>
      <c r="M19" s="117">
        <v>4</v>
      </c>
      <c r="N19" s="117">
        <v>4</v>
      </c>
      <c r="O19" s="117">
        <v>5</v>
      </c>
      <c r="P19" s="117">
        <f t="shared" si="3"/>
        <v>20</v>
      </c>
      <c r="Q19" s="117">
        <f t="shared" si="4"/>
        <v>1</v>
      </c>
      <c r="R19" s="144">
        <f t="shared" si="5"/>
        <v>1.85</v>
      </c>
      <c r="S19" s="144">
        <f t="shared" si="6"/>
        <v>1.65</v>
      </c>
      <c r="T19" s="144">
        <f t="shared" si="7"/>
        <v>2.90</v>
      </c>
      <c r="U19" s="144">
        <f t="shared" si="8"/>
        <v>2.90</v>
      </c>
      <c r="V19" s="144">
        <f t="shared" si="9"/>
        <v>2.9499999999999997</v>
      </c>
      <c r="W19" s="144">
        <f t="shared" si="10"/>
        <v>95</v>
      </c>
      <c r="X19" s="116">
        <f t="shared" si="11"/>
        <v>19</v>
      </c>
      <c r="Y19" s="118">
        <v>74</v>
      </c>
      <c r="Z19" s="105">
        <f t="shared" si="12"/>
        <v>59.20</v>
      </c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7"/>
    </row>
    <row r="20" spans="1:44" s="145" customFormat="1" ht="20.25">
      <c r="A20" s="117">
        <v>14</v>
      </c>
      <c r="B20" s="142">
        <v>630209</v>
      </c>
      <c r="C20" s="143" t="s">
        <v>121</v>
      </c>
      <c r="D20" s="149">
        <v>11</v>
      </c>
      <c r="E20" s="149">
        <v>11</v>
      </c>
      <c r="F20" s="150">
        <v>12</v>
      </c>
      <c r="G20" s="117">
        <v>11</v>
      </c>
      <c r="H20" s="117">
        <v>11</v>
      </c>
      <c r="I20" s="117">
        <f t="shared" si="1"/>
        <v>56</v>
      </c>
      <c r="J20" s="117">
        <f t="shared" si="2"/>
        <v>8.40</v>
      </c>
      <c r="K20" s="117">
        <v>4</v>
      </c>
      <c r="L20" s="117">
        <v>3</v>
      </c>
      <c r="M20" s="117">
        <v>5</v>
      </c>
      <c r="N20" s="117">
        <v>2</v>
      </c>
      <c r="O20" s="117">
        <v>2</v>
      </c>
      <c r="P20" s="117">
        <f t="shared" si="3"/>
        <v>16</v>
      </c>
      <c r="Q20" s="117">
        <f t="shared" si="4"/>
        <v>0.80</v>
      </c>
      <c r="R20" s="144">
        <f t="shared" si="5"/>
        <v>1.85</v>
      </c>
      <c r="S20" s="144">
        <f t="shared" si="6"/>
        <v>1.7999999999999998</v>
      </c>
      <c r="T20" s="144">
        <f t="shared" si="7"/>
        <v>2.0499999999999998</v>
      </c>
      <c r="U20" s="144">
        <f t="shared" si="8"/>
        <v>1.75</v>
      </c>
      <c r="V20" s="144">
        <f t="shared" si="9"/>
        <v>1.75</v>
      </c>
      <c r="W20" s="144">
        <f t="shared" si="10"/>
        <v>72</v>
      </c>
      <c r="X20" s="116">
        <f t="shared" si="11"/>
        <v>14.40</v>
      </c>
      <c r="Y20" s="118">
        <v>59</v>
      </c>
      <c r="Z20" s="105">
        <f t="shared" si="12"/>
        <v>47.20</v>
      </c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7"/>
    </row>
    <row r="21" spans="1:44" s="145" customFormat="1" ht="20.25">
      <c r="A21" s="117">
        <v>15</v>
      </c>
      <c r="B21" s="142">
        <v>630222</v>
      </c>
      <c r="C21" s="143" t="s">
        <v>122</v>
      </c>
      <c r="D21" s="149">
        <v>11</v>
      </c>
      <c r="E21" s="149">
        <v>10</v>
      </c>
      <c r="F21" s="150">
        <v>15</v>
      </c>
      <c r="G21" s="117">
        <v>15</v>
      </c>
      <c r="H21" s="117">
        <v>15</v>
      </c>
      <c r="I21" s="117">
        <f t="shared" si="1"/>
        <v>66</v>
      </c>
      <c r="J21" s="117">
        <f t="shared" si="2"/>
        <v>9.90</v>
      </c>
      <c r="K21" s="117">
        <v>2</v>
      </c>
      <c r="L21" s="117">
        <v>4</v>
      </c>
      <c r="M21" s="117">
        <v>4</v>
      </c>
      <c r="N21" s="117">
        <v>4</v>
      </c>
      <c r="O21" s="117">
        <v>4</v>
      </c>
      <c r="P21" s="117">
        <f t="shared" si="3"/>
        <v>18</v>
      </c>
      <c r="Q21" s="117">
        <f t="shared" si="4"/>
        <v>0.90</v>
      </c>
      <c r="R21" s="144">
        <f t="shared" si="5"/>
        <v>1.75</v>
      </c>
      <c r="S21" s="144">
        <f t="shared" si="6"/>
        <v>1.70</v>
      </c>
      <c r="T21" s="144">
        <f t="shared" si="7"/>
        <v>2.4500000000000002</v>
      </c>
      <c r="U21" s="144">
        <f t="shared" si="8"/>
        <v>2.4500000000000002</v>
      </c>
      <c r="V21" s="144">
        <f t="shared" si="9"/>
        <v>2.4500000000000002</v>
      </c>
      <c r="W21" s="144">
        <f t="shared" si="10"/>
        <v>84</v>
      </c>
      <c r="X21" s="116">
        <f t="shared" si="11"/>
        <v>16.80</v>
      </c>
      <c r="Y21" s="118">
        <v>61</v>
      </c>
      <c r="Z21" s="105">
        <f t="shared" si="12"/>
        <v>48.80</v>
      </c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7"/>
    </row>
    <row r="22" spans="1:44" s="145" customFormat="1" ht="20.25">
      <c r="A22" s="117">
        <v>16</v>
      </c>
      <c r="B22" s="142">
        <v>630232</v>
      </c>
      <c r="C22" s="143" t="s">
        <v>123</v>
      </c>
      <c r="D22" s="149">
        <v>11</v>
      </c>
      <c r="E22" s="149">
        <v>12</v>
      </c>
      <c r="F22" s="150">
        <v>15</v>
      </c>
      <c r="G22" s="117">
        <v>11</v>
      </c>
      <c r="H22" s="117">
        <v>11</v>
      </c>
      <c r="I22" s="117">
        <f t="shared" si="1"/>
        <v>60</v>
      </c>
      <c r="J22" s="117">
        <f t="shared" si="2"/>
        <v>9</v>
      </c>
      <c r="K22" s="117">
        <v>3</v>
      </c>
      <c r="L22" s="117">
        <v>4</v>
      </c>
      <c r="M22" s="117">
        <v>3</v>
      </c>
      <c r="N22" s="117">
        <v>3</v>
      </c>
      <c r="O22" s="117">
        <v>5</v>
      </c>
      <c r="P22" s="117">
        <f t="shared" si="3"/>
        <v>18</v>
      </c>
      <c r="Q22" s="117">
        <f t="shared" si="4"/>
        <v>0.90</v>
      </c>
      <c r="R22" s="144">
        <f t="shared" si="5"/>
        <v>1.7999999999999998</v>
      </c>
      <c r="S22" s="144">
        <f t="shared" si="6"/>
        <v>1.9999999999999998</v>
      </c>
      <c r="T22" s="144">
        <f t="shared" si="7"/>
        <v>2.40</v>
      </c>
      <c r="U22" s="144">
        <f t="shared" si="8"/>
        <v>1.7999999999999998</v>
      </c>
      <c r="V22" s="144">
        <f t="shared" si="9"/>
        <v>1.90</v>
      </c>
      <c r="W22" s="144">
        <f t="shared" si="10"/>
        <v>78</v>
      </c>
      <c r="X22" s="116">
        <f t="shared" si="11"/>
        <v>15.60</v>
      </c>
      <c r="Y22" s="118">
        <v>61</v>
      </c>
      <c r="Z22" s="105">
        <f t="shared" si="12"/>
        <v>48.80</v>
      </c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7"/>
    </row>
    <row r="23" spans="1:44" s="145" customFormat="1" ht="20.25">
      <c r="A23" s="117">
        <v>17</v>
      </c>
      <c r="B23" s="142">
        <v>630233</v>
      </c>
      <c r="C23" s="143" t="s">
        <v>124</v>
      </c>
      <c r="D23" s="149">
        <v>9</v>
      </c>
      <c r="E23" s="149">
        <v>8</v>
      </c>
      <c r="F23" s="150">
        <v>8</v>
      </c>
      <c r="G23" s="117">
        <v>8</v>
      </c>
      <c r="H23" s="117">
        <v>9</v>
      </c>
      <c r="I23" s="117">
        <f t="shared" si="1"/>
        <v>42</v>
      </c>
      <c r="J23" s="117">
        <f t="shared" si="2"/>
        <v>6.30</v>
      </c>
      <c r="K23" s="117">
        <v>4</v>
      </c>
      <c r="L23" s="117">
        <v>3</v>
      </c>
      <c r="M23" s="117">
        <v>2</v>
      </c>
      <c r="N23" s="117">
        <v>2</v>
      </c>
      <c r="O23" s="117">
        <v>1</v>
      </c>
      <c r="P23" s="117">
        <f t="shared" si="3"/>
        <v>12</v>
      </c>
      <c r="Q23" s="117">
        <f t="shared" si="4"/>
        <v>0.60000000000000009</v>
      </c>
      <c r="R23" s="144">
        <f t="shared" si="5"/>
        <v>1.5499999999999998</v>
      </c>
      <c r="S23" s="144">
        <f t="shared" si="6"/>
        <v>1.35</v>
      </c>
      <c r="T23" s="144">
        <f t="shared" si="7"/>
        <v>1.30</v>
      </c>
      <c r="U23" s="144">
        <f t="shared" si="8"/>
        <v>1.30</v>
      </c>
      <c r="V23" s="144">
        <f t="shared" si="9"/>
        <v>1.40</v>
      </c>
      <c r="W23" s="144">
        <f t="shared" si="10"/>
        <v>54</v>
      </c>
      <c r="X23" s="116">
        <f t="shared" si="11"/>
        <v>10.80</v>
      </c>
      <c r="Y23" s="118">
        <v>43</v>
      </c>
      <c r="Z23" s="105">
        <f t="shared" si="12"/>
        <v>34.40</v>
      </c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7"/>
    </row>
    <row r="24" spans="1:44" s="145" customFormat="1" ht="20.25">
      <c r="A24" s="117">
        <v>18</v>
      </c>
      <c r="B24" s="142">
        <v>630242</v>
      </c>
      <c r="C24" s="143" t="s">
        <v>125</v>
      </c>
      <c r="D24" s="149">
        <v>11</v>
      </c>
      <c r="E24" s="149">
        <v>11</v>
      </c>
      <c r="F24" s="150">
        <v>11</v>
      </c>
      <c r="G24" s="117">
        <v>9</v>
      </c>
      <c r="H24" s="117">
        <v>11</v>
      </c>
      <c r="I24" s="117">
        <f t="shared" si="1"/>
        <v>53</v>
      </c>
      <c r="J24" s="117">
        <f t="shared" si="2"/>
        <v>7.9499999999999993</v>
      </c>
      <c r="K24" s="117">
        <v>3</v>
      </c>
      <c r="L24" s="117">
        <v>2</v>
      </c>
      <c r="M24" s="117">
        <v>4</v>
      </c>
      <c r="N24" s="117">
        <v>3</v>
      </c>
      <c r="O24" s="117">
        <v>3</v>
      </c>
      <c r="P24" s="117">
        <f t="shared" si="3"/>
        <v>15</v>
      </c>
      <c r="Q24" s="117">
        <f t="shared" si="4"/>
        <v>0.75</v>
      </c>
      <c r="R24" s="144">
        <f t="shared" si="5"/>
        <v>1.7999999999999998</v>
      </c>
      <c r="S24" s="144">
        <f t="shared" si="6"/>
        <v>1.75</v>
      </c>
      <c r="T24" s="144">
        <f t="shared" si="7"/>
        <v>1.85</v>
      </c>
      <c r="U24" s="144">
        <f t="shared" si="8"/>
        <v>1.50</v>
      </c>
      <c r="V24" s="144">
        <f t="shared" si="9"/>
        <v>1.7999999999999998</v>
      </c>
      <c r="W24" s="144">
        <f t="shared" si="10"/>
        <v>68</v>
      </c>
      <c r="X24" s="116">
        <f t="shared" si="11"/>
        <v>13.60</v>
      </c>
      <c r="Y24" s="118">
        <v>51</v>
      </c>
      <c r="Z24" s="105">
        <f t="shared" si="12"/>
        <v>40.800000000000004</v>
      </c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7"/>
    </row>
    <row r="25" spans="1:44" s="145" customFormat="1" ht="20.25">
      <c r="A25" s="117">
        <v>19</v>
      </c>
      <c r="B25" s="142">
        <v>630247</v>
      </c>
      <c r="C25" s="143" t="s">
        <v>126</v>
      </c>
      <c r="D25" s="149">
        <v>12</v>
      </c>
      <c r="E25" s="149">
        <v>14</v>
      </c>
      <c r="F25" s="150">
        <v>11</v>
      </c>
      <c r="G25" s="117">
        <v>11</v>
      </c>
      <c r="H25" s="117">
        <v>11</v>
      </c>
      <c r="I25" s="117">
        <f t="shared" si="1"/>
        <v>59</v>
      </c>
      <c r="J25" s="117">
        <f t="shared" si="2"/>
        <v>8.85</v>
      </c>
      <c r="K25" s="117">
        <v>4</v>
      </c>
      <c r="L25" s="117">
        <v>4</v>
      </c>
      <c r="M25" s="117">
        <v>3</v>
      </c>
      <c r="N25" s="117">
        <v>2</v>
      </c>
      <c r="O25" s="117">
        <v>5</v>
      </c>
      <c r="P25" s="117">
        <f t="shared" si="3"/>
        <v>18</v>
      </c>
      <c r="Q25" s="117">
        <f t="shared" si="4"/>
        <v>0.90</v>
      </c>
      <c r="R25" s="144">
        <f t="shared" si="5"/>
        <v>1.9999999999999998</v>
      </c>
      <c r="S25" s="144">
        <f t="shared" si="6"/>
        <v>2.3000000000000003</v>
      </c>
      <c r="T25" s="144">
        <f t="shared" si="7"/>
        <v>1.7999999999999998</v>
      </c>
      <c r="U25" s="144">
        <f t="shared" si="8"/>
        <v>1.75</v>
      </c>
      <c r="V25" s="144">
        <f t="shared" si="9"/>
        <v>1.90</v>
      </c>
      <c r="W25" s="144">
        <f t="shared" si="10"/>
        <v>77</v>
      </c>
      <c r="X25" s="116">
        <f t="shared" si="11"/>
        <v>15.40</v>
      </c>
      <c r="Y25" s="118">
        <v>60</v>
      </c>
      <c r="Z25" s="105">
        <f t="shared" si="12"/>
        <v>48</v>
      </c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7"/>
    </row>
    <row r="26" spans="1:44" s="145" customFormat="1" ht="20.25">
      <c r="A26" s="117">
        <v>20</v>
      </c>
      <c r="B26" s="142">
        <v>630248</v>
      </c>
      <c r="C26" s="143" t="s">
        <v>127</v>
      </c>
      <c r="D26" s="149">
        <v>11</v>
      </c>
      <c r="E26" s="149">
        <v>12</v>
      </c>
      <c r="F26" s="150">
        <v>14</v>
      </c>
      <c r="G26" s="117">
        <v>15</v>
      </c>
      <c r="H26" s="117">
        <v>15</v>
      </c>
      <c r="I26" s="117">
        <f t="shared" si="1"/>
        <v>67</v>
      </c>
      <c r="J26" s="117">
        <f t="shared" si="2"/>
        <v>10.049999999999999</v>
      </c>
      <c r="K26" s="117">
        <v>2</v>
      </c>
      <c r="L26" s="117">
        <v>4</v>
      </c>
      <c r="M26" s="117">
        <v>4</v>
      </c>
      <c r="N26" s="117">
        <v>3</v>
      </c>
      <c r="O26" s="117">
        <v>5</v>
      </c>
      <c r="P26" s="117">
        <f t="shared" si="3"/>
        <v>18</v>
      </c>
      <c r="Q26" s="117">
        <f t="shared" si="4"/>
        <v>0.90</v>
      </c>
      <c r="R26" s="144">
        <f t="shared" si="5"/>
        <v>1.75</v>
      </c>
      <c r="S26" s="144">
        <f t="shared" si="6"/>
        <v>1.9999999999999998</v>
      </c>
      <c r="T26" s="144">
        <f t="shared" si="7"/>
        <v>2.3000000000000003</v>
      </c>
      <c r="U26" s="144">
        <f t="shared" si="8"/>
        <v>2.40</v>
      </c>
      <c r="V26" s="144">
        <f t="shared" si="9"/>
        <v>2.50</v>
      </c>
      <c r="W26" s="144">
        <f t="shared" si="10"/>
        <v>85</v>
      </c>
      <c r="X26" s="116">
        <f t="shared" si="11"/>
        <v>17</v>
      </c>
      <c r="Y26" s="118">
        <v>61</v>
      </c>
      <c r="Z26" s="105">
        <f t="shared" si="12"/>
        <v>48.80</v>
      </c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7"/>
    </row>
    <row r="27" spans="1:44" s="145" customFormat="1" ht="20.25">
      <c r="A27" s="117">
        <v>21</v>
      </c>
      <c r="B27" s="142">
        <v>630276</v>
      </c>
      <c r="C27" s="143" t="s">
        <v>128</v>
      </c>
      <c r="D27" s="149">
        <v>11</v>
      </c>
      <c r="E27" s="149">
        <v>12</v>
      </c>
      <c r="F27" s="150">
        <v>14</v>
      </c>
      <c r="G27" s="117">
        <v>11</v>
      </c>
      <c r="H27" s="117">
        <v>12</v>
      </c>
      <c r="I27" s="117">
        <f t="shared" si="1"/>
        <v>60</v>
      </c>
      <c r="J27" s="117">
        <f t="shared" si="2"/>
        <v>9</v>
      </c>
      <c r="K27" s="117">
        <v>4</v>
      </c>
      <c r="L27" s="117">
        <v>4</v>
      </c>
      <c r="M27" s="117">
        <v>2</v>
      </c>
      <c r="N27" s="117">
        <v>5</v>
      </c>
      <c r="O27" s="117">
        <v>3</v>
      </c>
      <c r="P27" s="117">
        <f t="shared" si="3"/>
        <v>18</v>
      </c>
      <c r="Q27" s="117">
        <f t="shared" si="4"/>
        <v>0.90</v>
      </c>
      <c r="R27" s="144">
        <f t="shared" si="5"/>
        <v>1.85</v>
      </c>
      <c r="S27" s="144">
        <f t="shared" si="6"/>
        <v>1.9999999999999998</v>
      </c>
      <c r="T27" s="144">
        <f t="shared" si="7"/>
        <v>2.2000000000000002</v>
      </c>
      <c r="U27" s="144">
        <f t="shared" si="8"/>
        <v>1.90</v>
      </c>
      <c r="V27" s="144">
        <f t="shared" si="9"/>
        <v>1.9499999999999997</v>
      </c>
      <c r="W27" s="144">
        <f t="shared" si="10"/>
        <v>78</v>
      </c>
      <c r="X27" s="116">
        <f t="shared" si="11"/>
        <v>15.60</v>
      </c>
      <c r="Y27" s="118">
        <v>63</v>
      </c>
      <c r="Z27" s="105">
        <f t="shared" si="12"/>
        <v>50.400000000000006</v>
      </c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7"/>
    </row>
    <row r="28" spans="1:44" s="162" customFormat="1" ht="20.25">
      <c r="A28" s="151">
        <v>22</v>
      </c>
      <c r="B28" s="152">
        <v>630124</v>
      </c>
      <c r="C28" s="153" t="s">
        <v>131</v>
      </c>
      <c r="D28" s="154">
        <v>11</v>
      </c>
      <c r="E28" s="154">
        <v>12</v>
      </c>
      <c r="F28" s="155">
        <v>14</v>
      </c>
      <c r="G28" s="151">
        <v>15</v>
      </c>
      <c r="H28" s="151">
        <v>15</v>
      </c>
      <c r="I28" s="151">
        <f t="shared" si="1"/>
        <v>67</v>
      </c>
      <c r="J28" s="151">
        <f t="shared" si="2"/>
        <v>10.049999999999999</v>
      </c>
      <c r="K28" s="151"/>
      <c r="L28" s="151"/>
      <c r="M28" s="151"/>
      <c r="N28" s="151"/>
      <c r="O28" s="151"/>
      <c r="P28" s="151">
        <f t="shared" si="3"/>
        <v>0</v>
      </c>
      <c r="Q28" s="151">
        <f t="shared" si="4"/>
        <v>0</v>
      </c>
      <c r="R28" s="156">
        <f t="shared" si="5"/>
        <v>1.65</v>
      </c>
      <c r="S28" s="156">
        <f t="shared" si="6"/>
        <v>1.7999999999999998</v>
      </c>
      <c r="T28" s="156">
        <f t="shared" si="7"/>
        <v>2.10</v>
      </c>
      <c r="U28" s="156">
        <f t="shared" si="8"/>
        <v>2.25</v>
      </c>
      <c r="V28" s="156">
        <f t="shared" si="9"/>
        <v>2.25</v>
      </c>
      <c r="W28" s="156">
        <f t="shared" si="10"/>
        <v>67</v>
      </c>
      <c r="X28" s="157">
        <f t="shared" si="11"/>
        <v>13.40</v>
      </c>
      <c r="Y28" s="158">
        <v>68</v>
      </c>
      <c r="Z28" s="159">
        <f t="shared" si="12"/>
        <v>54.400000000000006</v>
      </c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1"/>
    </row>
    <row r="29" spans="5:7" ht="21" thickBot="1">
      <c r="E29" s="108"/>
      <c r="G29" s="109"/>
    </row>
    <row r="30" spans="1:26" ht="20.25">
      <c r="A30" s="193" t="s">
        <v>16</v>
      </c>
      <c r="B30" s="194"/>
      <c r="C30" s="195"/>
      <c r="D30" s="6">
        <f>COUNT(D7:D28)</f>
        <v>22</v>
      </c>
      <c r="E30" s="6">
        <f>COUNT(E7:E28)</f>
        <v>22</v>
      </c>
      <c r="F30" s="6">
        <f>COUNT(F7:F28)</f>
        <v>22</v>
      </c>
      <c r="G30" s="6">
        <f>COUNT(G7:G28)</f>
        <v>22</v>
      </c>
      <c r="H30" s="6">
        <f>COUNT(H7:H28)</f>
        <v>22</v>
      </c>
      <c r="I30" s="6">
        <f>COUNT(I7:I28)</f>
        <v>22</v>
      </c>
      <c r="J30" s="6">
        <f>COUNT(J7:J28)</f>
        <v>22</v>
      </c>
      <c r="K30" s="6">
        <f>COUNT(K7:K28)</f>
        <v>21</v>
      </c>
      <c r="L30" s="6">
        <f>COUNT(L7:L28)</f>
        <v>21</v>
      </c>
      <c r="M30" s="6">
        <f>COUNT(M7:M28)</f>
        <v>21</v>
      </c>
      <c r="N30" s="6">
        <f>COUNT(N7:N28)</f>
        <v>21</v>
      </c>
      <c r="O30" s="6">
        <f>COUNT(O7:O28)</f>
        <v>21</v>
      </c>
      <c r="P30" s="6">
        <f>COUNT(P7:P28)</f>
        <v>22</v>
      </c>
      <c r="Q30" s="6">
        <f>COUNT(Q7:Q28)</f>
        <v>22</v>
      </c>
      <c r="R30" s="6">
        <f>COUNT(R7:R28)</f>
        <v>22</v>
      </c>
      <c r="S30" s="6">
        <f>COUNT(S7:S28)</f>
        <v>22</v>
      </c>
      <c r="T30" s="6">
        <f>COUNT(T7:T28)</f>
        <v>22</v>
      </c>
      <c r="U30" s="6">
        <f>COUNT(U7:U28)</f>
        <v>22</v>
      </c>
      <c r="V30" s="6">
        <f>COUNT(V7:V28)</f>
        <v>22</v>
      </c>
      <c r="W30" s="6">
        <f>COUNT(W7:W28)</f>
        <v>22</v>
      </c>
      <c r="X30" s="6">
        <f>COUNT(X7:X28)</f>
        <v>22</v>
      </c>
      <c r="Y30" s="6">
        <f>COUNT(Y7:Y28)</f>
        <v>22</v>
      </c>
      <c r="Z30" s="6">
        <f>COUNT(Z7:Z28)</f>
        <v>22</v>
      </c>
    </row>
    <row r="31" spans="1:26" ht="21" customHeight="1">
      <c r="A31" s="166" t="s">
        <v>17</v>
      </c>
      <c r="B31" s="167"/>
      <c r="C31" s="168"/>
      <c r="D31" s="7">
        <v>20</v>
      </c>
      <c r="E31" s="8">
        <v>20</v>
      </c>
      <c r="F31" s="8">
        <v>20</v>
      </c>
      <c r="G31" s="8">
        <v>20</v>
      </c>
      <c r="H31" s="73">
        <v>20</v>
      </c>
      <c r="I31" s="9">
        <f>SUM(D31:H31)</f>
        <v>100</v>
      </c>
      <c r="J31" s="74">
        <f>I31*0.15</f>
        <v>15</v>
      </c>
      <c r="K31" s="71">
        <v>6</v>
      </c>
      <c r="L31" s="11">
        <v>6</v>
      </c>
      <c r="M31" s="11">
        <v>6</v>
      </c>
      <c r="N31" s="11">
        <v>6</v>
      </c>
      <c r="O31" s="72">
        <v>6</v>
      </c>
      <c r="P31" s="69">
        <f>SUM(K31:O31)</f>
        <v>30</v>
      </c>
      <c r="Q31" s="79">
        <f>P31*0.05</f>
        <v>1.50</v>
      </c>
      <c r="R31" s="80">
        <f>(D31*0.15+K31*0.05)</f>
        <v>3.30</v>
      </c>
      <c r="S31" s="13">
        <f>((E31*0.15+L31*0.05))</f>
        <v>3.30</v>
      </c>
      <c r="T31" s="13">
        <f t="shared" si="13" ref="T31:U31">((F31*0.15+M31*0.05))</f>
        <v>3.30</v>
      </c>
      <c r="U31" s="13">
        <f t="shared" si="13"/>
        <v>3.30</v>
      </c>
      <c r="V31" s="14">
        <f>((H31*0.15+O31*0.05))</f>
        <v>3.30</v>
      </c>
      <c r="W31" s="82">
        <v>130</v>
      </c>
      <c r="X31" s="81">
        <f>W31*0.2</f>
        <v>26</v>
      </c>
      <c r="Y31" s="12">
        <v>100</v>
      </c>
      <c r="Z31" s="69">
        <f>Y31*0.8</f>
        <v>80</v>
      </c>
    </row>
    <row r="32" spans="1:26" ht="20.25">
      <c r="A32" s="166" t="s">
        <v>77</v>
      </c>
      <c r="B32" s="167"/>
      <c r="C32" s="168"/>
      <c r="D32" s="7">
        <f>D31*0.4</f>
        <v>8</v>
      </c>
      <c r="E32" s="8">
        <f>E31*0.4</f>
        <v>8</v>
      </c>
      <c r="F32" s="8">
        <f t="shared" si="14" ref="F32:J32">F31*0.4</f>
        <v>8</v>
      </c>
      <c r="G32" s="8">
        <f t="shared" si="14"/>
        <v>8</v>
      </c>
      <c r="H32" s="73">
        <f t="shared" si="14"/>
        <v>8</v>
      </c>
      <c r="I32" s="9">
        <f t="shared" si="14"/>
        <v>40</v>
      </c>
      <c r="J32" s="74">
        <f t="shared" si="14"/>
        <v>6</v>
      </c>
      <c r="K32" s="71">
        <f>K31*0.4</f>
        <v>2.4000000000000004</v>
      </c>
      <c r="L32" s="11">
        <f>L31*0.4</f>
        <v>2.4000000000000004</v>
      </c>
      <c r="M32" s="11">
        <f t="shared" si="15" ref="M32:Z32">M31*0.4</f>
        <v>2.4000000000000004</v>
      </c>
      <c r="N32" s="11">
        <f t="shared" si="15"/>
        <v>2.4000000000000004</v>
      </c>
      <c r="O32" s="72">
        <f t="shared" si="15"/>
        <v>2.4000000000000004</v>
      </c>
      <c r="P32" s="69">
        <f t="shared" si="15"/>
        <v>12</v>
      </c>
      <c r="Q32" s="79">
        <f t="shared" si="15"/>
        <v>0.60000000000000009</v>
      </c>
      <c r="R32" s="80">
        <f t="shared" si="15"/>
        <v>1.32</v>
      </c>
      <c r="S32" s="13">
        <f t="shared" si="15"/>
        <v>1.32</v>
      </c>
      <c r="T32" s="13">
        <f t="shared" si="15"/>
        <v>1.32</v>
      </c>
      <c r="U32" s="13">
        <f t="shared" si="15"/>
        <v>1.32</v>
      </c>
      <c r="V32" s="14">
        <f t="shared" si="15"/>
        <v>1.32</v>
      </c>
      <c r="W32" s="82">
        <f t="shared" si="15"/>
        <v>52</v>
      </c>
      <c r="X32" s="81">
        <f t="shared" si="15"/>
        <v>10.40</v>
      </c>
      <c r="Y32" s="12">
        <f t="shared" si="15"/>
        <v>40</v>
      </c>
      <c r="Z32" s="69">
        <f t="shared" si="15"/>
        <v>32</v>
      </c>
    </row>
    <row r="33" spans="1:26" ht="21" customHeight="1">
      <c r="A33" s="166" t="s">
        <v>18</v>
      </c>
      <c r="B33" s="167"/>
      <c r="C33" s="168"/>
      <c r="D33" s="7">
        <f>COUNTIF(D7:D28,"&gt;=8")</f>
        <v>22</v>
      </c>
      <c r="E33" s="7">
        <f>COUNTIF(E7:E28,"&gt;=8")</f>
        <v>21</v>
      </c>
      <c r="F33" s="7">
        <f>COUNTIF(F7:F28,"&gt;=8")</f>
        <v>20</v>
      </c>
      <c r="G33" s="7">
        <f>COUNTIF(G7:G28,"&gt;=8")</f>
        <v>21</v>
      </c>
      <c r="H33" s="7">
        <f>COUNTIF(H7:H28,"&gt;=8")</f>
        <v>21</v>
      </c>
      <c r="I33" s="7">
        <f>COUNTIF(I7:I28,"&gt;=40")</f>
        <v>20</v>
      </c>
      <c r="J33" s="7">
        <f>COUNTIF(J7:J28,"&gt;=6")</f>
        <v>20</v>
      </c>
      <c r="K33" s="7">
        <f>COUNTIF(K7:K28,"&gt;=2.4")</f>
        <v>16</v>
      </c>
      <c r="L33" s="7">
        <f t="shared" si="16" ref="L33:O33">COUNTIF(L7:L28,"&gt;=2.4")</f>
        <v>15</v>
      </c>
      <c r="M33" s="7">
        <f t="shared" si="16"/>
        <v>15</v>
      </c>
      <c r="N33" s="7">
        <f t="shared" si="16"/>
        <v>13</v>
      </c>
      <c r="O33" s="7">
        <f t="shared" si="16"/>
        <v>15</v>
      </c>
      <c r="P33" s="7">
        <f>COUNTIF(P7:P28,"&gt;=12")</f>
        <v>19</v>
      </c>
      <c r="Q33" s="7">
        <f>COUNTIF(Q7:Q28,"&gt;=.6")</f>
        <v>19</v>
      </c>
      <c r="R33" s="7">
        <f>COUNTIF(R7:R28,"&gt;=1.32")</f>
        <v>20</v>
      </c>
      <c r="S33" s="7">
        <f t="shared" si="17" ref="S33:V33">COUNTIF(S7:S28,"&gt;=1.32")</f>
        <v>20</v>
      </c>
      <c r="T33" s="7">
        <f t="shared" si="17"/>
        <v>19</v>
      </c>
      <c r="U33" s="7">
        <f t="shared" si="17"/>
        <v>18</v>
      </c>
      <c r="V33" s="7">
        <f t="shared" si="17"/>
        <v>21</v>
      </c>
      <c r="W33" s="7">
        <f>COUNTIF(W7:W28,"&gt;=52")</f>
        <v>20</v>
      </c>
      <c r="X33" s="7">
        <f>COUNTIF(X7:X28,"&gt;=10.4")</f>
        <v>20</v>
      </c>
      <c r="Y33" s="7">
        <f>COUNTIF(Y7:Y28,"&gt;=40")</f>
        <v>20</v>
      </c>
      <c r="Z33" s="7">
        <f>COUNTIF(Z7:Z28,"&gt;=32")</f>
        <v>20</v>
      </c>
    </row>
    <row r="34" spans="1:26" ht="20.25">
      <c r="A34" s="166" t="s">
        <v>19</v>
      </c>
      <c r="B34" s="167"/>
      <c r="C34" s="168"/>
      <c r="D34" s="75" t="str">
        <f>IF(((D33/COUNT(D7:D28))*100)&gt;=60,"3",IF(AND(((D33/COUNT(D7:D28))*100)&lt;60,((D33/COUNT(D7:D28))*100)&gt;=50),"2",IF(AND(((D33/COUNT(D7:D28))*100)&lt;50,((D33/COUNT(D7:D28))*100)&gt;=40),"1","0")))</f>
        <v>3</v>
      </c>
      <c r="E34" s="75" t="str">
        <f>IF(((E33/COUNT(E7:E28))*100)&gt;=60,"3",IF(AND(((E33/COUNT(E7:E28))*100)&lt;60,((E33/COUNT(E7:E28))*100)&gt;=50),"2",IF(AND(((E33/COUNT(E7:E28))*100)&lt;50,((E33/COUNT(E7:E28))*100)&gt;=40),"1","0")))</f>
        <v>3</v>
      </c>
      <c r="F34" s="75" t="str">
        <f>IF(((F33/COUNT(F7:F28))*100)&gt;=60,"3",IF(AND(((F33/COUNT(F7:F28))*100)&lt;60,((F33/COUNT(F7:F28))*100)&gt;=50),"2",IF(AND(((F33/COUNT(F7:F28))*100)&lt;50,((F33/COUNT(F7:F28))*100)&gt;=40),"1","0")))</f>
        <v>3</v>
      </c>
      <c r="G34" s="75" t="str">
        <f>IF(((G33/COUNT(G7:G28))*100)&gt;=60,"3",IF(AND(((G33/COUNT(G7:G28))*100)&lt;60,((G33/COUNT(G7:G28))*100)&gt;=50),"2",IF(AND(((G33/COUNT(G7:G28))*100)&lt;50,((G33/COUNT(G7:G28))*100)&gt;=40),"1","0")))</f>
        <v>3</v>
      </c>
      <c r="H34" s="75" t="str">
        <f>IF(((H33/COUNT(H7:H28))*100)&gt;=60,"3",IF(AND(((H33/COUNT(H7:H28))*100)&lt;60,((H33/COUNT(H7:H28))*100)&gt;=50),"2",IF(AND(((H33/COUNT(H7:H28))*100)&lt;50,((H33/COUNT(H7:H28))*100)&gt;=40),"1","0")))</f>
        <v>3</v>
      </c>
      <c r="I34" s="75" t="str">
        <f>IF(((I33/COUNT(I7:I28))*100)&gt;=60,"3",IF(AND(((I33/COUNT(I7:I28))*100)&lt;60,((I33/COUNT(I7:I28))*100)&gt;=50),"2",IF(AND(((I33/COUNT(I7:I28))*100)&lt;50,((I33/COUNT(I7:I28))*100)&gt;=40),"1","0")))</f>
        <v>3</v>
      </c>
      <c r="J34" s="75" t="str">
        <f>IF(((J33/COUNT(J7:J28))*100)&gt;=60,"3",IF(AND(((J33/COUNT(J7:J28))*100)&lt;60,((J33/COUNT(J7:J28))*100)&gt;=50),"2",IF(AND(((J33/COUNT(J7:J28))*100)&lt;50,((J33/COUNT(J7:J28))*100)&gt;=40),"1","0")))</f>
        <v>3</v>
      </c>
      <c r="K34" s="75" t="str">
        <f>IF(((K33/COUNT(K7:K28))*100)&gt;=60,"3",IF(AND(((K33/COUNT(K7:K28))*100)&lt;60,((K33/COUNT(K7:K28))*100)&gt;=50),"2",IF(AND(((K33/COUNT(K7:K28))*100)&lt;50,((K33/COUNT(K7:K28))*100)&gt;=40),"1","0")))</f>
        <v>3</v>
      </c>
      <c r="L34" s="75" t="str">
        <f>IF(((L33/COUNT(L7:L28))*100)&gt;=60,"3",IF(AND(((L33/COUNT(L7:L28))*100)&lt;60,((L33/COUNT(L7:L28))*100)&gt;=50),"2",IF(AND(((L33/COUNT(L7:L28))*100)&lt;50,((L33/COUNT(L7:L28))*100)&gt;=40),"1","0")))</f>
        <v>3</v>
      </c>
      <c r="M34" s="75" t="str">
        <f>IF(((M33/COUNT(M7:M28))*100)&gt;=60,"3",IF(AND(((M33/COUNT(M7:M28))*100)&lt;60,((M33/COUNT(M7:M28))*100)&gt;=50),"2",IF(AND(((M33/COUNT(M7:M28))*100)&lt;50,((M33/COUNT(M7:M28))*100)&gt;=40),"1","0")))</f>
        <v>3</v>
      </c>
      <c r="N34" s="75" t="str">
        <f>IF(((N33/COUNT(N7:N28))*100)&gt;=60,"3",IF(AND(((N33/COUNT(N7:N28))*100)&lt;60,((N33/COUNT(N7:N28))*100)&gt;=50),"2",IF(AND(((N33/COUNT(N7:N28))*100)&lt;50,((N33/COUNT(N7:N28))*100)&gt;=40),"1","0")))</f>
        <v>3</v>
      </c>
      <c r="O34" s="75" t="str">
        <f>IF(((O33/COUNT(O7:O28))*100)&gt;=60,"3",IF(AND(((O33/COUNT(O7:O28))*100)&lt;60,((O33/COUNT(O7:O28))*100)&gt;=50),"2",IF(AND(((O33/COUNT(O7:O28))*100)&lt;50,((O33/COUNT(O7:O28))*100)&gt;=40),"1","0")))</f>
        <v>3</v>
      </c>
      <c r="P34" s="75" t="str">
        <f>IF(((P33/COUNT(P7:P28))*100)&gt;=60,"3",IF(AND(((P33/COUNT(P7:P28))*100)&lt;60,((P33/COUNT(P7:P28))*100)&gt;=50),"2",IF(AND(((P33/COUNT(P7:P28))*100)&lt;50,((P33/COUNT(P7:P28))*100)&gt;=40),"1","0")))</f>
        <v>3</v>
      </c>
      <c r="Q34" s="75" t="str">
        <f>IF(((Q33/COUNT(Q7:Q28))*100)&gt;=60,"3",IF(AND(((Q33/COUNT(Q7:Q28))*100)&lt;60,((Q33/COUNT(Q7:Q28))*100)&gt;=50),"2",IF(AND(((Q33/COUNT(Q7:Q28))*100)&lt;50,((Q33/COUNT(Q7:Q28))*100)&gt;=40),"1","0")))</f>
        <v>3</v>
      </c>
      <c r="R34" s="75" t="str">
        <f>IF(((R33/COUNT(R7:R28))*100)&gt;=60,"3",IF(AND(((R33/COUNT(R7:R28))*100)&lt;60,((R33/COUNT(R7:R28))*100)&gt;=50),"2",IF(AND(((R33/COUNT(R7:R28))*100)&lt;50,((R33/COUNT(R7:R28))*100)&gt;=40),"1","0")))</f>
        <v>3</v>
      </c>
      <c r="S34" s="75" t="str">
        <f>IF(((S33/COUNT(S7:S28))*100)&gt;=60,"3",IF(AND(((S33/COUNT(S7:S28))*100)&lt;60,((S33/COUNT(S7:S28))*100)&gt;=50),"2",IF(AND(((S33/COUNT(S7:S28))*100)&lt;50,((S33/COUNT(S7:S28))*100)&gt;=40),"1","0")))</f>
        <v>3</v>
      </c>
      <c r="T34" s="75" t="str">
        <f>IF(((T33/COUNT(T7:T28))*100)&gt;=60,"3",IF(AND(((T33/COUNT(T7:T28))*100)&lt;60,((T33/COUNT(T7:T28))*100)&gt;=50),"2",IF(AND(((T33/COUNT(T7:T28))*100)&lt;50,((T33/COUNT(T7:T28))*100)&gt;=40),"1","0")))</f>
        <v>3</v>
      </c>
      <c r="U34" s="75" t="str">
        <f>IF(((U33/COUNT(U7:U28))*100)&gt;=60,"3",IF(AND(((U33/COUNT(U7:U28))*100)&lt;60,((U33/COUNT(U7:U28))*100)&gt;=50),"2",IF(AND(((U33/COUNT(U7:U28))*100)&lt;50,((U33/COUNT(U7:U28))*100)&gt;=40),"1","0")))</f>
        <v>3</v>
      </c>
      <c r="V34" s="75" t="str">
        <f>IF(((V33/COUNT(V7:V28))*100)&gt;=60,"3",IF(AND(((V33/COUNT(V7:V28))*100)&lt;60,((V33/COUNT(V7:V28))*100)&gt;=50),"2",IF(AND(((V33/COUNT(V7:V28))*100)&lt;50,((V33/COUNT(V7:V28))*100)&gt;=40),"1","0")))</f>
        <v>3</v>
      </c>
      <c r="W34" s="75" t="str">
        <f>IF(((W33/COUNT(W7:W28))*100)&gt;=60,"3",IF(AND(((W33/COUNT(W7:W28))*100)&lt;60,((W33/COUNT(W7:W28))*100)&gt;=50),"2",IF(AND(((W33/COUNT(W7:W28))*100)&lt;50,((W33/COUNT(W7:W28))*100)&gt;=40),"1","0")))</f>
        <v>3</v>
      </c>
      <c r="X34" s="75" t="str">
        <f>IF(((X33/COUNT(X7:X28))*100)&gt;=60,"3",IF(AND(((X33/COUNT(X7:X28))*100)&lt;60,((X33/COUNT(X7:X28))*100)&gt;=50),"2",IF(AND(((X33/COUNT(X7:X28))*100)&lt;50,((X33/COUNT(X7:X28))*100)&gt;=40),"1","0")))</f>
        <v>3</v>
      </c>
      <c r="Y34" s="75" t="str">
        <f>IF(((Y33/COUNT(Y7:Y28))*100)&gt;=60,"3",IF(AND(((Y33/COUNT(Y7:Y28))*100)&lt;60,((Y33/COUNT(Y7:Y28))*100)&gt;=50),"2",IF(AND(((Y33/COUNT(Y7:Y28))*100)&lt;50,((Y33/COUNT(Y7:Y28))*100)&gt;=40),"1","0")))</f>
        <v>3</v>
      </c>
      <c r="Z34" s="75" t="str">
        <f>IF(((Z33/COUNT(Z7:Z28))*100)&gt;=60,"3",IF(AND(((Z33/COUNT(Z7:Z28))*100)&lt;60,((Z33/COUNT(Z7:Z28))*100)&gt;=50),"2",IF(AND(((Z33/COUNT(Z7:Z28))*100)&lt;50,((Z33/COUNT(Z7:Z28))*100)&gt;=40),"1","0")))</f>
        <v>3</v>
      </c>
    </row>
    <row r="35" spans="1:26" ht="21" thickBot="1">
      <c r="A35" s="169" t="s">
        <v>20</v>
      </c>
      <c r="B35" s="170"/>
      <c r="C35" s="171"/>
      <c r="D35" s="10">
        <f>((D33/COUNT(D7:D28))*D34)</f>
        <v>3</v>
      </c>
      <c r="E35" s="10">
        <f>((E33/COUNT(E7:E28))*E34)</f>
        <v>2.8636363636363638</v>
      </c>
      <c r="F35" s="10">
        <f>((F33/COUNT(F7:F28))*F34)</f>
        <v>2.7272727272727271</v>
      </c>
      <c r="G35" s="10">
        <f>((G33/COUNT(G7:G28))*G34)</f>
        <v>2.8636363636363638</v>
      </c>
      <c r="H35" s="10">
        <f>((H33/COUNT(H7:H28))*H34)</f>
        <v>2.8636363636363638</v>
      </c>
      <c r="I35" s="10">
        <f>((I33/COUNT(I7:I28))*I34)</f>
        <v>2.7272727272727271</v>
      </c>
      <c r="J35" s="10">
        <f>((J33/COUNT(J7:J28))*J34)</f>
        <v>2.7272727272727271</v>
      </c>
      <c r="K35" s="10">
        <f>((K33/COUNT(K7:K28))*K34)</f>
        <v>2.2857142857142856</v>
      </c>
      <c r="L35" s="10">
        <f>((L33/COUNT(L7:L28))*L34)</f>
        <v>2.1428571428571428</v>
      </c>
      <c r="M35" s="10">
        <f>((M33/COUNT(M7:M28))*M34)</f>
        <v>2.1428571428571428</v>
      </c>
      <c r="N35" s="10">
        <f>((N33/COUNT(N7:N28))*N34)</f>
        <v>1.8571428571428572</v>
      </c>
      <c r="O35" s="10">
        <f>((O33/COUNT(O7:O28))*O34)</f>
        <v>2.1428571428571428</v>
      </c>
      <c r="P35" s="10">
        <f>((P33/COUNT(P7:P28))*P34)</f>
        <v>2.5909090909090908</v>
      </c>
      <c r="Q35" s="10">
        <f>((Q33/COUNT(Q7:Q28))*Q34)</f>
        <v>2.5909090909090908</v>
      </c>
      <c r="R35" s="10">
        <f>((R33/COUNT(R7:R28))*R34)</f>
        <v>2.7272727272727271</v>
      </c>
      <c r="S35" s="10">
        <f>((S33/COUNT(S7:S28))*S34)</f>
        <v>2.7272727272727271</v>
      </c>
      <c r="T35" s="10">
        <f>((T33/COUNT(T7:T28))*T34)</f>
        <v>2.5909090909090908</v>
      </c>
      <c r="U35" s="10">
        <f>((U33/COUNT(U7:U28))*U34)</f>
        <v>2.4545454545454546</v>
      </c>
      <c r="V35" s="10">
        <f>((V33/COUNT(V7:V28))*V34)</f>
        <v>2.8636363636363638</v>
      </c>
      <c r="W35" s="10">
        <f>((W33/COUNT(W7:W28))*W34)</f>
        <v>2.7272727272727271</v>
      </c>
      <c r="X35" s="10">
        <f>((X33/COUNT(X7:X28))*X34)</f>
        <v>2.7272727272727271</v>
      </c>
      <c r="Y35" s="10">
        <f>((Y33/COUNT(Y7:Y28))*Y34)</f>
        <v>2.7272727272727271</v>
      </c>
      <c r="Z35" s="10">
        <f>((Z33/COUNT(Z7:Z28))*Z34)</f>
        <v>2.7272727272727271</v>
      </c>
    </row>
    <row r="36" spans="1:4" ht="21" thickBot="1">
      <c r="A36" s="2"/>
      <c r="B36" s="2"/>
      <c r="C36" s="2"/>
      <c r="D36" s="2"/>
    </row>
    <row r="37" spans="1:19" ht="20.25">
      <c r="A37" s="172" t="s">
        <v>21</v>
      </c>
      <c r="B37" s="173"/>
      <c r="C37" s="174"/>
      <c r="D37" s="2"/>
      <c r="E37" s="175" t="s">
        <v>22</v>
      </c>
      <c r="F37" s="176"/>
      <c r="G37" s="176"/>
      <c r="H37" s="176"/>
      <c r="I37" s="176"/>
      <c r="J37" s="176"/>
      <c r="K37" s="176"/>
      <c r="L37" s="176"/>
      <c r="M37" s="176"/>
      <c r="N37" s="177"/>
      <c r="O37" s="70" t="s">
        <v>12</v>
      </c>
      <c r="P37" s="17" t="s">
        <v>3</v>
      </c>
      <c r="Q37" s="17" t="s">
        <v>4</v>
      </c>
      <c r="R37" s="17" t="s">
        <v>5</v>
      </c>
      <c r="S37" s="18" t="s">
        <v>6</v>
      </c>
    </row>
    <row r="38" spans="1:19" ht="21" thickBot="1">
      <c r="A38" s="19" t="s">
        <v>78</v>
      </c>
      <c r="B38" s="3"/>
      <c r="C38" s="20"/>
      <c r="D38" s="2"/>
      <c r="E38" s="178"/>
      <c r="F38" s="179"/>
      <c r="G38" s="179"/>
      <c r="H38" s="179"/>
      <c r="I38" s="179"/>
      <c r="J38" s="179"/>
      <c r="K38" s="179"/>
      <c r="L38" s="179"/>
      <c r="M38" s="179"/>
      <c r="N38" s="180"/>
      <c r="O38" s="4">
        <f>(R35*0.2+Z35*0.8)</f>
        <v>2.7272727272727271</v>
      </c>
      <c r="P38" s="4">
        <f>(S35*0.2+Z35*0.8)</f>
        <v>2.7272727272727271</v>
      </c>
      <c r="Q38" s="4">
        <f>(T35*0.2+Z35*0.8)</f>
        <v>2.6999999999999997</v>
      </c>
      <c r="R38" s="4">
        <f>(U35*0.2+Z35*0.8)</f>
        <v>2.6727272727272728</v>
      </c>
      <c r="S38" s="5">
        <f>(V35*0.2+Z35*0.8)</f>
        <v>2.7545454545454544</v>
      </c>
    </row>
    <row r="39" spans="1:4" ht="20.25">
      <c r="A39" s="19" t="s">
        <v>79</v>
      </c>
      <c r="B39" s="3"/>
      <c r="C39" s="20"/>
      <c r="D39" s="2"/>
    </row>
    <row r="40" spans="1:4" ht="21" thickBot="1">
      <c r="A40" s="21" t="s">
        <v>80</v>
      </c>
      <c r="B40" s="22"/>
      <c r="C40" s="23"/>
      <c r="D40" s="2"/>
    </row>
  </sheetData>
  <mergeCells count="22">
    <mergeCell ref="A30:C30"/>
    <mergeCell ref="A31:C3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37:N38"/>
    <mergeCell ref="Y4:Y6"/>
    <mergeCell ref="Z4:Z6"/>
    <mergeCell ref="D5:J5"/>
    <mergeCell ref="K5:Q5"/>
    <mergeCell ref="A32:C32"/>
    <mergeCell ref="A33:C33"/>
    <mergeCell ref="A34:C34"/>
    <mergeCell ref="A35:C35"/>
    <mergeCell ref="A37:C37"/>
  </mergeCells>
  <pageMargins left="0.7" right="0.7" top="0.75" bottom="0.75" header="0.3" footer="0.3"/>
  <pageSetup orientation="portrait" paperSize="1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ca92224-5fda-47b8-8d6f-861ae6643cc1}">
  <dimension ref="A3:AC18"/>
  <sheetViews>
    <sheetView zoomScale="78" zoomScaleNormal="78" workbookViewId="0" topLeftCell="G1">
      <selection pane="topLeft" activeCell="AC13" sqref="AC13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107</v>
      </c>
      <c r="C6" s="60"/>
      <c r="D6" s="60" t="str">
        <f>'CO (2)'!D4</f>
        <v>Poetry and Drama</v>
      </c>
      <c r="E6" s="60">
        <v>2</v>
      </c>
      <c r="F6" s="61">
        <f>'CO-PO Mapping (2)'!C16</f>
        <v>2.2705505737648601</v>
      </c>
      <c r="G6" s="45">
        <v>2.10</v>
      </c>
      <c r="H6" s="61">
        <f>'CO-PO Mapping (2)'!D16</f>
        <v>2.239056036556037</v>
      </c>
      <c r="I6" s="45">
        <v>2.10</v>
      </c>
      <c r="J6" s="61">
        <f>'CO-PO Mapping (2)'!E16</f>
        <v>2.2974350649350654</v>
      </c>
      <c r="K6" s="45">
        <v>2.80</v>
      </c>
      <c r="L6" s="40">
        <f>'CO-PO Mapping (2)'!F16</f>
        <v>2.267566137566138</v>
      </c>
      <c r="M6" s="45">
        <v>2</v>
      </c>
      <c r="N6" s="61">
        <f>'CO-PO Mapping (2)'!G16</f>
        <v>2.3067279942279946</v>
      </c>
      <c r="O6" s="45">
        <v>1.90</v>
      </c>
      <c r="P6" s="61">
        <f>'CO-PO Mapping (2)'!H16</f>
        <v>2.2666683501683504</v>
      </c>
      <c r="Q6" s="45">
        <v>2.2999999999999998</v>
      </c>
      <c r="R6" s="61">
        <f>'CO-PO Mapping (2)'!I16</f>
        <v>2.242193963443964</v>
      </c>
      <c r="S6" s="45">
        <v>1.80</v>
      </c>
      <c r="T6" s="61">
        <f>'CO-PO Mapping (2)'!J16</f>
        <v>2.252252685586019</v>
      </c>
      <c r="U6" s="45">
        <v>1.50</v>
      </c>
      <c r="V6" s="61">
        <f>'CO-PO Mapping (2)'!K16</f>
        <v>2.2906150793650797</v>
      </c>
      <c r="W6" s="45">
        <v>2.2999999999999998</v>
      </c>
      <c r="X6" s="61">
        <f>'CO-PO Mapping (2)'!L16</f>
        <v>2.2459276094276097</v>
      </c>
      <c r="Y6" s="45">
        <v>2</v>
      </c>
      <c r="Z6" s="61">
        <f>'CO-PO Mapping (2)'!M16</f>
        <v>2.2849025974025978</v>
      </c>
      <c r="AA6" s="45">
        <v>2.50</v>
      </c>
      <c r="AB6" s="62">
        <f>'CO-PO Mapping (2)'!N16</f>
        <v>2.2176847843514511</v>
      </c>
      <c r="AC6" s="63"/>
    </row>
    <row r="7" spans="1:29" ht="15">
      <c r="A7" s="45">
        <v>2</v>
      </c>
      <c r="B7" s="45" t="s">
        <v>107</v>
      </c>
      <c r="C7" s="60"/>
      <c r="D7" s="60" t="str">
        <f>'CO (2)'!D5</f>
        <v>Prose and Fiction</v>
      </c>
      <c r="E7" s="60">
        <v>1.90</v>
      </c>
      <c r="F7" s="92">
        <f>'CO-PO Mapping (2)'!C31</f>
        <v>2.2687483966650634</v>
      </c>
      <c r="G7" s="45">
        <v>2.50</v>
      </c>
      <c r="H7" s="92">
        <f>'CO-PO Mapping (2)'!D31</f>
        <v>2.2635482804232807</v>
      </c>
      <c r="I7" s="45">
        <v>2.40</v>
      </c>
      <c r="J7" s="92">
        <f>'CO-PO Mapping (2)'!E31</f>
        <v>2.1869528619528622</v>
      </c>
      <c r="K7" s="45">
        <v>2.2000000000000002</v>
      </c>
      <c r="L7" s="92">
        <f>'CO-PO Mapping (2)'!F31</f>
        <v>2.2791486291486294</v>
      </c>
      <c r="M7" s="45">
        <v>2.2999999999999998</v>
      </c>
      <c r="N7" s="92">
        <f>'CO-PO Mapping (2)'!G31</f>
        <v>2.1869528619528622</v>
      </c>
      <c r="O7" s="45">
        <v>2.2000000000000002</v>
      </c>
      <c r="P7" s="92">
        <f>'CO-PO Mapping (2)'!H31</f>
        <v>2.2865972222222224</v>
      </c>
      <c r="Q7" s="45">
        <v>2.40</v>
      </c>
      <c r="R7" s="92">
        <f>'CO-PO Mapping (2)'!I31</f>
        <v>2.1869528619528622</v>
      </c>
      <c r="S7" s="45">
        <v>2</v>
      </c>
      <c r="T7" s="92">
        <f>'CO-PO Mapping (2)'!J31</f>
        <v>2.2491550424883759</v>
      </c>
      <c r="U7" s="45">
        <v>1.70</v>
      </c>
      <c r="V7" s="92">
        <f>'CO-PO Mapping (2)'!K31</f>
        <v>2.1869528619528622</v>
      </c>
      <c r="W7" s="45">
        <v>2.10</v>
      </c>
      <c r="X7" s="92">
        <f>'CO-PO Mapping (2)'!L31</f>
        <v>2.292938311688312</v>
      </c>
      <c r="Y7" s="45">
        <v>2.50</v>
      </c>
      <c r="Z7" s="92">
        <f>'CO-PO Mapping (2)'!M31</f>
        <v>2.2802561327561333</v>
      </c>
      <c r="AA7" s="45">
        <v>2</v>
      </c>
      <c r="AB7" s="92">
        <f>'CO-PO Mapping (2)'!N31</f>
        <v>2.2611524771524776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2.2999999999999998</v>
      </c>
      <c r="H9" s="48"/>
      <c r="I9" s="49">
        <f>AVERAGE(I6:I7)</f>
        <v>2.25</v>
      </c>
      <c r="J9" s="48"/>
      <c r="K9" s="49">
        <f>AVERAGE(K6:K7)</f>
        <v>2.50</v>
      </c>
      <c r="L9" s="48"/>
      <c r="M9" s="49">
        <f>AVERAGE(M6:M7)</f>
        <v>2.15</v>
      </c>
      <c r="N9" s="48"/>
      <c r="O9" s="49">
        <f>AVERAGE(O6:O7)</f>
        <v>2.0499999999999998</v>
      </c>
      <c r="P9" s="48"/>
      <c r="Q9" s="49">
        <f>AVERAGE(Q6:Q7)</f>
        <v>2.3499999999999996</v>
      </c>
      <c r="R9" s="48"/>
      <c r="S9" s="49">
        <f>AVERAGE(S6:S7)</f>
        <v>1.90</v>
      </c>
      <c r="T9" s="48"/>
      <c r="U9" s="49">
        <f>AVERAGE(U6:U7)</f>
        <v>1.60</v>
      </c>
      <c r="V9" s="48"/>
      <c r="W9" s="49">
        <f>AVERAGE(W6:W7)</f>
        <v>2.2000000000000002</v>
      </c>
      <c r="X9" s="48"/>
      <c r="Y9" s="49">
        <f>AVERAGE(Y6:Y7)</f>
        <v>2.25</v>
      </c>
      <c r="Z9" s="48"/>
      <c r="AA9" s="49">
        <f>AVERAGE(AA6:AA7)</f>
        <v>2.25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2.2696494852149618</v>
      </c>
      <c r="G11" s="64"/>
      <c r="H11" s="85">
        <f>AVERAGE(H6:H7)</f>
        <v>2.2513021584896586</v>
      </c>
      <c r="I11" s="64"/>
      <c r="J11" s="85">
        <f>AVERAGE(J6:J7)</f>
        <v>2.242193963443964</v>
      </c>
      <c r="K11" s="64"/>
      <c r="L11" s="85">
        <f>AVERAGE(L6:L7)</f>
        <v>2.2733573833573839</v>
      </c>
      <c r="M11" s="64"/>
      <c r="N11" s="85">
        <f>AVERAGE(N6:N7)</f>
        <v>2.2468404280904286</v>
      </c>
      <c r="O11" s="64"/>
      <c r="P11" s="85">
        <f>AVERAGE(P6:P7)</f>
        <v>2.2766327861952864</v>
      </c>
      <c r="Q11" s="64"/>
      <c r="R11" s="85">
        <f>AVERAGE(R6:R7)</f>
        <v>2.2145734126984129</v>
      </c>
      <c r="S11" s="64"/>
      <c r="T11" s="85">
        <f>AVERAGE(T6:T7)</f>
        <v>2.2507038640371975</v>
      </c>
      <c r="U11" s="64"/>
      <c r="V11" s="85">
        <f>AVERAGE(V6:V7)</f>
        <v>2.2387839706589707</v>
      </c>
      <c r="W11" s="64"/>
      <c r="X11" s="85">
        <f>AVERAGE(X6:X7)</f>
        <v>2.2694329605579608</v>
      </c>
      <c r="Y11" s="64"/>
      <c r="Z11" s="85">
        <f>AVERAGE(Z6:Z7)</f>
        <v>2.2825793650793655</v>
      </c>
      <c r="AA11" s="64"/>
      <c r="AB11" s="86">
        <f>AVERAGE(AB6:AB7)</f>
        <v>2.2394186307519641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2.50</v>
      </c>
      <c r="K13" s="64"/>
      <c r="L13" s="87">
        <v>2.80</v>
      </c>
      <c r="M13" s="64"/>
      <c r="N13" s="87">
        <v>2.50</v>
      </c>
      <c r="O13" s="64"/>
      <c r="P13" s="87">
        <v>2.40</v>
      </c>
      <c r="Q13" s="64"/>
      <c r="R13" s="87">
        <v>2.50</v>
      </c>
      <c r="S13" s="64"/>
      <c r="T13" s="87">
        <v>2.10</v>
      </c>
      <c r="U13" s="64"/>
      <c r="V13" s="87">
        <v>2.10</v>
      </c>
      <c r="W13" s="64"/>
      <c r="X13" s="87">
        <v>2</v>
      </c>
      <c r="Y13" s="64"/>
      <c r="Z13" s="87">
        <v>2.50</v>
      </c>
      <c r="AA13" s="64"/>
      <c r="AB13" s="88">
        <v>2.40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2.1848247426074812</v>
      </c>
      <c r="G15" s="64"/>
      <c r="H15" s="89">
        <f>(H11+H13)/2</f>
        <v>2.3756510792448293</v>
      </c>
      <c r="I15" s="64"/>
      <c r="J15" s="89">
        <f>(J11+J13)/2</f>
        <v>2.371096981721982</v>
      </c>
      <c r="K15" s="64"/>
      <c r="L15" s="89">
        <f>(L11+L13)/2</f>
        <v>2.5366786916786919</v>
      </c>
      <c r="M15" s="64"/>
      <c r="N15" s="89">
        <f>(N11+N13)/2</f>
        <v>2.3734202140452143</v>
      </c>
      <c r="O15" s="64"/>
      <c r="P15" s="89">
        <f>(P11+P13)/2</f>
        <v>2.3383163930976432</v>
      </c>
      <c r="Q15" s="64"/>
      <c r="R15" s="89">
        <f>(R11+R13)/2</f>
        <v>2.3572867063492065</v>
      </c>
      <c r="S15" s="64"/>
      <c r="T15" s="89">
        <f>(T11+T13)/2</f>
        <v>2.1753519320185988</v>
      </c>
      <c r="U15" s="64"/>
      <c r="V15" s="89">
        <f>(V11+V13)/2</f>
        <v>2.1693919853294856</v>
      </c>
      <c r="W15" s="64"/>
      <c r="X15" s="89">
        <f>(X11+X13)/2</f>
        <v>2.1347164802789802</v>
      </c>
      <c r="Y15" s="64"/>
      <c r="Z15" s="89">
        <f>(Z11+Z13)/2</f>
        <v>2.391289682539683</v>
      </c>
      <c r="AA15" s="64"/>
      <c r="AB15" s="90">
        <f>(AB11+AB13)/2</f>
        <v>2.3197093153759818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Achieve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Not Achive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8c1506-e3c2-4712-b9ef-755d91447db8}">
  <dimension ref="A1:AR147"/>
  <sheetViews>
    <sheetView zoomScale="70" zoomScaleNormal="70" workbookViewId="0" topLeftCell="A1">
      <selection pane="topLeft" activeCell="A3" sqref="A3:B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bestFit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4" thickBot="1">
      <c r="A3" s="197" t="s">
        <v>83</v>
      </c>
      <c r="B3" s="198"/>
      <c r="C3" s="266" t="s">
        <v>195</v>
      </c>
      <c r="D3" s="84" t="s">
        <v>98</v>
      </c>
      <c r="E3" s="83"/>
      <c r="F3" s="199" t="s">
        <v>196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197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630117</v>
      </c>
      <c r="C7" s="118" t="s">
        <v>139</v>
      </c>
      <c r="D7" s="267">
        <v>8</v>
      </c>
      <c r="E7" s="267">
        <v>9</v>
      </c>
      <c r="F7" s="268">
        <v>8</v>
      </c>
      <c r="G7" s="228">
        <v>9</v>
      </c>
      <c r="H7" s="228">
        <v>5</v>
      </c>
      <c r="I7" s="228">
        <f>SUM(D7:H7)</f>
        <v>39</v>
      </c>
      <c r="J7" s="228">
        <f>I7*0.15</f>
        <v>5.85</v>
      </c>
      <c r="K7" s="229">
        <v>1</v>
      </c>
      <c r="L7" s="229">
        <v>1</v>
      </c>
      <c r="M7" s="229">
        <v>2</v>
      </c>
      <c r="N7" s="229">
        <v>2</v>
      </c>
      <c r="O7" s="229">
        <v>2</v>
      </c>
      <c r="P7" s="229">
        <f>SUM(K7:O7)</f>
        <v>8</v>
      </c>
      <c r="Q7" s="229">
        <f>P7*0.05</f>
        <v>0.40</v>
      </c>
      <c r="R7" s="103">
        <f>D7*0.15+K7*0.05</f>
        <v>1.25</v>
      </c>
      <c r="S7" s="103">
        <f t="shared" si="0" ref="S7:V7">E7*0.15+L7*0.05</f>
        <v>1.40</v>
      </c>
      <c r="T7" s="103">
        <f t="shared" si="0"/>
        <v>1.30</v>
      </c>
      <c r="U7" s="103">
        <f t="shared" si="0"/>
        <v>1.45</v>
      </c>
      <c r="V7" s="103">
        <f t="shared" si="0"/>
        <v>0.85</v>
      </c>
      <c r="W7" s="26">
        <f>I7+P7</f>
        <v>47</v>
      </c>
      <c r="X7" s="226">
        <f>W7*0.2</f>
        <v>9.40</v>
      </c>
      <c r="Y7" s="118">
        <v>29</v>
      </c>
      <c r="Z7" s="105">
        <f>Y7*0.8</f>
        <v>23.200000000000003</v>
      </c>
      <c r="AA7" s="269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630118</v>
      </c>
      <c r="C8" s="118" t="s">
        <v>198</v>
      </c>
      <c r="D8" s="267">
        <v>2</v>
      </c>
      <c r="E8" s="267">
        <v>5</v>
      </c>
      <c r="F8" s="268">
        <v>5</v>
      </c>
      <c r="G8" s="228">
        <v>5</v>
      </c>
      <c r="H8" s="228">
        <v>5</v>
      </c>
      <c r="I8" s="228">
        <f t="shared" si="1" ref="I8:I71">SUM(D8:H8)</f>
        <v>22</v>
      </c>
      <c r="J8" s="228">
        <f t="shared" si="2" ref="J8:J71">I8*0.15</f>
        <v>3.30</v>
      </c>
      <c r="K8" s="229">
        <v>1</v>
      </c>
      <c r="L8" s="229">
        <v>1</v>
      </c>
      <c r="M8" s="229">
        <v>0</v>
      </c>
      <c r="N8" s="229">
        <v>1</v>
      </c>
      <c r="O8" s="229">
        <v>1</v>
      </c>
      <c r="P8" s="229">
        <f t="shared" si="3" ref="P8:P71">SUM(K8:O8)</f>
        <v>4</v>
      </c>
      <c r="Q8" s="229">
        <f t="shared" si="4" ref="Q8:Q71">P8*0.05</f>
        <v>0.20</v>
      </c>
      <c r="R8" s="103">
        <f t="shared" si="5" ref="R8:R71">D8*0.15+K8*0.05</f>
        <v>0.35</v>
      </c>
      <c r="S8" s="103">
        <f t="shared" si="6" ref="S8:S71">E8*0.15+L8*0.05</f>
        <v>0.80</v>
      </c>
      <c r="T8" s="103">
        <f t="shared" si="7" ref="T8:T71">F8*0.15+M8*0.05</f>
        <v>0.75</v>
      </c>
      <c r="U8" s="103">
        <f t="shared" si="8" ref="U8:U71">G8*0.15+N8*0.05</f>
        <v>0.80</v>
      </c>
      <c r="V8" s="103">
        <f t="shared" si="9" ref="V8:V71">H8*0.15+O8*0.05</f>
        <v>0.80</v>
      </c>
      <c r="W8" s="26">
        <f t="shared" si="10" ref="W8:W71">I8+P8</f>
        <v>26</v>
      </c>
      <c r="X8" s="226">
        <f t="shared" si="11" ref="X8:X71">W8*0.2</f>
        <v>5.20</v>
      </c>
      <c r="Y8" s="118">
        <v>17</v>
      </c>
      <c r="Z8" s="105">
        <f t="shared" si="12" ref="Z8:Z71">Y8*0.8</f>
        <v>13.60</v>
      </c>
      <c r="AA8" s="269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630120</v>
      </c>
      <c r="C9" s="118" t="s">
        <v>199</v>
      </c>
      <c r="D9" s="267">
        <v>4</v>
      </c>
      <c r="E9" s="267">
        <v>5</v>
      </c>
      <c r="F9" s="268">
        <v>3</v>
      </c>
      <c r="G9" s="228">
        <v>5</v>
      </c>
      <c r="H9" s="228">
        <v>5</v>
      </c>
      <c r="I9" s="228">
        <f t="shared" si="1"/>
        <v>22</v>
      </c>
      <c r="J9" s="228">
        <f t="shared" si="2"/>
        <v>3.30</v>
      </c>
      <c r="K9" s="229">
        <v>1</v>
      </c>
      <c r="L9" s="229">
        <v>0</v>
      </c>
      <c r="M9" s="229">
        <v>1</v>
      </c>
      <c r="N9" s="229">
        <v>1</v>
      </c>
      <c r="O9" s="229">
        <v>0</v>
      </c>
      <c r="P9" s="229">
        <f t="shared" si="3"/>
        <v>3</v>
      </c>
      <c r="Q9" s="229">
        <f t="shared" si="4"/>
        <v>0.15000000000000002</v>
      </c>
      <c r="R9" s="103">
        <f t="shared" si="5"/>
        <v>0.65</v>
      </c>
      <c r="S9" s="103">
        <f t="shared" si="6"/>
        <v>0.75</v>
      </c>
      <c r="T9" s="103">
        <f t="shared" si="7"/>
        <v>0.49999999999999994</v>
      </c>
      <c r="U9" s="103">
        <f t="shared" si="8"/>
        <v>0.80</v>
      </c>
      <c r="V9" s="103">
        <f t="shared" si="9"/>
        <v>0.75</v>
      </c>
      <c r="W9" s="26">
        <f t="shared" si="10"/>
        <v>25</v>
      </c>
      <c r="X9" s="226">
        <f t="shared" si="11"/>
        <v>5</v>
      </c>
      <c r="Y9" s="118">
        <v>16</v>
      </c>
      <c r="Z9" s="105">
        <f t="shared" si="12"/>
        <v>12.80</v>
      </c>
      <c r="AA9" s="269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630121</v>
      </c>
      <c r="C10" s="118" t="s">
        <v>200</v>
      </c>
      <c r="D10" s="267">
        <v>3</v>
      </c>
      <c r="E10" s="267">
        <v>2</v>
      </c>
      <c r="F10" s="268">
        <v>1</v>
      </c>
      <c r="G10" s="228">
        <v>1</v>
      </c>
      <c r="H10" s="228">
        <v>1</v>
      </c>
      <c r="I10" s="228">
        <f t="shared" si="1"/>
        <v>8</v>
      </c>
      <c r="J10" s="228">
        <f t="shared" si="2"/>
        <v>1.20</v>
      </c>
      <c r="K10" s="229">
        <v>0</v>
      </c>
      <c r="L10" s="229">
        <v>0.50</v>
      </c>
      <c r="M10" s="229">
        <v>0</v>
      </c>
      <c r="N10" s="229">
        <v>0</v>
      </c>
      <c r="O10" s="229">
        <v>1</v>
      </c>
      <c r="P10" s="229">
        <f t="shared" si="3"/>
        <v>1.50</v>
      </c>
      <c r="Q10" s="229">
        <f t="shared" si="4"/>
        <v>0.075000000000000011</v>
      </c>
      <c r="R10" s="103">
        <f t="shared" si="5"/>
        <v>0.44999999999999996</v>
      </c>
      <c r="S10" s="103">
        <f t="shared" si="6"/>
        <v>0.325</v>
      </c>
      <c r="T10" s="103">
        <f t="shared" si="7"/>
        <v>0.15</v>
      </c>
      <c r="U10" s="103">
        <f t="shared" si="8"/>
        <v>0.15</v>
      </c>
      <c r="V10" s="103">
        <f t="shared" si="9"/>
        <v>0.20</v>
      </c>
      <c r="W10" s="26">
        <f t="shared" si="10"/>
        <v>9.50</v>
      </c>
      <c r="X10" s="226">
        <f t="shared" si="11"/>
        <v>1.90</v>
      </c>
      <c r="Y10" s="118">
        <v>6</v>
      </c>
      <c r="Z10" s="105">
        <f t="shared" si="12"/>
        <v>4.8000000000000007</v>
      </c>
      <c r="AA10" s="269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630123</v>
      </c>
      <c r="C11" s="118" t="s">
        <v>201</v>
      </c>
      <c r="D11" s="267">
        <v>8</v>
      </c>
      <c r="E11" s="267">
        <v>11</v>
      </c>
      <c r="F11" s="268">
        <v>10</v>
      </c>
      <c r="G11" s="228">
        <v>12</v>
      </c>
      <c r="H11" s="228">
        <v>12</v>
      </c>
      <c r="I11" s="228">
        <f t="shared" si="1"/>
        <v>53</v>
      </c>
      <c r="J11" s="228">
        <f t="shared" si="2"/>
        <v>7.9499999999999993</v>
      </c>
      <c r="K11" s="229">
        <v>3</v>
      </c>
      <c r="L11" s="229">
        <v>2</v>
      </c>
      <c r="M11" s="229">
        <v>2</v>
      </c>
      <c r="N11" s="229">
        <v>2</v>
      </c>
      <c r="O11" s="229">
        <v>1</v>
      </c>
      <c r="P11" s="229">
        <f t="shared" si="3"/>
        <v>10</v>
      </c>
      <c r="Q11" s="229">
        <f t="shared" si="4"/>
        <v>0.50</v>
      </c>
      <c r="R11" s="103">
        <f t="shared" si="5"/>
        <v>1.35</v>
      </c>
      <c r="S11" s="103">
        <f t="shared" si="6"/>
        <v>1.75</v>
      </c>
      <c r="T11" s="103">
        <f t="shared" si="7"/>
        <v>1.60</v>
      </c>
      <c r="U11" s="103">
        <f t="shared" si="8"/>
        <v>1.90</v>
      </c>
      <c r="V11" s="103">
        <f t="shared" si="9"/>
        <v>1.85</v>
      </c>
      <c r="W11" s="26">
        <f t="shared" si="10"/>
        <v>63</v>
      </c>
      <c r="X11" s="226">
        <f t="shared" si="11"/>
        <v>12.60</v>
      </c>
      <c r="Y11" s="118">
        <v>41</v>
      </c>
      <c r="Z11" s="105">
        <f t="shared" si="12"/>
        <v>32.800000000000004</v>
      </c>
      <c r="AA11" s="269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630127</v>
      </c>
      <c r="C12" s="118" t="s">
        <v>202</v>
      </c>
      <c r="D12" s="267">
        <v>8</v>
      </c>
      <c r="E12" s="267">
        <v>3</v>
      </c>
      <c r="F12" s="268">
        <v>5</v>
      </c>
      <c r="G12" s="228">
        <v>2</v>
      </c>
      <c r="H12" s="228">
        <v>5</v>
      </c>
      <c r="I12" s="228">
        <f t="shared" si="1"/>
        <v>23</v>
      </c>
      <c r="J12" s="228">
        <f t="shared" si="2"/>
        <v>3.4499999999999997</v>
      </c>
      <c r="K12" s="229">
        <v>1</v>
      </c>
      <c r="L12" s="229">
        <v>1</v>
      </c>
      <c r="M12" s="229">
        <v>0</v>
      </c>
      <c r="N12" s="229">
        <v>1</v>
      </c>
      <c r="O12" s="229">
        <v>1</v>
      </c>
      <c r="P12" s="229">
        <f t="shared" si="3"/>
        <v>4</v>
      </c>
      <c r="Q12" s="229">
        <f t="shared" si="4"/>
        <v>0.20</v>
      </c>
      <c r="R12" s="103">
        <f t="shared" si="5"/>
        <v>1.25</v>
      </c>
      <c r="S12" s="103">
        <f t="shared" si="6"/>
        <v>0.49999999999999994</v>
      </c>
      <c r="T12" s="103">
        <f t="shared" si="7"/>
        <v>0.75</v>
      </c>
      <c r="U12" s="103">
        <f t="shared" si="8"/>
        <v>0.35</v>
      </c>
      <c r="V12" s="103">
        <f t="shared" si="9"/>
        <v>0.80</v>
      </c>
      <c r="W12" s="26">
        <f t="shared" si="10"/>
        <v>27</v>
      </c>
      <c r="X12" s="226">
        <f t="shared" si="11"/>
        <v>5.40</v>
      </c>
      <c r="Y12" s="118">
        <v>17</v>
      </c>
      <c r="Z12" s="105">
        <f t="shared" si="12"/>
        <v>13.60</v>
      </c>
      <c r="AA12" s="269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630128</v>
      </c>
      <c r="C13" s="118" t="s">
        <v>203</v>
      </c>
      <c r="D13" s="267">
        <v>5</v>
      </c>
      <c r="E13" s="267">
        <v>5</v>
      </c>
      <c r="F13" s="268">
        <v>5</v>
      </c>
      <c r="G13" s="228">
        <v>3</v>
      </c>
      <c r="H13" s="228">
        <v>5</v>
      </c>
      <c r="I13" s="228">
        <f t="shared" si="1"/>
        <v>23</v>
      </c>
      <c r="J13" s="228">
        <f t="shared" si="2"/>
        <v>3.4499999999999997</v>
      </c>
      <c r="K13" s="229">
        <v>1</v>
      </c>
      <c r="L13" s="229">
        <v>1</v>
      </c>
      <c r="M13" s="229">
        <v>0</v>
      </c>
      <c r="N13" s="229">
        <v>1</v>
      </c>
      <c r="O13" s="229">
        <v>1</v>
      </c>
      <c r="P13" s="229">
        <f t="shared" si="3"/>
        <v>4</v>
      </c>
      <c r="Q13" s="229">
        <f t="shared" si="4"/>
        <v>0.20</v>
      </c>
      <c r="R13" s="103">
        <f t="shared" si="5"/>
        <v>0.80</v>
      </c>
      <c r="S13" s="103">
        <f t="shared" si="6"/>
        <v>0.80</v>
      </c>
      <c r="T13" s="103">
        <f t="shared" si="7"/>
        <v>0.75</v>
      </c>
      <c r="U13" s="103">
        <f t="shared" si="8"/>
        <v>0.49999999999999994</v>
      </c>
      <c r="V13" s="103">
        <f t="shared" si="9"/>
        <v>0.80</v>
      </c>
      <c r="W13" s="26">
        <f t="shared" si="10"/>
        <v>27</v>
      </c>
      <c r="X13" s="226">
        <f t="shared" si="11"/>
        <v>5.40</v>
      </c>
      <c r="Y13" s="118">
        <v>17</v>
      </c>
      <c r="Z13" s="105">
        <f t="shared" si="12"/>
        <v>13.60</v>
      </c>
      <c r="AA13" s="269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630130</v>
      </c>
      <c r="C14" s="118" t="s">
        <v>204</v>
      </c>
      <c r="D14" s="267">
        <v>1</v>
      </c>
      <c r="E14" s="267">
        <v>2</v>
      </c>
      <c r="F14" s="268">
        <v>2</v>
      </c>
      <c r="G14" s="228">
        <v>2</v>
      </c>
      <c r="H14" s="228">
        <v>1</v>
      </c>
      <c r="I14" s="228">
        <f t="shared" si="1"/>
        <v>8</v>
      </c>
      <c r="J14" s="228">
        <f t="shared" si="2"/>
        <v>1.20</v>
      </c>
      <c r="K14" s="229">
        <v>1</v>
      </c>
      <c r="L14" s="229">
        <v>0</v>
      </c>
      <c r="M14" s="229">
        <v>0.50</v>
      </c>
      <c r="N14" s="229">
        <v>1</v>
      </c>
      <c r="O14" s="229">
        <v>0</v>
      </c>
      <c r="P14" s="229">
        <f t="shared" si="3"/>
        <v>2.50</v>
      </c>
      <c r="Q14" s="229">
        <f t="shared" si="4"/>
        <v>0.125</v>
      </c>
      <c r="R14" s="103">
        <f t="shared" si="5"/>
        <v>0.20</v>
      </c>
      <c r="S14" s="103">
        <f t="shared" si="6"/>
        <v>0.30</v>
      </c>
      <c r="T14" s="103">
        <f t="shared" si="7"/>
        <v>0.325</v>
      </c>
      <c r="U14" s="103">
        <f t="shared" si="8"/>
        <v>0.35</v>
      </c>
      <c r="V14" s="103">
        <f t="shared" si="9"/>
        <v>0.15</v>
      </c>
      <c r="W14" s="26">
        <f t="shared" si="10"/>
        <v>10.50</v>
      </c>
      <c r="X14" s="226">
        <f t="shared" si="11"/>
        <v>2.10</v>
      </c>
      <c r="Y14" s="118">
        <v>5</v>
      </c>
      <c r="Z14" s="105">
        <f t="shared" si="12"/>
        <v>4</v>
      </c>
      <c r="AA14" s="269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630132</v>
      </c>
      <c r="C15" s="118" t="s">
        <v>205</v>
      </c>
      <c r="D15" s="267">
        <v>5</v>
      </c>
      <c r="E15" s="267">
        <v>3</v>
      </c>
      <c r="F15" s="268">
        <v>4</v>
      </c>
      <c r="G15" s="228">
        <v>4</v>
      </c>
      <c r="H15" s="228">
        <v>1</v>
      </c>
      <c r="I15" s="228">
        <f t="shared" si="1"/>
        <v>17</v>
      </c>
      <c r="J15" s="228">
        <f t="shared" si="2"/>
        <v>2.5499999999999998</v>
      </c>
      <c r="K15" s="229">
        <v>2</v>
      </c>
      <c r="L15" s="229">
        <v>1</v>
      </c>
      <c r="M15" s="229">
        <v>2</v>
      </c>
      <c r="N15" s="229">
        <v>1</v>
      </c>
      <c r="O15" s="229">
        <v>0</v>
      </c>
      <c r="P15" s="229">
        <f t="shared" si="3"/>
        <v>6</v>
      </c>
      <c r="Q15" s="229">
        <f t="shared" si="4"/>
        <v>0.30000000000000004</v>
      </c>
      <c r="R15" s="103">
        <f t="shared" si="5"/>
        <v>0.85</v>
      </c>
      <c r="S15" s="103">
        <f t="shared" si="6"/>
        <v>0.49999999999999994</v>
      </c>
      <c r="T15" s="103">
        <f t="shared" si="7"/>
        <v>0.70</v>
      </c>
      <c r="U15" s="103">
        <f t="shared" si="8"/>
        <v>0.65</v>
      </c>
      <c r="V15" s="103">
        <f t="shared" si="9"/>
        <v>0.15</v>
      </c>
      <c r="W15" s="26">
        <f t="shared" si="10"/>
        <v>23</v>
      </c>
      <c r="X15" s="226">
        <f t="shared" si="11"/>
        <v>4.6000000000000005</v>
      </c>
      <c r="Y15" s="118">
        <v>12</v>
      </c>
      <c r="Z15" s="105">
        <f t="shared" si="12"/>
        <v>9.6000000000000014</v>
      </c>
      <c r="AA15" s="269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630133</v>
      </c>
      <c r="C16" s="118" t="s">
        <v>206</v>
      </c>
      <c r="D16" s="267">
        <v>5</v>
      </c>
      <c r="E16" s="267">
        <v>8</v>
      </c>
      <c r="F16" s="268">
        <v>8</v>
      </c>
      <c r="G16" s="228">
        <v>9</v>
      </c>
      <c r="H16" s="228">
        <v>8</v>
      </c>
      <c r="I16" s="228">
        <f t="shared" si="1"/>
        <v>38</v>
      </c>
      <c r="J16" s="228">
        <f t="shared" si="2"/>
        <v>5.70</v>
      </c>
      <c r="K16" s="229">
        <v>2</v>
      </c>
      <c r="L16" s="229">
        <v>2</v>
      </c>
      <c r="M16" s="229">
        <v>1</v>
      </c>
      <c r="N16" s="229">
        <v>1</v>
      </c>
      <c r="O16" s="229">
        <v>1</v>
      </c>
      <c r="P16" s="229">
        <f t="shared" si="3"/>
        <v>7</v>
      </c>
      <c r="Q16" s="229">
        <f t="shared" si="4"/>
        <v>0.35</v>
      </c>
      <c r="R16" s="103">
        <f t="shared" si="5"/>
        <v>0.85</v>
      </c>
      <c r="S16" s="103">
        <f t="shared" si="6"/>
        <v>1.30</v>
      </c>
      <c r="T16" s="103">
        <f t="shared" si="7"/>
        <v>1.25</v>
      </c>
      <c r="U16" s="103">
        <f t="shared" si="8"/>
        <v>1.40</v>
      </c>
      <c r="V16" s="103">
        <f t="shared" si="9"/>
        <v>1.25</v>
      </c>
      <c r="W16" s="26">
        <f t="shared" si="10"/>
        <v>45</v>
      </c>
      <c r="X16" s="226">
        <f t="shared" si="11"/>
        <v>9</v>
      </c>
      <c r="Y16" s="118">
        <v>28</v>
      </c>
      <c r="Z16" s="105">
        <f t="shared" si="12"/>
        <v>22.40</v>
      </c>
      <c r="AA16" s="269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630134</v>
      </c>
      <c r="C17" s="118" t="s">
        <v>142</v>
      </c>
      <c r="D17" s="267">
        <v>1</v>
      </c>
      <c r="E17" s="267">
        <v>4</v>
      </c>
      <c r="F17" s="268">
        <v>2</v>
      </c>
      <c r="G17" s="228">
        <v>1</v>
      </c>
      <c r="H17" s="228">
        <v>1</v>
      </c>
      <c r="I17" s="228">
        <f t="shared" si="1"/>
        <v>9</v>
      </c>
      <c r="J17" s="228">
        <f t="shared" si="2"/>
        <v>1.35</v>
      </c>
      <c r="K17" s="229">
        <v>0</v>
      </c>
      <c r="L17" s="229">
        <v>0.50</v>
      </c>
      <c r="M17" s="229">
        <v>1</v>
      </c>
      <c r="N17" s="229">
        <v>0</v>
      </c>
      <c r="O17" s="229">
        <v>0</v>
      </c>
      <c r="P17" s="229">
        <f t="shared" si="3"/>
        <v>1.50</v>
      </c>
      <c r="Q17" s="229">
        <f t="shared" si="4"/>
        <v>0.075000000000000011</v>
      </c>
      <c r="R17" s="103">
        <f t="shared" si="5"/>
        <v>0.15</v>
      </c>
      <c r="S17" s="103">
        <f t="shared" si="6"/>
        <v>0.625</v>
      </c>
      <c r="T17" s="103">
        <f t="shared" si="7"/>
        <v>0.35</v>
      </c>
      <c r="U17" s="103">
        <f t="shared" si="8"/>
        <v>0.15</v>
      </c>
      <c r="V17" s="103">
        <f t="shared" si="9"/>
        <v>0.15</v>
      </c>
      <c r="W17" s="26">
        <f t="shared" si="10"/>
        <v>10.50</v>
      </c>
      <c r="X17" s="226">
        <f t="shared" si="11"/>
        <v>2.10</v>
      </c>
      <c r="Y17" s="118">
        <v>6</v>
      </c>
      <c r="Z17" s="105">
        <f t="shared" si="12"/>
        <v>4.8000000000000007</v>
      </c>
      <c r="AA17" s="269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630135</v>
      </c>
      <c r="C18" s="118" t="s">
        <v>207</v>
      </c>
      <c r="D18" s="267">
        <v>4</v>
      </c>
      <c r="E18" s="267">
        <v>5</v>
      </c>
      <c r="F18" s="268">
        <v>2</v>
      </c>
      <c r="G18" s="228">
        <v>5</v>
      </c>
      <c r="H18" s="228">
        <v>4</v>
      </c>
      <c r="I18" s="228">
        <f t="shared" si="1"/>
        <v>20</v>
      </c>
      <c r="J18" s="228">
        <f t="shared" si="2"/>
        <v>3</v>
      </c>
      <c r="K18" s="229">
        <v>0</v>
      </c>
      <c r="L18" s="229">
        <v>1</v>
      </c>
      <c r="M18" s="229">
        <v>1</v>
      </c>
      <c r="N18" s="229">
        <v>0</v>
      </c>
      <c r="O18" s="229">
        <v>1</v>
      </c>
      <c r="P18" s="229">
        <f t="shared" si="3"/>
        <v>3</v>
      </c>
      <c r="Q18" s="229">
        <f t="shared" si="4"/>
        <v>0.15000000000000002</v>
      </c>
      <c r="R18" s="103">
        <f t="shared" si="5"/>
        <v>0.60</v>
      </c>
      <c r="S18" s="103">
        <f t="shared" si="6"/>
        <v>0.80</v>
      </c>
      <c r="T18" s="103">
        <f t="shared" si="7"/>
        <v>0.35</v>
      </c>
      <c r="U18" s="103">
        <f t="shared" si="8"/>
        <v>0.75</v>
      </c>
      <c r="V18" s="103">
        <f t="shared" si="9"/>
        <v>0.65</v>
      </c>
      <c r="W18" s="26">
        <f t="shared" si="10"/>
        <v>23</v>
      </c>
      <c r="X18" s="226">
        <f t="shared" si="11"/>
        <v>4.6000000000000005</v>
      </c>
      <c r="Y18" s="118">
        <v>15</v>
      </c>
      <c r="Z18" s="105">
        <f t="shared" si="12"/>
        <v>12</v>
      </c>
      <c r="AA18" s="269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630136</v>
      </c>
      <c r="C19" s="118" t="s">
        <v>208</v>
      </c>
      <c r="D19" s="267">
        <v>0</v>
      </c>
      <c r="E19" s="267">
        <v>1</v>
      </c>
      <c r="F19" s="268">
        <v>0</v>
      </c>
      <c r="G19" s="228">
        <v>0</v>
      </c>
      <c r="H19" s="228">
        <v>0</v>
      </c>
      <c r="I19" s="228">
        <f t="shared" si="1"/>
        <v>1</v>
      </c>
      <c r="J19" s="228">
        <f t="shared" si="2"/>
        <v>0.15</v>
      </c>
      <c r="K19" s="229"/>
      <c r="L19" s="229"/>
      <c r="M19" s="229"/>
      <c r="N19" s="229"/>
      <c r="O19" s="229"/>
      <c r="P19" s="229">
        <f t="shared" si="3"/>
        <v>0</v>
      </c>
      <c r="Q19" s="229">
        <f t="shared" si="4"/>
        <v>0</v>
      </c>
      <c r="R19" s="103">
        <f t="shared" si="5"/>
        <v>0</v>
      </c>
      <c r="S19" s="103">
        <f t="shared" si="6"/>
        <v>0.15</v>
      </c>
      <c r="T19" s="103">
        <f t="shared" si="7"/>
        <v>0</v>
      </c>
      <c r="U19" s="103">
        <f t="shared" si="8"/>
        <v>0</v>
      </c>
      <c r="V19" s="103">
        <f t="shared" si="9"/>
        <v>0</v>
      </c>
      <c r="W19" s="26">
        <f t="shared" si="10"/>
        <v>1</v>
      </c>
      <c r="X19" s="226">
        <f t="shared" si="11"/>
        <v>0.20</v>
      </c>
      <c r="Y19" s="118"/>
      <c r="Z19" s="105">
        <f t="shared" si="12"/>
        <v>0</v>
      </c>
      <c r="AA19" s="269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630137</v>
      </c>
      <c r="C20" s="118" t="s">
        <v>209</v>
      </c>
      <c r="D20" s="267">
        <v>1</v>
      </c>
      <c r="E20" s="267">
        <v>4</v>
      </c>
      <c r="F20" s="268">
        <v>5</v>
      </c>
      <c r="G20" s="228">
        <v>3</v>
      </c>
      <c r="H20" s="228">
        <v>3</v>
      </c>
      <c r="I20" s="228">
        <f t="shared" si="1"/>
        <v>16</v>
      </c>
      <c r="J20" s="228">
        <f t="shared" si="2"/>
        <v>2.40</v>
      </c>
      <c r="K20" s="229">
        <v>2</v>
      </c>
      <c r="L20" s="229">
        <v>1</v>
      </c>
      <c r="M20" s="229">
        <v>1</v>
      </c>
      <c r="N20" s="229">
        <v>1</v>
      </c>
      <c r="O20" s="229">
        <v>1</v>
      </c>
      <c r="P20" s="229">
        <f t="shared" si="3"/>
        <v>6</v>
      </c>
      <c r="Q20" s="229">
        <f t="shared" si="4"/>
        <v>0.30000000000000004</v>
      </c>
      <c r="R20" s="103">
        <f t="shared" si="5"/>
        <v>0.25</v>
      </c>
      <c r="S20" s="103">
        <f t="shared" si="6"/>
        <v>0.65</v>
      </c>
      <c r="T20" s="103">
        <f t="shared" si="7"/>
        <v>0.80</v>
      </c>
      <c r="U20" s="103">
        <f t="shared" si="8"/>
        <v>0.49999999999999994</v>
      </c>
      <c r="V20" s="103">
        <f t="shared" si="9"/>
        <v>0.49999999999999994</v>
      </c>
      <c r="W20" s="26">
        <f t="shared" si="10"/>
        <v>22</v>
      </c>
      <c r="X20" s="226">
        <f t="shared" si="11"/>
        <v>4.4000000000000004</v>
      </c>
      <c r="Y20" s="118">
        <v>12</v>
      </c>
      <c r="Z20" s="105">
        <f t="shared" si="12"/>
        <v>9.6000000000000014</v>
      </c>
      <c r="AA20" s="269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630138</v>
      </c>
      <c r="C21" s="118" t="s">
        <v>210</v>
      </c>
      <c r="D21" s="267">
        <v>5</v>
      </c>
      <c r="E21" s="267">
        <v>3</v>
      </c>
      <c r="F21" s="268">
        <v>2</v>
      </c>
      <c r="G21" s="228">
        <v>2</v>
      </c>
      <c r="H21" s="228">
        <v>5</v>
      </c>
      <c r="I21" s="228">
        <f t="shared" si="1"/>
        <v>17</v>
      </c>
      <c r="J21" s="228">
        <f t="shared" si="2"/>
        <v>2.5499999999999998</v>
      </c>
      <c r="K21" s="229">
        <v>1</v>
      </c>
      <c r="L21" s="229">
        <v>2</v>
      </c>
      <c r="M21" s="229">
        <v>1</v>
      </c>
      <c r="N21" s="229">
        <v>2</v>
      </c>
      <c r="O21" s="229">
        <v>1</v>
      </c>
      <c r="P21" s="229">
        <f t="shared" si="3"/>
        <v>7</v>
      </c>
      <c r="Q21" s="229">
        <f t="shared" si="4"/>
        <v>0.35</v>
      </c>
      <c r="R21" s="103">
        <f t="shared" si="5"/>
        <v>0.80</v>
      </c>
      <c r="S21" s="103">
        <f t="shared" si="6"/>
        <v>0.54999999999999993</v>
      </c>
      <c r="T21" s="103">
        <f t="shared" si="7"/>
        <v>0.35</v>
      </c>
      <c r="U21" s="103">
        <f t="shared" si="8"/>
        <v>0.40</v>
      </c>
      <c r="V21" s="103">
        <f t="shared" si="9"/>
        <v>0.80</v>
      </c>
      <c r="W21" s="26">
        <f t="shared" si="10"/>
        <v>24</v>
      </c>
      <c r="X21" s="226">
        <f t="shared" si="11"/>
        <v>4.8000000000000007</v>
      </c>
      <c r="Y21" s="118">
        <v>13</v>
      </c>
      <c r="Z21" s="105">
        <f t="shared" si="12"/>
        <v>10.40</v>
      </c>
      <c r="AA21" s="269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630141</v>
      </c>
      <c r="C22" s="118" t="s">
        <v>211</v>
      </c>
      <c r="D22" s="267">
        <v>5</v>
      </c>
      <c r="E22" s="267">
        <v>8</v>
      </c>
      <c r="F22" s="268">
        <v>9</v>
      </c>
      <c r="G22" s="228">
        <v>2</v>
      </c>
      <c r="H22" s="228">
        <v>3</v>
      </c>
      <c r="I22" s="228">
        <f t="shared" si="1"/>
        <v>27</v>
      </c>
      <c r="J22" s="228">
        <f t="shared" si="2"/>
        <v>4.05</v>
      </c>
      <c r="K22" s="229">
        <v>1</v>
      </c>
      <c r="L22" s="229">
        <v>1</v>
      </c>
      <c r="M22" s="229">
        <v>1</v>
      </c>
      <c r="N22" s="229">
        <v>1</v>
      </c>
      <c r="O22" s="229">
        <v>1</v>
      </c>
      <c r="P22" s="229">
        <f t="shared" si="3"/>
        <v>5</v>
      </c>
      <c r="Q22" s="229">
        <f t="shared" si="4"/>
        <v>0.25</v>
      </c>
      <c r="R22" s="103">
        <f t="shared" si="5"/>
        <v>0.80</v>
      </c>
      <c r="S22" s="103">
        <f t="shared" si="6"/>
        <v>1.25</v>
      </c>
      <c r="T22" s="103">
        <f t="shared" si="7"/>
        <v>1.40</v>
      </c>
      <c r="U22" s="103">
        <f t="shared" si="8"/>
        <v>0.35</v>
      </c>
      <c r="V22" s="103">
        <f t="shared" si="9"/>
        <v>0.49999999999999994</v>
      </c>
      <c r="W22" s="26">
        <f t="shared" si="10"/>
        <v>32</v>
      </c>
      <c r="X22" s="226">
        <f t="shared" si="11"/>
        <v>6.40</v>
      </c>
      <c r="Y22" s="118">
        <v>20</v>
      </c>
      <c r="Z22" s="105">
        <f t="shared" si="12"/>
        <v>16</v>
      </c>
      <c r="AA22" s="269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630142</v>
      </c>
      <c r="C23" s="118" t="s">
        <v>212</v>
      </c>
      <c r="D23" s="267">
        <v>8</v>
      </c>
      <c r="E23" s="267">
        <v>9</v>
      </c>
      <c r="F23" s="268">
        <v>8</v>
      </c>
      <c r="G23" s="228">
        <v>9</v>
      </c>
      <c r="H23" s="228">
        <v>8</v>
      </c>
      <c r="I23" s="228">
        <f t="shared" si="1"/>
        <v>42</v>
      </c>
      <c r="J23" s="228">
        <f t="shared" si="2"/>
        <v>6.30</v>
      </c>
      <c r="K23" s="229">
        <v>1</v>
      </c>
      <c r="L23" s="229">
        <v>1</v>
      </c>
      <c r="M23" s="229">
        <v>2</v>
      </c>
      <c r="N23" s="229">
        <v>2</v>
      </c>
      <c r="O23" s="229">
        <v>1</v>
      </c>
      <c r="P23" s="229">
        <f t="shared" si="3"/>
        <v>7</v>
      </c>
      <c r="Q23" s="229">
        <f t="shared" si="4"/>
        <v>0.35</v>
      </c>
      <c r="R23" s="103">
        <f t="shared" si="5"/>
        <v>1.25</v>
      </c>
      <c r="S23" s="103">
        <f t="shared" si="6"/>
        <v>1.40</v>
      </c>
      <c r="T23" s="103">
        <f t="shared" si="7"/>
        <v>1.30</v>
      </c>
      <c r="U23" s="103">
        <f t="shared" si="8"/>
        <v>1.45</v>
      </c>
      <c r="V23" s="103">
        <f t="shared" si="9"/>
        <v>1.25</v>
      </c>
      <c r="W23" s="26">
        <f t="shared" si="10"/>
        <v>49</v>
      </c>
      <c r="X23" s="226">
        <f t="shared" si="11"/>
        <v>9.8000000000000007</v>
      </c>
      <c r="Y23" s="118">
        <v>31</v>
      </c>
      <c r="Z23" s="105">
        <f t="shared" si="12"/>
        <v>24.80</v>
      </c>
      <c r="AA23" s="269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630143</v>
      </c>
      <c r="C24" s="118" t="s">
        <v>213</v>
      </c>
      <c r="D24" s="267">
        <v>5</v>
      </c>
      <c r="E24" s="267">
        <v>2</v>
      </c>
      <c r="F24" s="268">
        <v>2</v>
      </c>
      <c r="G24" s="228">
        <v>4</v>
      </c>
      <c r="H24" s="228">
        <v>2</v>
      </c>
      <c r="I24" s="228">
        <f t="shared" si="1"/>
        <v>15</v>
      </c>
      <c r="J24" s="228">
        <f t="shared" si="2"/>
        <v>2.25</v>
      </c>
      <c r="K24" s="229">
        <v>2</v>
      </c>
      <c r="L24" s="229">
        <v>2</v>
      </c>
      <c r="M24" s="229">
        <v>1</v>
      </c>
      <c r="N24" s="229">
        <v>2</v>
      </c>
      <c r="O24" s="229">
        <v>1</v>
      </c>
      <c r="P24" s="229">
        <f t="shared" si="3"/>
        <v>8</v>
      </c>
      <c r="Q24" s="229">
        <f t="shared" si="4"/>
        <v>0.40</v>
      </c>
      <c r="R24" s="103">
        <f t="shared" si="5"/>
        <v>0.85</v>
      </c>
      <c r="S24" s="103">
        <f t="shared" si="6"/>
        <v>0.40</v>
      </c>
      <c r="T24" s="103">
        <f t="shared" si="7"/>
        <v>0.35</v>
      </c>
      <c r="U24" s="103">
        <f t="shared" si="8"/>
        <v>0.70</v>
      </c>
      <c r="V24" s="103">
        <f t="shared" si="9"/>
        <v>0.35</v>
      </c>
      <c r="W24" s="26">
        <f t="shared" si="10"/>
        <v>23</v>
      </c>
      <c r="X24" s="226">
        <f t="shared" si="11"/>
        <v>4.6000000000000005</v>
      </c>
      <c r="Y24" s="118">
        <v>13</v>
      </c>
      <c r="Z24" s="105">
        <f t="shared" si="12"/>
        <v>10.40</v>
      </c>
      <c r="AA24" s="269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630146</v>
      </c>
      <c r="C25" s="118" t="s">
        <v>214</v>
      </c>
      <c r="D25" s="267">
        <v>5</v>
      </c>
      <c r="E25" s="267">
        <v>6</v>
      </c>
      <c r="F25" s="268">
        <v>4</v>
      </c>
      <c r="G25" s="228">
        <v>2</v>
      </c>
      <c r="H25" s="228">
        <v>1</v>
      </c>
      <c r="I25" s="228">
        <f t="shared" si="1"/>
        <v>18</v>
      </c>
      <c r="J25" s="228">
        <f t="shared" si="2"/>
        <v>2.6999999999999997</v>
      </c>
      <c r="K25" s="229">
        <v>2</v>
      </c>
      <c r="L25" s="229">
        <v>2</v>
      </c>
      <c r="M25" s="229">
        <v>1</v>
      </c>
      <c r="N25" s="229">
        <v>2</v>
      </c>
      <c r="O25" s="229">
        <v>1</v>
      </c>
      <c r="P25" s="229">
        <f t="shared" si="3"/>
        <v>8</v>
      </c>
      <c r="Q25" s="229">
        <f t="shared" si="4"/>
        <v>0.40</v>
      </c>
      <c r="R25" s="103">
        <f t="shared" si="5"/>
        <v>0.85</v>
      </c>
      <c r="S25" s="103">
        <f t="shared" si="6"/>
        <v>0.99999999999999989</v>
      </c>
      <c r="T25" s="103">
        <f t="shared" si="7"/>
        <v>0.65</v>
      </c>
      <c r="U25" s="103">
        <f t="shared" si="8"/>
        <v>0.40</v>
      </c>
      <c r="V25" s="103">
        <f t="shared" si="9"/>
        <v>0.20</v>
      </c>
      <c r="W25" s="26">
        <f t="shared" si="10"/>
        <v>26</v>
      </c>
      <c r="X25" s="226">
        <f t="shared" si="11"/>
        <v>5.20</v>
      </c>
      <c r="Y25" s="118">
        <v>13</v>
      </c>
      <c r="Z25" s="105">
        <f t="shared" si="12"/>
        <v>10.40</v>
      </c>
      <c r="AA25" s="269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630147</v>
      </c>
      <c r="C26" s="118" t="s">
        <v>215</v>
      </c>
      <c r="D26" s="267">
        <v>5</v>
      </c>
      <c r="E26" s="267">
        <v>6</v>
      </c>
      <c r="F26" s="268">
        <v>1</v>
      </c>
      <c r="G26" s="228">
        <v>4</v>
      </c>
      <c r="H26" s="228">
        <v>2</v>
      </c>
      <c r="I26" s="228">
        <f t="shared" si="1"/>
        <v>18</v>
      </c>
      <c r="J26" s="228">
        <f t="shared" si="2"/>
        <v>2.6999999999999997</v>
      </c>
      <c r="K26" s="229">
        <v>1</v>
      </c>
      <c r="L26" s="229">
        <v>1</v>
      </c>
      <c r="M26" s="229">
        <v>2</v>
      </c>
      <c r="N26" s="229">
        <v>2</v>
      </c>
      <c r="O26" s="229">
        <v>1</v>
      </c>
      <c r="P26" s="229">
        <f t="shared" si="3"/>
        <v>7</v>
      </c>
      <c r="Q26" s="229">
        <f t="shared" si="4"/>
        <v>0.35</v>
      </c>
      <c r="R26" s="103">
        <f t="shared" si="5"/>
        <v>0.80</v>
      </c>
      <c r="S26" s="103">
        <f t="shared" si="6"/>
        <v>0.95</v>
      </c>
      <c r="T26" s="103">
        <f t="shared" si="7"/>
        <v>0.25</v>
      </c>
      <c r="U26" s="103">
        <f t="shared" si="8"/>
        <v>0.70</v>
      </c>
      <c r="V26" s="103">
        <f t="shared" si="9"/>
        <v>0.35</v>
      </c>
      <c r="W26" s="26">
        <f t="shared" si="10"/>
        <v>25</v>
      </c>
      <c r="X26" s="226">
        <f t="shared" si="11"/>
        <v>5</v>
      </c>
      <c r="Y26" s="118">
        <v>13</v>
      </c>
      <c r="Z26" s="105">
        <f t="shared" si="12"/>
        <v>10.40</v>
      </c>
      <c r="AA26" s="269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630149</v>
      </c>
      <c r="C27" s="118" t="s">
        <v>216</v>
      </c>
      <c r="D27" s="267">
        <v>11</v>
      </c>
      <c r="E27" s="267">
        <v>12</v>
      </c>
      <c r="F27" s="268">
        <v>12</v>
      </c>
      <c r="G27" s="228">
        <v>9</v>
      </c>
      <c r="H27" s="228">
        <v>8</v>
      </c>
      <c r="I27" s="228">
        <f t="shared" si="1"/>
        <v>52</v>
      </c>
      <c r="J27" s="228">
        <f t="shared" si="2"/>
        <v>7.80</v>
      </c>
      <c r="K27" s="229">
        <v>1</v>
      </c>
      <c r="L27" s="229">
        <v>2</v>
      </c>
      <c r="M27" s="229">
        <v>2</v>
      </c>
      <c r="N27" s="229">
        <v>2</v>
      </c>
      <c r="O27" s="229">
        <v>1</v>
      </c>
      <c r="P27" s="229">
        <f t="shared" si="3"/>
        <v>8</v>
      </c>
      <c r="Q27" s="229">
        <f t="shared" si="4"/>
        <v>0.40</v>
      </c>
      <c r="R27" s="103">
        <f t="shared" si="5"/>
        <v>1.70</v>
      </c>
      <c r="S27" s="103">
        <f t="shared" si="6"/>
        <v>1.90</v>
      </c>
      <c r="T27" s="103">
        <f t="shared" si="7"/>
        <v>1.90</v>
      </c>
      <c r="U27" s="103">
        <f t="shared" si="8"/>
        <v>1.45</v>
      </c>
      <c r="V27" s="103">
        <f t="shared" si="9"/>
        <v>1.25</v>
      </c>
      <c r="W27" s="26">
        <f t="shared" si="10"/>
        <v>60</v>
      </c>
      <c r="X27" s="226">
        <f t="shared" si="11"/>
        <v>12</v>
      </c>
      <c r="Y27" s="118">
        <v>38</v>
      </c>
      <c r="Z27" s="105">
        <f t="shared" si="12"/>
        <v>30.40</v>
      </c>
      <c r="AA27" s="269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630151</v>
      </c>
      <c r="C28" s="118" t="s">
        <v>117</v>
      </c>
      <c r="D28" s="267">
        <v>8</v>
      </c>
      <c r="E28" s="267">
        <v>9</v>
      </c>
      <c r="F28" s="268">
        <v>9</v>
      </c>
      <c r="G28" s="228">
        <v>8</v>
      </c>
      <c r="H28" s="228">
        <v>9</v>
      </c>
      <c r="I28" s="228">
        <f t="shared" si="1"/>
        <v>43</v>
      </c>
      <c r="J28" s="228">
        <f t="shared" si="2"/>
        <v>6.45</v>
      </c>
      <c r="K28" s="229">
        <v>2</v>
      </c>
      <c r="L28" s="229">
        <v>2</v>
      </c>
      <c r="M28" s="229">
        <v>1</v>
      </c>
      <c r="N28" s="229">
        <v>2</v>
      </c>
      <c r="O28" s="229">
        <v>1</v>
      </c>
      <c r="P28" s="229">
        <f t="shared" si="3"/>
        <v>8</v>
      </c>
      <c r="Q28" s="229">
        <f t="shared" si="4"/>
        <v>0.40</v>
      </c>
      <c r="R28" s="103">
        <f t="shared" si="5"/>
        <v>1.30</v>
      </c>
      <c r="S28" s="103">
        <f t="shared" si="6"/>
        <v>1.45</v>
      </c>
      <c r="T28" s="103">
        <f t="shared" si="7"/>
        <v>1.40</v>
      </c>
      <c r="U28" s="103">
        <f t="shared" si="8"/>
        <v>1.30</v>
      </c>
      <c r="V28" s="103">
        <f t="shared" si="9"/>
        <v>1.40</v>
      </c>
      <c r="W28" s="26">
        <f t="shared" si="10"/>
        <v>51</v>
      </c>
      <c r="X28" s="226">
        <f t="shared" si="11"/>
        <v>10.200000000000001</v>
      </c>
      <c r="Y28" s="118">
        <v>32</v>
      </c>
      <c r="Z28" s="105">
        <f t="shared" si="12"/>
        <v>25.60</v>
      </c>
      <c r="AA28" s="269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630153</v>
      </c>
      <c r="C29" s="118" t="s">
        <v>217</v>
      </c>
      <c r="D29" s="267">
        <v>5</v>
      </c>
      <c r="E29" s="267">
        <v>8</v>
      </c>
      <c r="F29" s="268">
        <v>9</v>
      </c>
      <c r="G29" s="228">
        <v>5</v>
      </c>
      <c r="H29" s="228">
        <v>2</v>
      </c>
      <c r="I29" s="228">
        <f t="shared" si="1"/>
        <v>29</v>
      </c>
      <c r="J29" s="228">
        <f t="shared" si="2"/>
        <v>4.3499999999999996</v>
      </c>
      <c r="K29" s="229">
        <v>2</v>
      </c>
      <c r="L29" s="229">
        <v>3</v>
      </c>
      <c r="M29" s="229">
        <v>2</v>
      </c>
      <c r="N29" s="229">
        <v>1</v>
      </c>
      <c r="O29" s="229">
        <v>1</v>
      </c>
      <c r="P29" s="229">
        <f t="shared" si="3"/>
        <v>9</v>
      </c>
      <c r="Q29" s="229">
        <f t="shared" si="4"/>
        <v>0.45</v>
      </c>
      <c r="R29" s="103">
        <f t="shared" si="5"/>
        <v>0.85</v>
      </c>
      <c r="S29" s="103">
        <f t="shared" si="6"/>
        <v>1.35</v>
      </c>
      <c r="T29" s="103">
        <f t="shared" si="7"/>
        <v>1.45</v>
      </c>
      <c r="U29" s="103">
        <f t="shared" si="8"/>
        <v>0.80</v>
      </c>
      <c r="V29" s="103">
        <f t="shared" si="9"/>
        <v>0.35</v>
      </c>
      <c r="W29" s="26">
        <f t="shared" si="10"/>
        <v>38</v>
      </c>
      <c r="X29" s="226">
        <f t="shared" si="11"/>
        <v>7.60</v>
      </c>
      <c r="Y29" s="118">
        <v>22</v>
      </c>
      <c r="Z29" s="105">
        <f t="shared" si="12"/>
        <v>17.60</v>
      </c>
      <c r="AA29" s="269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630154</v>
      </c>
      <c r="C30" s="118" t="s">
        <v>145</v>
      </c>
      <c r="D30" s="267">
        <v>5</v>
      </c>
      <c r="E30" s="267">
        <v>8</v>
      </c>
      <c r="F30" s="268">
        <v>9</v>
      </c>
      <c r="G30" s="228">
        <v>5</v>
      </c>
      <c r="H30" s="228">
        <v>2</v>
      </c>
      <c r="I30" s="228">
        <f t="shared" si="1"/>
        <v>29</v>
      </c>
      <c r="J30" s="228">
        <f t="shared" si="2"/>
        <v>4.3499999999999996</v>
      </c>
      <c r="K30" s="229">
        <v>2</v>
      </c>
      <c r="L30" s="229">
        <v>1</v>
      </c>
      <c r="M30" s="229">
        <v>2</v>
      </c>
      <c r="N30" s="229">
        <v>1</v>
      </c>
      <c r="O30" s="229">
        <v>1</v>
      </c>
      <c r="P30" s="229">
        <f t="shared" si="3"/>
        <v>7</v>
      </c>
      <c r="Q30" s="229">
        <f t="shared" si="4"/>
        <v>0.35</v>
      </c>
      <c r="R30" s="103">
        <f t="shared" si="5"/>
        <v>0.85</v>
      </c>
      <c r="S30" s="103">
        <f t="shared" si="6"/>
        <v>1.25</v>
      </c>
      <c r="T30" s="103">
        <f t="shared" si="7"/>
        <v>1.45</v>
      </c>
      <c r="U30" s="103">
        <f t="shared" si="8"/>
        <v>0.80</v>
      </c>
      <c r="V30" s="103">
        <f t="shared" si="9"/>
        <v>0.35</v>
      </c>
      <c r="W30" s="26">
        <f t="shared" si="10"/>
        <v>36</v>
      </c>
      <c r="X30" s="226">
        <f t="shared" si="11"/>
        <v>7.20</v>
      </c>
      <c r="Y30" s="118">
        <v>22</v>
      </c>
      <c r="Z30" s="105">
        <f t="shared" si="12"/>
        <v>17.60</v>
      </c>
      <c r="AA30" s="269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630155</v>
      </c>
      <c r="C31" s="118" t="s">
        <v>218</v>
      </c>
      <c r="D31" s="267">
        <v>5</v>
      </c>
      <c r="E31" s="267">
        <v>2</v>
      </c>
      <c r="F31" s="268">
        <v>6</v>
      </c>
      <c r="G31" s="228">
        <v>2</v>
      </c>
      <c r="H31" s="228">
        <v>2</v>
      </c>
      <c r="I31" s="228">
        <f t="shared" si="1"/>
        <v>17</v>
      </c>
      <c r="J31" s="228">
        <f t="shared" si="2"/>
        <v>2.5499999999999998</v>
      </c>
      <c r="K31" s="229">
        <v>2</v>
      </c>
      <c r="L31" s="229">
        <v>1</v>
      </c>
      <c r="M31" s="229">
        <v>2</v>
      </c>
      <c r="N31" s="229">
        <v>1</v>
      </c>
      <c r="O31" s="229">
        <v>2</v>
      </c>
      <c r="P31" s="229">
        <f t="shared" si="3"/>
        <v>8</v>
      </c>
      <c r="Q31" s="229">
        <f t="shared" si="4"/>
        <v>0.40</v>
      </c>
      <c r="R31" s="103">
        <f t="shared" si="5"/>
        <v>0.85</v>
      </c>
      <c r="S31" s="103">
        <f t="shared" si="6"/>
        <v>0.35</v>
      </c>
      <c r="T31" s="103">
        <f t="shared" si="7"/>
        <v>0.99999999999999989</v>
      </c>
      <c r="U31" s="103">
        <f t="shared" si="8"/>
        <v>0.35</v>
      </c>
      <c r="V31" s="103">
        <f t="shared" si="9"/>
        <v>0.40</v>
      </c>
      <c r="W31" s="26">
        <f t="shared" si="10"/>
        <v>25</v>
      </c>
      <c r="X31" s="226">
        <f t="shared" si="11"/>
        <v>5</v>
      </c>
      <c r="Y31" s="118">
        <v>14</v>
      </c>
      <c r="Z31" s="105">
        <f t="shared" si="12"/>
        <v>11.20</v>
      </c>
      <c r="AA31" s="269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630158</v>
      </c>
      <c r="C32" s="118" t="s">
        <v>219</v>
      </c>
      <c r="D32" s="267">
        <v>5</v>
      </c>
      <c r="E32" s="267">
        <v>8</v>
      </c>
      <c r="F32" s="268">
        <v>6</v>
      </c>
      <c r="G32" s="228">
        <v>8</v>
      </c>
      <c r="H32" s="228">
        <v>2</v>
      </c>
      <c r="I32" s="228">
        <f t="shared" si="1"/>
        <v>29</v>
      </c>
      <c r="J32" s="228">
        <f t="shared" si="2"/>
        <v>4.3499999999999996</v>
      </c>
      <c r="K32" s="229">
        <v>2</v>
      </c>
      <c r="L32" s="229">
        <v>1</v>
      </c>
      <c r="M32" s="229">
        <v>2</v>
      </c>
      <c r="N32" s="229">
        <v>2</v>
      </c>
      <c r="O32" s="229">
        <v>2</v>
      </c>
      <c r="P32" s="229">
        <f t="shared" si="3"/>
        <v>9</v>
      </c>
      <c r="Q32" s="229">
        <f t="shared" si="4"/>
        <v>0.45</v>
      </c>
      <c r="R32" s="103">
        <f t="shared" si="5"/>
        <v>0.85</v>
      </c>
      <c r="S32" s="103">
        <f t="shared" si="6"/>
        <v>1.25</v>
      </c>
      <c r="T32" s="103">
        <f t="shared" si="7"/>
        <v>0.99999999999999989</v>
      </c>
      <c r="U32" s="103">
        <f t="shared" si="8"/>
        <v>1.30</v>
      </c>
      <c r="V32" s="103">
        <f t="shared" si="9"/>
        <v>0.40</v>
      </c>
      <c r="W32" s="26">
        <f t="shared" si="10"/>
        <v>38</v>
      </c>
      <c r="X32" s="226">
        <f t="shared" si="11"/>
        <v>7.60</v>
      </c>
      <c r="Y32" s="118">
        <v>22</v>
      </c>
      <c r="Z32" s="105">
        <f t="shared" si="12"/>
        <v>17.60</v>
      </c>
      <c r="AA32" s="269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630159</v>
      </c>
      <c r="C33" s="118" t="s">
        <v>220</v>
      </c>
      <c r="D33" s="267"/>
      <c r="E33" s="267"/>
      <c r="F33" s="268"/>
      <c r="G33" s="228"/>
      <c r="H33" s="228"/>
      <c r="I33" s="228">
        <f t="shared" si="1"/>
        <v>0</v>
      </c>
      <c r="J33" s="228">
        <f t="shared" si="2"/>
        <v>0</v>
      </c>
      <c r="K33" s="229"/>
      <c r="L33" s="229"/>
      <c r="M33" s="229"/>
      <c r="N33" s="229"/>
      <c r="O33" s="229"/>
      <c r="P33" s="229">
        <f t="shared" si="3"/>
        <v>0</v>
      </c>
      <c r="Q33" s="229">
        <f t="shared" si="4"/>
        <v>0</v>
      </c>
      <c r="R33" s="103"/>
      <c r="S33" s="103"/>
      <c r="T33" s="103"/>
      <c r="U33" s="103"/>
      <c r="V33" s="103"/>
      <c r="W33" s="26">
        <f t="shared" si="10"/>
        <v>0</v>
      </c>
      <c r="X33" s="226">
        <f t="shared" si="11"/>
        <v>0</v>
      </c>
      <c r="Y33" s="118" t="s">
        <v>170</v>
      </c>
      <c r="Z33" s="105" t="e">
        <f t="shared" si="12"/>
        <v>#VALUE!</v>
      </c>
      <c r="AA33" s="269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630160</v>
      </c>
      <c r="C34" s="118" t="s">
        <v>118</v>
      </c>
      <c r="D34" s="267">
        <v>8</v>
      </c>
      <c r="E34" s="267">
        <v>9</v>
      </c>
      <c r="F34" s="268">
        <v>8</v>
      </c>
      <c r="G34" s="228">
        <v>9</v>
      </c>
      <c r="H34" s="228">
        <v>5</v>
      </c>
      <c r="I34" s="228">
        <f t="shared" si="1"/>
        <v>39</v>
      </c>
      <c r="J34" s="228">
        <f t="shared" si="2"/>
        <v>5.85</v>
      </c>
      <c r="K34" s="229">
        <v>2</v>
      </c>
      <c r="L34" s="229">
        <v>2</v>
      </c>
      <c r="M34" s="229">
        <v>1</v>
      </c>
      <c r="N34" s="229">
        <v>1</v>
      </c>
      <c r="O34" s="229">
        <v>1</v>
      </c>
      <c r="P34" s="229">
        <f t="shared" si="3"/>
        <v>7</v>
      </c>
      <c r="Q34" s="229">
        <f t="shared" si="4"/>
        <v>0.35</v>
      </c>
      <c r="R34" s="103">
        <f t="shared" si="5"/>
        <v>1.30</v>
      </c>
      <c r="S34" s="103">
        <f t="shared" si="6"/>
        <v>1.45</v>
      </c>
      <c r="T34" s="103">
        <f t="shared" si="7"/>
        <v>1.25</v>
      </c>
      <c r="U34" s="103">
        <f t="shared" si="8"/>
        <v>1.40</v>
      </c>
      <c r="V34" s="103">
        <f t="shared" si="9"/>
        <v>0.80</v>
      </c>
      <c r="W34" s="26">
        <f t="shared" si="10"/>
        <v>46</v>
      </c>
      <c r="X34" s="226">
        <f t="shared" si="11"/>
        <v>9.2000000000000011</v>
      </c>
      <c r="Y34" s="118">
        <v>26</v>
      </c>
      <c r="Z34" s="105">
        <f t="shared" si="12"/>
        <v>20.80</v>
      </c>
      <c r="AA34" s="269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630161</v>
      </c>
      <c r="C35" s="118" t="s">
        <v>221</v>
      </c>
      <c r="D35" s="267">
        <v>2</v>
      </c>
      <c r="E35" s="267">
        <v>3</v>
      </c>
      <c r="F35" s="268">
        <v>4</v>
      </c>
      <c r="G35" s="228">
        <v>1</v>
      </c>
      <c r="H35" s="228">
        <v>1</v>
      </c>
      <c r="I35" s="228">
        <f t="shared" si="1"/>
        <v>11</v>
      </c>
      <c r="J35" s="228">
        <f t="shared" si="2"/>
        <v>1.65</v>
      </c>
      <c r="K35" s="229">
        <v>1</v>
      </c>
      <c r="L35" s="229">
        <v>0</v>
      </c>
      <c r="M35" s="229">
        <v>1</v>
      </c>
      <c r="N35" s="229">
        <v>0</v>
      </c>
      <c r="O35" s="229">
        <v>1</v>
      </c>
      <c r="P35" s="229">
        <f t="shared" si="3"/>
        <v>3</v>
      </c>
      <c r="Q35" s="229">
        <f t="shared" si="4"/>
        <v>0.15000000000000002</v>
      </c>
      <c r="R35" s="103">
        <f t="shared" si="5"/>
        <v>0.35</v>
      </c>
      <c r="S35" s="103">
        <f t="shared" si="6"/>
        <v>0.44999999999999996</v>
      </c>
      <c r="T35" s="103">
        <f t="shared" si="7"/>
        <v>0.65</v>
      </c>
      <c r="U35" s="103">
        <f t="shared" si="8"/>
        <v>0.15</v>
      </c>
      <c r="V35" s="103">
        <f t="shared" si="9"/>
        <v>0.20</v>
      </c>
      <c r="W35" s="26">
        <f t="shared" si="10"/>
        <v>14</v>
      </c>
      <c r="X35" s="226">
        <f t="shared" si="11"/>
        <v>2.8000000000000003</v>
      </c>
      <c r="Y35" s="118">
        <v>8</v>
      </c>
      <c r="Z35" s="105">
        <f t="shared" si="12"/>
        <v>6.40</v>
      </c>
      <c r="AA35" s="269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630163</v>
      </c>
      <c r="C36" s="118" t="s">
        <v>222</v>
      </c>
      <c r="D36" s="267">
        <v>5</v>
      </c>
      <c r="E36" s="267">
        <v>5</v>
      </c>
      <c r="F36" s="268">
        <v>5</v>
      </c>
      <c r="G36" s="228">
        <v>2</v>
      </c>
      <c r="H36" s="228">
        <v>1</v>
      </c>
      <c r="I36" s="228">
        <f t="shared" si="1"/>
        <v>18</v>
      </c>
      <c r="J36" s="228">
        <f t="shared" si="2"/>
        <v>2.6999999999999997</v>
      </c>
      <c r="K36" s="229">
        <v>2</v>
      </c>
      <c r="L36" s="229">
        <v>1</v>
      </c>
      <c r="M36" s="229">
        <v>2</v>
      </c>
      <c r="N36" s="229">
        <v>1</v>
      </c>
      <c r="O36" s="229">
        <v>2</v>
      </c>
      <c r="P36" s="229">
        <f t="shared" si="3"/>
        <v>8</v>
      </c>
      <c r="Q36" s="229">
        <f t="shared" si="4"/>
        <v>0.40</v>
      </c>
      <c r="R36" s="103">
        <f t="shared" si="5"/>
        <v>0.85</v>
      </c>
      <c r="S36" s="103">
        <f t="shared" si="6"/>
        <v>0.80</v>
      </c>
      <c r="T36" s="103">
        <f t="shared" si="7"/>
        <v>0.85</v>
      </c>
      <c r="U36" s="103">
        <f t="shared" si="8"/>
        <v>0.35</v>
      </c>
      <c r="V36" s="103">
        <f t="shared" si="9"/>
        <v>0.25</v>
      </c>
      <c r="W36" s="26">
        <f t="shared" si="10"/>
        <v>26</v>
      </c>
      <c r="X36" s="226">
        <f t="shared" si="11"/>
        <v>5.20</v>
      </c>
      <c r="Y36" s="118">
        <v>13</v>
      </c>
      <c r="Z36" s="105">
        <f t="shared" si="12"/>
        <v>10.40</v>
      </c>
      <c r="AA36" s="269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630164</v>
      </c>
      <c r="C37" s="118" t="s">
        <v>147</v>
      </c>
      <c r="D37" s="267">
        <v>5</v>
      </c>
      <c r="E37" s="267">
        <v>8</v>
      </c>
      <c r="F37" s="268">
        <v>5</v>
      </c>
      <c r="G37" s="228">
        <v>8</v>
      </c>
      <c r="H37" s="228">
        <v>8</v>
      </c>
      <c r="I37" s="228">
        <f t="shared" si="1"/>
        <v>34</v>
      </c>
      <c r="J37" s="228">
        <f t="shared" si="2"/>
        <v>5.0999999999999996</v>
      </c>
      <c r="K37" s="229">
        <v>2</v>
      </c>
      <c r="L37" s="229">
        <v>3</v>
      </c>
      <c r="M37" s="229">
        <v>2</v>
      </c>
      <c r="N37" s="229">
        <v>3</v>
      </c>
      <c r="O37" s="229">
        <v>1</v>
      </c>
      <c r="P37" s="229">
        <f t="shared" si="3"/>
        <v>11</v>
      </c>
      <c r="Q37" s="229">
        <f t="shared" si="4"/>
        <v>0.55000000000000004</v>
      </c>
      <c r="R37" s="103">
        <f t="shared" si="5"/>
        <v>0.85</v>
      </c>
      <c r="S37" s="103">
        <f t="shared" si="6"/>
        <v>1.35</v>
      </c>
      <c r="T37" s="103">
        <f t="shared" si="7"/>
        <v>0.85</v>
      </c>
      <c r="U37" s="103">
        <f t="shared" si="8"/>
        <v>1.35</v>
      </c>
      <c r="V37" s="103">
        <f t="shared" si="9"/>
        <v>1.25</v>
      </c>
      <c r="W37" s="26">
        <f t="shared" si="10"/>
        <v>45</v>
      </c>
      <c r="X37" s="226">
        <f t="shared" si="11"/>
        <v>9</v>
      </c>
      <c r="Y37" s="118">
        <v>24</v>
      </c>
      <c r="Z37" s="105">
        <f t="shared" si="12"/>
        <v>19.200000000000003</v>
      </c>
      <c r="AA37" s="269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630166</v>
      </c>
      <c r="C38" s="118" t="s">
        <v>223</v>
      </c>
      <c r="D38" s="267">
        <v>5</v>
      </c>
      <c r="E38" s="267">
        <v>6</v>
      </c>
      <c r="F38" s="268">
        <v>5</v>
      </c>
      <c r="G38" s="228">
        <v>2</v>
      </c>
      <c r="H38" s="228">
        <v>1</v>
      </c>
      <c r="I38" s="228">
        <f t="shared" si="1"/>
        <v>19</v>
      </c>
      <c r="J38" s="228">
        <f t="shared" si="2"/>
        <v>2.85</v>
      </c>
      <c r="K38" s="229">
        <v>2</v>
      </c>
      <c r="L38" s="229">
        <v>1</v>
      </c>
      <c r="M38" s="229">
        <v>2</v>
      </c>
      <c r="N38" s="229">
        <v>2</v>
      </c>
      <c r="O38" s="229">
        <v>1</v>
      </c>
      <c r="P38" s="229">
        <f t="shared" si="3"/>
        <v>8</v>
      </c>
      <c r="Q38" s="229">
        <f t="shared" si="4"/>
        <v>0.40</v>
      </c>
      <c r="R38" s="103">
        <f t="shared" si="5"/>
        <v>0.85</v>
      </c>
      <c r="S38" s="103">
        <f t="shared" si="6"/>
        <v>0.95</v>
      </c>
      <c r="T38" s="103">
        <f t="shared" si="7"/>
        <v>0.85</v>
      </c>
      <c r="U38" s="103">
        <f t="shared" si="8"/>
        <v>0.40</v>
      </c>
      <c r="V38" s="103">
        <f t="shared" si="9"/>
        <v>0.20</v>
      </c>
      <c r="W38" s="26">
        <f t="shared" si="10"/>
        <v>27</v>
      </c>
      <c r="X38" s="226">
        <f t="shared" si="11"/>
        <v>5.40</v>
      </c>
      <c r="Y38" s="118">
        <v>13</v>
      </c>
      <c r="Z38" s="105">
        <f t="shared" si="12"/>
        <v>10.40</v>
      </c>
      <c r="AA38" s="269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630167</v>
      </c>
      <c r="C39" s="118" t="s">
        <v>119</v>
      </c>
      <c r="D39" s="267">
        <v>15</v>
      </c>
      <c r="E39" s="267">
        <v>12</v>
      </c>
      <c r="F39" s="268">
        <v>15</v>
      </c>
      <c r="G39" s="228">
        <v>11</v>
      </c>
      <c r="H39" s="228">
        <v>15</v>
      </c>
      <c r="I39" s="228">
        <f t="shared" si="1"/>
        <v>68</v>
      </c>
      <c r="J39" s="228">
        <f t="shared" si="2"/>
        <v>10.199999999999999</v>
      </c>
      <c r="K39" s="229">
        <v>2</v>
      </c>
      <c r="L39" s="229">
        <v>2</v>
      </c>
      <c r="M39" s="229">
        <v>2</v>
      </c>
      <c r="N39" s="229">
        <v>5</v>
      </c>
      <c r="O39" s="229">
        <v>2</v>
      </c>
      <c r="P39" s="229">
        <f t="shared" si="3"/>
        <v>13</v>
      </c>
      <c r="Q39" s="229">
        <f t="shared" si="4"/>
        <v>0.65</v>
      </c>
      <c r="R39" s="103">
        <f t="shared" si="5"/>
        <v>2.35</v>
      </c>
      <c r="S39" s="103">
        <f t="shared" si="6"/>
        <v>1.90</v>
      </c>
      <c r="T39" s="103">
        <f t="shared" si="7"/>
        <v>2.35</v>
      </c>
      <c r="U39" s="103">
        <f t="shared" si="8"/>
        <v>1.90</v>
      </c>
      <c r="V39" s="103">
        <f t="shared" si="9"/>
        <v>2.35</v>
      </c>
      <c r="W39" s="26">
        <f t="shared" si="10"/>
        <v>81</v>
      </c>
      <c r="X39" s="226">
        <f t="shared" si="11"/>
        <v>16.20</v>
      </c>
      <c r="Y39" s="118">
        <v>52</v>
      </c>
      <c r="Z39" s="105">
        <f t="shared" si="12"/>
        <v>41.60</v>
      </c>
      <c r="AA39" s="269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630169</v>
      </c>
      <c r="C40" s="118" t="s">
        <v>224</v>
      </c>
      <c r="D40" s="267">
        <v>5</v>
      </c>
      <c r="E40" s="267">
        <v>4</v>
      </c>
      <c r="F40" s="268">
        <v>5</v>
      </c>
      <c r="G40" s="228">
        <v>3</v>
      </c>
      <c r="H40" s="228">
        <v>8</v>
      </c>
      <c r="I40" s="228">
        <f t="shared" si="1"/>
        <v>25</v>
      </c>
      <c r="J40" s="228">
        <f t="shared" si="2"/>
        <v>3.75</v>
      </c>
      <c r="K40" s="229">
        <v>1</v>
      </c>
      <c r="L40" s="229">
        <v>1</v>
      </c>
      <c r="M40" s="229">
        <v>1</v>
      </c>
      <c r="N40" s="229">
        <v>0</v>
      </c>
      <c r="O40" s="229">
        <v>1</v>
      </c>
      <c r="P40" s="229">
        <f t="shared" si="3"/>
        <v>4</v>
      </c>
      <c r="Q40" s="229">
        <f t="shared" si="4"/>
        <v>0.20</v>
      </c>
      <c r="R40" s="103">
        <f t="shared" si="5"/>
        <v>0.80</v>
      </c>
      <c r="S40" s="103">
        <f t="shared" si="6"/>
        <v>0.65</v>
      </c>
      <c r="T40" s="103">
        <f t="shared" si="7"/>
        <v>0.80</v>
      </c>
      <c r="U40" s="103">
        <f t="shared" si="8"/>
        <v>0.44999999999999996</v>
      </c>
      <c r="V40" s="103">
        <f t="shared" si="9"/>
        <v>1.25</v>
      </c>
      <c r="W40" s="26">
        <f t="shared" si="10"/>
        <v>29</v>
      </c>
      <c r="X40" s="226">
        <f t="shared" si="11"/>
        <v>5.8000000000000007</v>
      </c>
      <c r="Y40" s="118">
        <v>18</v>
      </c>
      <c r="Z40" s="105">
        <f t="shared" si="12"/>
        <v>14.40</v>
      </c>
      <c r="AA40" s="269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630173</v>
      </c>
      <c r="C41" s="118" t="s">
        <v>152</v>
      </c>
      <c r="D41" s="267">
        <v>5</v>
      </c>
      <c r="E41" s="267">
        <v>8</v>
      </c>
      <c r="F41" s="268">
        <v>9</v>
      </c>
      <c r="G41" s="228">
        <v>4</v>
      </c>
      <c r="H41" s="228">
        <v>2</v>
      </c>
      <c r="I41" s="228">
        <f t="shared" si="1"/>
        <v>28</v>
      </c>
      <c r="J41" s="228">
        <f t="shared" si="2"/>
        <v>4.20</v>
      </c>
      <c r="K41" s="229">
        <v>2</v>
      </c>
      <c r="L41" s="229">
        <v>1</v>
      </c>
      <c r="M41" s="229">
        <v>3</v>
      </c>
      <c r="N41" s="229">
        <v>2</v>
      </c>
      <c r="O41" s="229">
        <v>1</v>
      </c>
      <c r="P41" s="229">
        <f t="shared" si="3"/>
        <v>9</v>
      </c>
      <c r="Q41" s="229">
        <f t="shared" si="4"/>
        <v>0.45</v>
      </c>
      <c r="R41" s="103">
        <f t="shared" si="5"/>
        <v>0.85</v>
      </c>
      <c r="S41" s="103">
        <f t="shared" si="6"/>
        <v>1.25</v>
      </c>
      <c r="T41" s="103">
        <f t="shared" si="7"/>
        <v>1.50</v>
      </c>
      <c r="U41" s="103">
        <f t="shared" si="8"/>
        <v>0.70</v>
      </c>
      <c r="V41" s="103">
        <f t="shared" si="9"/>
        <v>0.35</v>
      </c>
      <c r="W41" s="26">
        <f t="shared" si="10"/>
        <v>37</v>
      </c>
      <c r="X41" s="226">
        <f t="shared" si="11"/>
        <v>7.40</v>
      </c>
      <c r="Y41" s="118">
        <v>22</v>
      </c>
      <c r="Z41" s="105">
        <f t="shared" si="12"/>
        <v>17.60</v>
      </c>
      <c r="AA41" s="269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630175</v>
      </c>
      <c r="C42" s="118" t="s">
        <v>225</v>
      </c>
      <c r="D42" s="267">
        <v>4</v>
      </c>
      <c r="E42" s="267">
        <v>2</v>
      </c>
      <c r="F42" s="268">
        <v>5</v>
      </c>
      <c r="G42" s="228">
        <v>3</v>
      </c>
      <c r="H42" s="228">
        <v>6</v>
      </c>
      <c r="I42" s="228">
        <f t="shared" si="1"/>
        <v>20</v>
      </c>
      <c r="J42" s="228">
        <f t="shared" si="2"/>
        <v>3</v>
      </c>
      <c r="K42" s="229">
        <v>1</v>
      </c>
      <c r="L42" s="229">
        <v>1</v>
      </c>
      <c r="M42" s="229">
        <v>2</v>
      </c>
      <c r="N42" s="229">
        <v>2</v>
      </c>
      <c r="O42" s="229">
        <v>2</v>
      </c>
      <c r="P42" s="229">
        <f t="shared" si="3"/>
        <v>8</v>
      </c>
      <c r="Q42" s="229">
        <f t="shared" si="4"/>
        <v>0.40</v>
      </c>
      <c r="R42" s="103">
        <f t="shared" si="5"/>
        <v>0.65</v>
      </c>
      <c r="S42" s="103">
        <f t="shared" si="6"/>
        <v>0.35</v>
      </c>
      <c r="T42" s="103">
        <f t="shared" si="7"/>
        <v>0.85</v>
      </c>
      <c r="U42" s="103">
        <f t="shared" si="8"/>
        <v>0.54999999999999993</v>
      </c>
      <c r="V42" s="103">
        <f t="shared" si="9"/>
        <v>0.99999999999999989</v>
      </c>
      <c r="W42" s="26">
        <f t="shared" si="10"/>
        <v>28</v>
      </c>
      <c r="X42" s="226">
        <f t="shared" si="11"/>
        <v>5.60</v>
      </c>
      <c r="Y42" s="118">
        <v>14</v>
      </c>
      <c r="Z42" s="105">
        <f t="shared" si="12"/>
        <v>11.20</v>
      </c>
      <c r="AA42" s="269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630177</v>
      </c>
      <c r="C43" s="118" t="s">
        <v>226</v>
      </c>
      <c r="D43" s="267">
        <v>5</v>
      </c>
      <c r="E43" s="267">
        <v>5</v>
      </c>
      <c r="F43" s="268">
        <v>5</v>
      </c>
      <c r="G43" s="228">
        <v>9</v>
      </c>
      <c r="H43" s="228">
        <v>8</v>
      </c>
      <c r="I43" s="228">
        <f t="shared" si="1"/>
        <v>32</v>
      </c>
      <c r="J43" s="228">
        <f t="shared" si="2"/>
        <v>4.80</v>
      </c>
      <c r="K43" s="229">
        <v>2</v>
      </c>
      <c r="L43" s="229">
        <v>2</v>
      </c>
      <c r="M43" s="229">
        <v>1</v>
      </c>
      <c r="N43" s="229">
        <v>0</v>
      </c>
      <c r="O43" s="229">
        <v>2</v>
      </c>
      <c r="P43" s="229">
        <f t="shared" si="3"/>
        <v>7</v>
      </c>
      <c r="Q43" s="229">
        <f t="shared" si="4"/>
        <v>0.35</v>
      </c>
      <c r="R43" s="103">
        <f t="shared" si="5"/>
        <v>0.85</v>
      </c>
      <c r="S43" s="103">
        <f t="shared" si="6"/>
        <v>0.85</v>
      </c>
      <c r="T43" s="103">
        <f t="shared" si="7"/>
        <v>0.80</v>
      </c>
      <c r="U43" s="103">
        <f t="shared" si="8"/>
        <v>1.35</v>
      </c>
      <c r="V43" s="103">
        <f t="shared" si="9"/>
        <v>1.30</v>
      </c>
      <c r="W43" s="26">
        <f t="shared" si="10"/>
        <v>39</v>
      </c>
      <c r="X43" s="226">
        <f t="shared" si="11"/>
        <v>7.8000000000000007</v>
      </c>
      <c r="Y43" s="118">
        <v>25</v>
      </c>
      <c r="Z43" s="105">
        <f t="shared" si="12"/>
        <v>20</v>
      </c>
      <c r="AA43" s="269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630179</v>
      </c>
      <c r="C44" s="118" t="s">
        <v>153</v>
      </c>
      <c r="D44" s="267">
        <v>8</v>
      </c>
      <c r="E44" s="267">
        <v>9</v>
      </c>
      <c r="F44" s="268">
        <v>9</v>
      </c>
      <c r="G44" s="228">
        <v>9</v>
      </c>
      <c r="H44" s="228">
        <v>9</v>
      </c>
      <c r="I44" s="228">
        <f t="shared" si="1"/>
        <v>44</v>
      </c>
      <c r="J44" s="228">
        <f t="shared" si="2"/>
        <v>6.60</v>
      </c>
      <c r="K44" s="229">
        <v>2</v>
      </c>
      <c r="L44" s="229">
        <v>2</v>
      </c>
      <c r="M44" s="229">
        <v>1</v>
      </c>
      <c r="N44" s="229">
        <v>1</v>
      </c>
      <c r="O44" s="229">
        <v>2</v>
      </c>
      <c r="P44" s="229">
        <f t="shared" si="3"/>
        <v>8</v>
      </c>
      <c r="Q44" s="229">
        <f t="shared" si="4"/>
        <v>0.40</v>
      </c>
      <c r="R44" s="103">
        <f t="shared" si="5"/>
        <v>1.30</v>
      </c>
      <c r="S44" s="103">
        <f t="shared" si="6"/>
        <v>1.45</v>
      </c>
      <c r="T44" s="103">
        <f t="shared" si="7"/>
        <v>1.40</v>
      </c>
      <c r="U44" s="103">
        <f t="shared" si="8"/>
        <v>1.40</v>
      </c>
      <c r="V44" s="103">
        <f t="shared" si="9"/>
        <v>1.45</v>
      </c>
      <c r="W44" s="26">
        <f t="shared" si="10"/>
        <v>52</v>
      </c>
      <c r="X44" s="226">
        <f t="shared" si="11"/>
        <v>10.40</v>
      </c>
      <c r="Y44" s="118">
        <v>35</v>
      </c>
      <c r="Z44" s="105">
        <f t="shared" si="12"/>
        <v>28</v>
      </c>
      <c r="AA44" s="269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630180</v>
      </c>
      <c r="C45" s="118" t="s">
        <v>227</v>
      </c>
      <c r="D45" s="267">
        <v>5</v>
      </c>
      <c r="E45" s="267">
        <v>9</v>
      </c>
      <c r="F45" s="268">
        <v>8</v>
      </c>
      <c r="G45" s="228">
        <v>2</v>
      </c>
      <c r="H45" s="228">
        <v>8</v>
      </c>
      <c r="I45" s="228">
        <f t="shared" si="1"/>
        <v>32</v>
      </c>
      <c r="J45" s="228">
        <f t="shared" si="2"/>
        <v>4.80</v>
      </c>
      <c r="K45" s="229">
        <v>2</v>
      </c>
      <c r="L45" s="229">
        <v>3</v>
      </c>
      <c r="M45" s="229">
        <v>2</v>
      </c>
      <c r="N45" s="229">
        <v>2</v>
      </c>
      <c r="O45" s="229">
        <v>2</v>
      </c>
      <c r="P45" s="229">
        <f t="shared" si="3"/>
        <v>11</v>
      </c>
      <c r="Q45" s="229">
        <f t="shared" si="4"/>
        <v>0.55000000000000004</v>
      </c>
      <c r="R45" s="103">
        <f t="shared" si="5"/>
        <v>0.85</v>
      </c>
      <c r="S45" s="103">
        <f t="shared" si="6"/>
        <v>1.50</v>
      </c>
      <c r="T45" s="103">
        <f t="shared" si="7"/>
        <v>1.30</v>
      </c>
      <c r="U45" s="103">
        <f t="shared" si="8"/>
        <v>0.40</v>
      </c>
      <c r="V45" s="103">
        <f t="shared" si="9"/>
        <v>1.30</v>
      </c>
      <c r="W45" s="26">
        <f t="shared" si="10"/>
        <v>43</v>
      </c>
      <c r="X45" s="226">
        <f t="shared" si="11"/>
        <v>8.60</v>
      </c>
      <c r="Y45" s="118">
        <v>24</v>
      </c>
      <c r="Z45" s="105">
        <f t="shared" si="12"/>
        <v>19.200000000000003</v>
      </c>
      <c r="AA45" s="269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630182</v>
      </c>
      <c r="C46" s="118" t="s">
        <v>228</v>
      </c>
      <c r="D46" s="267">
        <v>5</v>
      </c>
      <c r="E46" s="267">
        <v>8</v>
      </c>
      <c r="F46" s="268">
        <v>9</v>
      </c>
      <c r="G46" s="228">
        <v>2</v>
      </c>
      <c r="H46" s="228">
        <v>2</v>
      </c>
      <c r="I46" s="228">
        <f t="shared" si="1"/>
        <v>26</v>
      </c>
      <c r="J46" s="228">
        <f t="shared" si="2"/>
        <v>3.90</v>
      </c>
      <c r="K46" s="229">
        <v>1</v>
      </c>
      <c r="L46" s="229">
        <v>2</v>
      </c>
      <c r="M46" s="229">
        <v>1</v>
      </c>
      <c r="N46" s="229">
        <v>0</v>
      </c>
      <c r="O46" s="229">
        <v>0</v>
      </c>
      <c r="P46" s="229">
        <f t="shared" si="3"/>
        <v>4</v>
      </c>
      <c r="Q46" s="229">
        <f t="shared" si="4"/>
        <v>0.20</v>
      </c>
      <c r="R46" s="103">
        <f t="shared" si="5"/>
        <v>0.80</v>
      </c>
      <c r="S46" s="103">
        <f t="shared" si="6"/>
        <v>1.30</v>
      </c>
      <c r="T46" s="103">
        <f t="shared" si="7"/>
        <v>1.40</v>
      </c>
      <c r="U46" s="103">
        <f t="shared" si="8"/>
        <v>0.30</v>
      </c>
      <c r="V46" s="103">
        <f t="shared" si="9"/>
        <v>0.30</v>
      </c>
      <c r="W46" s="26">
        <f t="shared" si="10"/>
        <v>30</v>
      </c>
      <c r="X46" s="226">
        <f t="shared" si="11"/>
        <v>6</v>
      </c>
      <c r="Y46" s="118">
        <v>18</v>
      </c>
      <c r="Z46" s="105">
        <f t="shared" si="12"/>
        <v>14.40</v>
      </c>
      <c r="AA46" s="269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630183</v>
      </c>
      <c r="C47" s="118" t="s">
        <v>154</v>
      </c>
      <c r="D47" s="267">
        <v>2</v>
      </c>
      <c r="E47" s="267">
        <v>2</v>
      </c>
      <c r="F47" s="268">
        <v>2</v>
      </c>
      <c r="G47" s="228">
        <v>2</v>
      </c>
      <c r="H47" s="228">
        <v>2</v>
      </c>
      <c r="I47" s="228">
        <f t="shared" si="1"/>
        <v>10</v>
      </c>
      <c r="J47" s="228">
        <f t="shared" si="2"/>
        <v>1.50</v>
      </c>
      <c r="K47" s="229">
        <v>0</v>
      </c>
      <c r="L47" s="229">
        <v>0</v>
      </c>
      <c r="M47" s="229">
        <v>1</v>
      </c>
      <c r="N47" s="229">
        <v>1</v>
      </c>
      <c r="O47" s="229">
        <v>0</v>
      </c>
      <c r="P47" s="229">
        <f t="shared" si="3"/>
        <v>2</v>
      </c>
      <c r="Q47" s="229">
        <f t="shared" si="4"/>
        <v>0.10</v>
      </c>
      <c r="R47" s="103">
        <f t="shared" si="5"/>
        <v>0.30</v>
      </c>
      <c r="S47" s="103">
        <f t="shared" si="6"/>
        <v>0.30</v>
      </c>
      <c r="T47" s="103">
        <f t="shared" si="7"/>
        <v>0.35</v>
      </c>
      <c r="U47" s="103">
        <f t="shared" si="8"/>
        <v>0.35</v>
      </c>
      <c r="V47" s="103">
        <f t="shared" si="9"/>
        <v>0.30</v>
      </c>
      <c r="W47" s="26">
        <f t="shared" si="10"/>
        <v>12</v>
      </c>
      <c r="X47" s="226">
        <f t="shared" si="11"/>
        <v>2.4000000000000004</v>
      </c>
      <c r="Y47" s="118">
        <v>7</v>
      </c>
      <c r="Z47" s="105">
        <f t="shared" si="12"/>
        <v>5.60</v>
      </c>
      <c r="AA47" s="269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630184</v>
      </c>
      <c r="C48" s="118" t="s">
        <v>229</v>
      </c>
      <c r="D48" s="267">
        <v>8</v>
      </c>
      <c r="E48" s="267">
        <v>9</v>
      </c>
      <c r="F48" s="268">
        <v>15</v>
      </c>
      <c r="G48" s="228">
        <v>11</v>
      </c>
      <c r="H48" s="228">
        <v>10</v>
      </c>
      <c r="I48" s="228">
        <f t="shared" si="1"/>
        <v>53</v>
      </c>
      <c r="J48" s="228">
        <f t="shared" si="2"/>
        <v>7.9499999999999993</v>
      </c>
      <c r="K48" s="229">
        <v>3</v>
      </c>
      <c r="L48" s="229">
        <v>3</v>
      </c>
      <c r="M48" s="229">
        <v>2</v>
      </c>
      <c r="N48" s="229">
        <v>1</v>
      </c>
      <c r="O48" s="229">
        <v>1</v>
      </c>
      <c r="P48" s="229">
        <f t="shared" si="3"/>
        <v>10</v>
      </c>
      <c r="Q48" s="229">
        <f t="shared" si="4"/>
        <v>0.50</v>
      </c>
      <c r="R48" s="103">
        <f t="shared" si="5"/>
        <v>1.35</v>
      </c>
      <c r="S48" s="103">
        <f t="shared" si="6"/>
        <v>1.50</v>
      </c>
      <c r="T48" s="103">
        <f t="shared" si="7"/>
        <v>2.35</v>
      </c>
      <c r="U48" s="103">
        <f t="shared" si="8"/>
        <v>1.70</v>
      </c>
      <c r="V48" s="103">
        <f t="shared" si="9"/>
        <v>1.55</v>
      </c>
      <c r="W48" s="26">
        <f t="shared" si="10"/>
        <v>63</v>
      </c>
      <c r="X48" s="226">
        <f t="shared" si="11"/>
        <v>12.60</v>
      </c>
      <c r="Y48" s="118">
        <v>40</v>
      </c>
      <c r="Z48" s="105">
        <f t="shared" si="12"/>
        <v>32</v>
      </c>
      <c r="AA48" s="269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630188</v>
      </c>
      <c r="C49" s="118" t="s">
        <v>158</v>
      </c>
      <c r="D49" s="267">
        <v>5</v>
      </c>
      <c r="E49" s="267">
        <v>8</v>
      </c>
      <c r="F49" s="268">
        <v>9</v>
      </c>
      <c r="G49" s="228">
        <v>8</v>
      </c>
      <c r="H49" s="228">
        <v>8</v>
      </c>
      <c r="I49" s="228">
        <f t="shared" si="1"/>
        <v>38</v>
      </c>
      <c r="J49" s="228">
        <f t="shared" si="2"/>
        <v>5.70</v>
      </c>
      <c r="K49" s="229">
        <v>1</v>
      </c>
      <c r="L49" s="229">
        <v>1</v>
      </c>
      <c r="M49" s="229">
        <v>2</v>
      </c>
      <c r="N49" s="229">
        <v>1</v>
      </c>
      <c r="O49" s="229">
        <v>2</v>
      </c>
      <c r="P49" s="229">
        <f t="shared" si="3"/>
        <v>7</v>
      </c>
      <c r="Q49" s="229">
        <f t="shared" si="4"/>
        <v>0.35</v>
      </c>
      <c r="R49" s="103">
        <f t="shared" si="5"/>
        <v>0.80</v>
      </c>
      <c r="S49" s="103">
        <f t="shared" si="6"/>
        <v>1.25</v>
      </c>
      <c r="T49" s="103">
        <f t="shared" si="7"/>
        <v>1.45</v>
      </c>
      <c r="U49" s="103">
        <f t="shared" si="8"/>
        <v>1.25</v>
      </c>
      <c r="V49" s="103">
        <f t="shared" si="9"/>
        <v>1.30</v>
      </c>
      <c r="W49" s="26">
        <f t="shared" si="10"/>
        <v>45</v>
      </c>
      <c r="X49" s="226">
        <f t="shared" si="11"/>
        <v>9</v>
      </c>
      <c r="Y49" s="118">
        <v>29</v>
      </c>
      <c r="Z49" s="105">
        <f t="shared" si="12"/>
        <v>23.200000000000003</v>
      </c>
      <c r="AA49" s="269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630189</v>
      </c>
      <c r="C50" s="118" t="s">
        <v>230</v>
      </c>
      <c r="D50" s="267">
        <v>5</v>
      </c>
      <c r="E50" s="267">
        <v>8</v>
      </c>
      <c r="F50" s="268">
        <v>5</v>
      </c>
      <c r="G50" s="228">
        <v>8</v>
      </c>
      <c r="H50" s="228">
        <v>5</v>
      </c>
      <c r="I50" s="228">
        <f t="shared" si="1"/>
        <v>31</v>
      </c>
      <c r="J50" s="228">
        <f t="shared" si="2"/>
        <v>4.6499999999999995</v>
      </c>
      <c r="K50" s="229">
        <v>2</v>
      </c>
      <c r="L50" s="229">
        <v>1</v>
      </c>
      <c r="M50" s="229">
        <v>0</v>
      </c>
      <c r="N50" s="229">
        <v>1</v>
      </c>
      <c r="O50" s="229">
        <v>1</v>
      </c>
      <c r="P50" s="229">
        <f t="shared" si="3"/>
        <v>5</v>
      </c>
      <c r="Q50" s="229">
        <f t="shared" si="4"/>
        <v>0.25</v>
      </c>
      <c r="R50" s="103">
        <f t="shared" si="5"/>
        <v>0.85</v>
      </c>
      <c r="S50" s="103">
        <f t="shared" si="6"/>
        <v>1.25</v>
      </c>
      <c r="T50" s="103">
        <f t="shared" si="7"/>
        <v>0.75</v>
      </c>
      <c r="U50" s="103">
        <f t="shared" si="8"/>
        <v>1.25</v>
      </c>
      <c r="V50" s="103">
        <f t="shared" si="9"/>
        <v>0.80</v>
      </c>
      <c r="W50" s="26">
        <f t="shared" si="10"/>
        <v>36</v>
      </c>
      <c r="X50" s="226">
        <f t="shared" si="11"/>
        <v>7.20</v>
      </c>
      <c r="Y50" s="118">
        <v>23</v>
      </c>
      <c r="Z50" s="105">
        <f t="shared" si="12"/>
        <v>18.400000000000002</v>
      </c>
      <c r="AA50" s="269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630191</v>
      </c>
      <c r="C51" s="118" t="s">
        <v>159</v>
      </c>
      <c r="D51" s="267">
        <v>19</v>
      </c>
      <c r="E51" s="267">
        <v>19</v>
      </c>
      <c r="F51" s="268">
        <v>18</v>
      </c>
      <c r="G51" s="228">
        <v>19</v>
      </c>
      <c r="H51" s="228">
        <v>19</v>
      </c>
      <c r="I51" s="228">
        <f t="shared" si="1"/>
        <v>94</v>
      </c>
      <c r="J51" s="228">
        <f t="shared" si="2"/>
        <v>14.10</v>
      </c>
      <c r="K51" s="229">
        <v>2</v>
      </c>
      <c r="L51" s="229">
        <v>3</v>
      </c>
      <c r="M51" s="229">
        <v>2</v>
      </c>
      <c r="N51" s="229">
        <v>2</v>
      </c>
      <c r="O51" s="229">
        <v>1</v>
      </c>
      <c r="P51" s="229">
        <f t="shared" si="3"/>
        <v>10</v>
      </c>
      <c r="Q51" s="229">
        <f t="shared" si="4"/>
        <v>0.50</v>
      </c>
      <c r="R51" s="103">
        <f t="shared" si="5"/>
        <v>2.95</v>
      </c>
      <c r="S51" s="103">
        <f t="shared" si="6"/>
        <v>3</v>
      </c>
      <c r="T51" s="103">
        <f t="shared" si="7"/>
        <v>2.80</v>
      </c>
      <c r="U51" s="103">
        <f t="shared" si="8"/>
        <v>2.95</v>
      </c>
      <c r="V51" s="103">
        <f t="shared" si="9"/>
        <v>2.90</v>
      </c>
      <c r="W51" s="26">
        <f t="shared" si="10"/>
        <v>104</v>
      </c>
      <c r="X51" s="226">
        <f t="shared" si="11"/>
        <v>20.80</v>
      </c>
      <c r="Y51" s="118">
        <v>71</v>
      </c>
      <c r="Z51" s="105">
        <f t="shared" si="12"/>
        <v>56.80</v>
      </c>
      <c r="AA51" s="269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630193</v>
      </c>
      <c r="C52" s="118" t="s">
        <v>231</v>
      </c>
      <c r="D52" s="267">
        <v>5</v>
      </c>
      <c r="E52" s="267">
        <v>2</v>
      </c>
      <c r="F52" s="268">
        <v>4</v>
      </c>
      <c r="G52" s="228">
        <v>3</v>
      </c>
      <c r="H52" s="228">
        <v>5</v>
      </c>
      <c r="I52" s="228">
        <f t="shared" si="1"/>
        <v>19</v>
      </c>
      <c r="J52" s="228">
        <f t="shared" si="2"/>
        <v>2.85</v>
      </c>
      <c r="K52" s="229">
        <v>1</v>
      </c>
      <c r="L52" s="229">
        <v>2</v>
      </c>
      <c r="M52" s="229">
        <v>1</v>
      </c>
      <c r="N52" s="229">
        <v>1</v>
      </c>
      <c r="O52" s="229">
        <v>1</v>
      </c>
      <c r="P52" s="229">
        <f t="shared" si="3"/>
        <v>6</v>
      </c>
      <c r="Q52" s="229">
        <f t="shared" si="4"/>
        <v>0.30000000000000004</v>
      </c>
      <c r="R52" s="103">
        <f t="shared" si="5"/>
        <v>0.80</v>
      </c>
      <c r="S52" s="103">
        <f t="shared" si="6"/>
        <v>0.40</v>
      </c>
      <c r="T52" s="103">
        <f t="shared" si="7"/>
        <v>0.65</v>
      </c>
      <c r="U52" s="103">
        <f t="shared" si="8"/>
        <v>0.49999999999999994</v>
      </c>
      <c r="V52" s="103">
        <f t="shared" si="9"/>
        <v>0.80</v>
      </c>
      <c r="W52" s="26">
        <f t="shared" si="10"/>
        <v>25</v>
      </c>
      <c r="X52" s="226">
        <f t="shared" si="11"/>
        <v>5</v>
      </c>
      <c r="Y52" s="118">
        <v>15</v>
      </c>
      <c r="Z52" s="105">
        <f t="shared" si="12"/>
        <v>12</v>
      </c>
      <c r="AA52" s="269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630194</v>
      </c>
      <c r="C53" s="118" t="s">
        <v>161</v>
      </c>
      <c r="D53" s="267">
        <v>5</v>
      </c>
      <c r="E53" s="267">
        <v>2</v>
      </c>
      <c r="F53" s="268">
        <v>3</v>
      </c>
      <c r="G53" s="228">
        <v>5</v>
      </c>
      <c r="H53" s="228">
        <v>5</v>
      </c>
      <c r="I53" s="228">
        <f t="shared" si="1"/>
        <v>20</v>
      </c>
      <c r="J53" s="228">
        <f t="shared" si="2"/>
        <v>3</v>
      </c>
      <c r="K53" s="229">
        <v>1</v>
      </c>
      <c r="L53" s="229">
        <v>1</v>
      </c>
      <c r="M53" s="229">
        <v>1</v>
      </c>
      <c r="N53" s="229">
        <v>2</v>
      </c>
      <c r="O53" s="229">
        <v>1</v>
      </c>
      <c r="P53" s="229">
        <f t="shared" si="3"/>
        <v>6</v>
      </c>
      <c r="Q53" s="229">
        <f t="shared" si="4"/>
        <v>0.30000000000000004</v>
      </c>
      <c r="R53" s="103">
        <f t="shared" si="5"/>
        <v>0.80</v>
      </c>
      <c r="S53" s="103">
        <f t="shared" si="6"/>
        <v>0.35</v>
      </c>
      <c r="T53" s="103">
        <f t="shared" si="7"/>
        <v>0.49999999999999994</v>
      </c>
      <c r="U53" s="103">
        <f t="shared" si="8"/>
        <v>0.85</v>
      </c>
      <c r="V53" s="103">
        <f t="shared" si="9"/>
        <v>0.80</v>
      </c>
      <c r="W53" s="26">
        <f t="shared" si="10"/>
        <v>26</v>
      </c>
      <c r="X53" s="226">
        <f t="shared" si="11"/>
        <v>5.20</v>
      </c>
      <c r="Y53" s="118">
        <v>15</v>
      </c>
      <c r="Z53" s="105">
        <f t="shared" si="12"/>
        <v>12</v>
      </c>
      <c r="AA53" s="269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630195</v>
      </c>
      <c r="C54" s="118" t="s">
        <v>232</v>
      </c>
      <c r="D54" s="267">
        <v>4</v>
      </c>
      <c r="E54" s="267">
        <v>3</v>
      </c>
      <c r="F54" s="268">
        <v>2</v>
      </c>
      <c r="G54" s="228">
        <v>5</v>
      </c>
      <c r="H54" s="228">
        <v>3</v>
      </c>
      <c r="I54" s="228">
        <f t="shared" si="1"/>
        <v>17</v>
      </c>
      <c r="J54" s="228">
        <f t="shared" si="2"/>
        <v>2.5499999999999998</v>
      </c>
      <c r="K54" s="229">
        <v>1</v>
      </c>
      <c r="L54" s="229">
        <v>2</v>
      </c>
      <c r="M54" s="229">
        <v>1</v>
      </c>
      <c r="N54" s="229">
        <v>1</v>
      </c>
      <c r="O54" s="229">
        <v>2</v>
      </c>
      <c r="P54" s="229">
        <f t="shared" si="3"/>
        <v>7</v>
      </c>
      <c r="Q54" s="229">
        <f t="shared" si="4"/>
        <v>0.35</v>
      </c>
      <c r="R54" s="103">
        <f t="shared" si="5"/>
        <v>0.65</v>
      </c>
      <c r="S54" s="103">
        <f t="shared" si="6"/>
        <v>0.54999999999999993</v>
      </c>
      <c r="T54" s="103">
        <f t="shared" si="7"/>
        <v>0.35</v>
      </c>
      <c r="U54" s="103">
        <f t="shared" si="8"/>
        <v>0.80</v>
      </c>
      <c r="V54" s="103">
        <f t="shared" si="9"/>
        <v>0.54999999999999993</v>
      </c>
      <c r="W54" s="26">
        <f t="shared" si="10"/>
        <v>24</v>
      </c>
      <c r="X54" s="226">
        <f t="shared" si="11"/>
        <v>4.8000000000000007</v>
      </c>
      <c r="Y54" s="118">
        <v>14</v>
      </c>
      <c r="Z54" s="105">
        <f t="shared" si="12"/>
        <v>11.20</v>
      </c>
      <c r="AA54" s="269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630196</v>
      </c>
      <c r="C55" s="118" t="s">
        <v>233</v>
      </c>
      <c r="D55" s="267">
        <v>4</v>
      </c>
      <c r="E55" s="267">
        <v>3</v>
      </c>
      <c r="F55" s="268">
        <v>2</v>
      </c>
      <c r="G55" s="228">
        <v>5</v>
      </c>
      <c r="H55" s="228">
        <v>3</v>
      </c>
      <c r="I55" s="228">
        <f t="shared" si="1"/>
        <v>17</v>
      </c>
      <c r="J55" s="228">
        <f t="shared" si="2"/>
        <v>2.5499999999999998</v>
      </c>
      <c r="K55" s="229">
        <v>1</v>
      </c>
      <c r="L55" s="229">
        <v>2</v>
      </c>
      <c r="M55" s="229">
        <v>1</v>
      </c>
      <c r="N55" s="229">
        <v>1</v>
      </c>
      <c r="O55" s="229">
        <v>3</v>
      </c>
      <c r="P55" s="229">
        <f t="shared" si="3"/>
        <v>8</v>
      </c>
      <c r="Q55" s="229">
        <f t="shared" si="4"/>
        <v>0.40</v>
      </c>
      <c r="R55" s="103">
        <f t="shared" si="5"/>
        <v>0.65</v>
      </c>
      <c r="S55" s="103">
        <f t="shared" si="6"/>
        <v>0.54999999999999993</v>
      </c>
      <c r="T55" s="103">
        <f t="shared" si="7"/>
        <v>0.35</v>
      </c>
      <c r="U55" s="103">
        <f t="shared" si="8"/>
        <v>0.80</v>
      </c>
      <c r="V55" s="103">
        <f t="shared" si="9"/>
        <v>0.60</v>
      </c>
      <c r="W55" s="26">
        <f t="shared" si="10"/>
        <v>25</v>
      </c>
      <c r="X55" s="226">
        <f t="shared" si="11"/>
        <v>5</v>
      </c>
      <c r="Y55" s="118">
        <v>14</v>
      </c>
      <c r="Z55" s="105">
        <f t="shared" si="12"/>
        <v>11.20</v>
      </c>
      <c r="AA55" s="269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630197</v>
      </c>
      <c r="C56" s="118" t="s">
        <v>234</v>
      </c>
      <c r="D56" s="267">
        <v>4</v>
      </c>
      <c r="E56" s="267">
        <v>2</v>
      </c>
      <c r="F56" s="268">
        <v>3</v>
      </c>
      <c r="G56" s="228">
        <v>5</v>
      </c>
      <c r="H56" s="228">
        <v>1</v>
      </c>
      <c r="I56" s="228">
        <f t="shared" si="1"/>
        <v>15</v>
      </c>
      <c r="J56" s="228">
        <f t="shared" si="2"/>
        <v>2.25</v>
      </c>
      <c r="K56" s="229">
        <v>1</v>
      </c>
      <c r="L56" s="229">
        <v>0</v>
      </c>
      <c r="M56" s="229">
        <v>1</v>
      </c>
      <c r="N56" s="229">
        <v>1</v>
      </c>
      <c r="O56" s="229">
        <v>0</v>
      </c>
      <c r="P56" s="229">
        <f t="shared" si="3"/>
        <v>3</v>
      </c>
      <c r="Q56" s="229">
        <f t="shared" si="4"/>
        <v>0.15000000000000002</v>
      </c>
      <c r="R56" s="103">
        <f t="shared" si="5"/>
        <v>0.65</v>
      </c>
      <c r="S56" s="103">
        <f t="shared" si="6"/>
        <v>0.30</v>
      </c>
      <c r="T56" s="103">
        <f t="shared" si="7"/>
        <v>0.49999999999999994</v>
      </c>
      <c r="U56" s="103">
        <f t="shared" si="8"/>
        <v>0.80</v>
      </c>
      <c r="V56" s="103">
        <f t="shared" si="9"/>
        <v>0.15</v>
      </c>
      <c r="W56" s="26">
        <f t="shared" si="10"/>
        <v>18</v>
      </c>
      <c r="X56" s="226">
        <f t="shared" si="11"/>
        <v>3.60</v>
      </c>
      <c r="Y56" s="118">
        <v>11</v>
      </c>
      <c r="Z56" s="105">
        <f t="shared" si="12"/>
        <v>8.8000000000000007</v>
      </c>
      <c r="AA56" s="269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630198</v>
      </c>
      <c r="C57" s="118" t="s">
        <v>235</v>
      </c>
      <c r="D57" s="267">
        <v>5</v>
      </c>
      <c r="E57" s="267">
        <v>8</v>
      </c>
      <c r="F57" s="268">
        <v>9</v>
      </c>
      <c r="G57" s="228">
        <v>8</v>
      </c>
      <c r="H57" s="228">
        <v>5</v>
      </c>
      <c r="I57" s="228">
        <f t="shared" si="1"/>
        <v>35</v>
      </c>
      <c r="J57" s="228">
        <f t="shared" si="2"/>
        <v>5.25</v>
      </c>
      <c r="K57" s="229">
        <v>1</v>
      </c>
      <c r="L57" s="229">
        <v>1</v>
      </c>
      <c r="M57" s="229">
        <v>2</v>
      </c>
      <c r="N57" s="229">
        <v>1</v>
      </c>
      <c r="O57" s="229">
        <v>1</v>
      </c>
      <c r="P57" s="229">
        <f t="shared" si="3"/>
        <v>6</v>
      </c>
      <c r="Q57" s="229">
        <f t="shared" si="4"/>
        <v>0.30000000000000004</v>
      </c>
      <c r="R57" s="103">
        <f t="shared" si="5"/>
        <v>0.80</v>
      </c>
      <c r="S57" s="103">
        <f t="shared" si="6"/>
        <v>1.25</v>
      </c>
      <c r="T57" s="103">
        <f t="shared" si="7"/>
        <v>1.45</v>
      </c>
      <c r="U57" s="103">
        <f t="shared" si="8"/>
        <v>1.25</v>
      </c>
      <c r="V57" s="103">
        <f t="shared" si="9"/>
        <v>0.80</v>
      </c>
      <c r="W57" s="26">
        <f t="shared" si="10"/>
        <v>41</v>
      </c>
      <c r="X57" s="226">
        <f t="shared" si="11"/>
        <v>8.2000000000000011</v>
      </c>
      <c r="Y57" s="118">
        <v>27</v>
      </c>
      <c r="Z57" s="105">
        <f t="shared" si="12"/>
        <v>21.60</v>
      </c>
      <c r="AA57" s="269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630199</v>
      </c>
      <c r="C58" s="118" t="s">
        <v>236</v>
      </c>
      <c r="D58" s="267">
        <v>5</v>
      </c>
      <c r="E58" s="267">
        <v>8</v>
      </c>
      <c r="F58" s="268">
        <v>9</v>
      </c>
      <c r="G58" s="228">
        <v>8</v>
      </c>
      <c r="H58" s="228">
        <v>5</v>
      </c>
      <c r="I58" s="228">
        <f t="shared" si="1"/>
        <v>35</v>
      </c>
      <c r="J58" s="228">
        <f t="shared" si="2"/>
        <v>5.25</v>
      </c>
      <c r="K58" s="229">
        <v>2</v>
      </c>
      <c r="L58" s="229">
        <v>1</v>
      </c>
      <c r="M58" s="229">
        <v>1</v>
      </c>
      <c r="N58" s="229">
        <v>2</v>
      </c>
      <c r="O58" s="229">
        <v>4</v>
      </c>
      <c r="P58" s="229">
        <f t="shared" si="3"/>
        <v>10</v>
      </c>
      <c r="Q58" s="229">
        <f t="shared" si="4"/>
        <v>0.50</v>
      </c>
      <c r="R58" s="103">
        <f t="shared" si="5"/>
        <v>0.85</v>
      </c>
      <c r="S58" s="103">
        <f t="shared" si="6"/>
        <v>1.25</v>
      </c>
      <c r="T58" s="103">
        <f t="shared" si="7"/>
        <v>1.40</v>
      </c>
      <c r="U58" s="103">
        <f t="shared" si="8"/>
        <v>1.30</v>
      </c>
      <c r="V58" s="103">
        <f t="shared" si="9"/>
        <v>0.95</v>
      </c>
      <c r="W58" s="26">
        <f t="shared" si="10"/>
        <v>45</v>
      </c>
      <c r="X58" s="226">
        <f t="shared" si="11"/>
        <v>9</v>
      </c>
      <c r="Y58" s="118">
        <v>42</v>
      </c>
      <c r="Z58" s="105">
        <f t="shared" si="12"/>
        <v>33.60</v>
      </c>
      <c r="AA58" s="269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630200</v>
      </c>
      <c r="C59" s="118" t="s">
        <v>237</v>
      </c>
      <c r="D59" s="267">
        <v>10</v>
      </c>
      <c r="E59" s="267">
        <v>11</v>
      </c>
      <c r="F59" s="268">
        <v>8</v>
      </c>
      <c r="G59" s="228">
        <v>10</v>
      </c>
      <c r="H59" s="228">
        <v>11</v>
      </c>
      <c r="I59" s="228">
        <f t="shared" si="1"/>
        <v>50</v>
      </c>
      <c r="J59" s="228">
        <f t="shared" si="2"/>
        <v>7.50</v>
      </c>
      <c r="K59" s="229">
        <v>2</v>
      </c>
      <c r="L59" s="229">
        <v>3</v>
      </c>
      <c r="M59" s="229">
        <v>2</v>
      </c>
      <c r="N59" s="229">
        <v>1</v>
      </c>
      <c r="O59" s="229">
        <v>1</v>
      </c>
      <c r="P59" s="229">
        <f t="shared" si="3"/>
        <v>9</v>
      </c>
      <c r="Q59" s="229">
        <f t="shared" si="4"/>
        <v>0.45</v>
      </c>
      <c r="R59" s="103">
        <f t="shared" si="5"/>
        <v>1.60</v>
      </c>
      <c r="S59" s="103">
        <f t="shared" si="6"/>
        <v>1.7999999999999998</v>
      </c>
      <c r="T59" s="103">
        <f t="shared" si="7"/>
        <v>1.30</v>
      </c>
      <c r="U59" s="103">
        <f t="shared" si="8"/>
        <v>1.55</v>
      </c>
      <c r="V59" s="103">
        <f t="shared" si="9"/>
        <v>1.70</v>
      </c>
      <c r="W59" s="26">
        <f t="shared" si="10"/>
        <v>59</v>
      </c>
      <c r="X59" s="226">
        <f t="shared" si="11"/>
        <v>11.80</v>
      </c>
      <c r="Y59" s="118">
        <v>38</v>
      </c>
      <c r="Z59" s="105">
        <f t="shared" si="12"/>
        <v>30.40</v>
      </c>
      <c r="AA59" s="269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630203</v>
      </c>
      <c r="C60" s="118" t="s">
        <v>238</v>
      </c>
      <c r="D60" s="267">
        <v>15</v>
      </c>
      <c r="E60" s="267">
        <v>11</v>
      </c>
      <c r="F60" s="268">
        <v>8</v>
      </c>
      <c r="G60" s="228">
        <v>5</v>
      </c>
      <c r="H60" s="228">
        <v>8</v>
      </c>
      <c r="I60" s="228">
        <f t="shared" si="1"/>
        <v>47</v>
      </c>
      <c r="J60" s="228">
        <f t="shared" si="2"/>
        <v>7.05</v>
      </c>
      <c r="K60" s="229">
        <v>1</v>
      </c>
      <c r="L60" s="229">
        <v>1</v>
      </c>
      <c r="M60" s="229">
        <v>3</v>
      </c>
      <c r="N60" s="229">
        <v>2</v>
      </c>
      <c r="O60" s="229">
        <v>1</v>
      </c>
      <c r="P60" s="229">
        <f t="shared" si="3"/>
        <v>8</v>
      </c>
      <c r="Q60" s="229">
        <f t="shared" si="4"/>
        <v>0.40</v>
      </c>
      <c r="R60" s="103">
        <f t="shared" si="5"/>
        <v>2.2999999999999998</v>
      </c>
      <c r="S60" s="103">
        <f t="shared" si="6"/>
        <v>1.70</v>
      </c>
      <c r="T60" s="103">
        <f t="shared" si="7"/>
        <v>1.35</v>
      </c>
      <c r="U60" s="103">
        <f t="shared" si="8"/>
        <v>0.85</v>
      </c>
      <c r="V60" s="103">
        <f t="shared" si="9"/>
        <v>1.25</v>
      </c>
      <c r="W60" s="26">
        <f t="shared" si="10"/>
        <v>55</v>
      </c>
      <c r="X60" s="226">
        <f t="shared" si="11"/>
        <v>11</v>
      </c>
      <c r="Y60" s="118">
        <v>37</v>
      </c>
      <c r="Z60" s="105">
        <f t="shared" si="12"/>
        <v>29.60</v>
      </c>
      <c r="AA60" s="269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630205</v>
      </c>
      <c r="C61" s="118" t="s">
        <v>239</v>
      </c>
      <c r="D61" s="267">
        <v>8</v>
      </c>
      <c r="E61" s="267">
        <v>11</v>
      </c>
      <c r="F61" s="268">
        <v>12</v>
      </c>
      <c r="G61" s="228">
        <v>12</v>
      </c>
      <c r="H61" s="228">
        <v>9</v>
      </c>
      <c r="I61" s="228">
        <f t="shared" si="1"/>
        <v>52</v>
      </c>
      <c r="J61" s="228">
        <f t="shared" si="2"/>
        <v>7.80</v>
      </c>
      <c r="K61" s="229">
        <v>2</v>
      </c>
      <c r="L61" s="229">
        <v>1</v>
      </c>
      <c r="M61" s="229">
        <v>2</v>
      </c>
      <c r="N61" s="229">
        <v>2</v>
      </c>
      <c r="O61" s="229">
        <v>2</v>
      </c>
      <c r="P61" s="229">
        <f t="shared" si="3"/>
        <v>9</v>
      </c>
      <c r="Q61" s="229">
        <f t="shared" si="4"/>
        <v>0.45</v>
      </c>
      <c r="R61" s="103">
        <f t="shared" si="5"/>
        <v>1.30</v>
      </c>
      <c r="S61" s="103">
        <f t="shared" si="6"/>
        <v>1.70</v>
      </c>
      <c r="T61" s="103">
        <f t="shared" si="7"/>
        <v>1.90</v>
      </c>
      <c r="U61" s="103">
        <f t="shared" si="8"/>
        <v>1.90</v>
      </c>
      <c r="V61" s="103">
        <f t="shared" si="9"/>
        <v>1.45</v>
      </c>
      <c r="W61" s="26">
        <f t="shared" si="10"/>
        <v>61</v>
      </c>
      <c r="X61" s="226">
        <f t="shared" si="11"/>
        <v>12.20</v>
      </c>
      <c r="Y61" s="118">
        <v>39</v>
      </c>
      <c r="Z61" s="105">
        <f t="shared" si="12"/>
        <v>31.200000000000003</v>
      </c>
      <c r="AA61" s="269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630206</v>
      </c>
      <c r="C62" s="118" t="s">
        <v>240</v>
      </c>
      <c r="D62" s="267">
        <v>8</v>
      </c>
      <c r="E62" s="267">
        <v>9</v>
      </c>
      <c r="F62" s="268">
        <v>5</v>
      </c>
      <c r="G62" s="228">
        <v>8</v>
      </c>
      <c r="H62" s="228">
        <v>8</v>
      </c>
      <c r="I62" s="228">
        <f t="shared" si="1"/>
        <v>38</v>
      </c>
      <c r="J62" s="228">
        <f t="shared" si="2"/>
        <v>5.70</v>
      </c>
      <c r="K62" s="229">
        <v>1</v>
      </c>
      <c r="L62" s="229">
        <v>2</v>
      </c>
      <c r="M62" s="229">
        <v>2</v>
      </c>
      <c r="N62" s="229">
        <v>1</v>
      </c>
      <c r="O62" s="229">
        <v>1</v>
      </c>
      <c r="P62" s="229">
        <f t="shared" si="3"/>
        <v>7</v>
      </c>
      <c r="Q62" s="229">
        <f t="shared" si="4"/>
        <v>0.35</v>
      </c>
      <c r="R62" s="103">
        <f t="shared" si="5"/>
        <v>1.25</v>
      </c>
      <c r="S62" s="103">
        <f t="shared" si="6"/>
        <v>1.45</v>
      </c>
      <c r="T62" s="103">
        <f t="shared" si="7"/>
        <v>0.85</v>
      </c>
      <c r="U62" s="103">
        <f t="shared" si="8"/>
        <v>1.25</v>
      </c>
      <c r="V62" s="103">
        <f t="shared" si="9"/>
        <v>1.25</v>
      </c>
      <c r="W62" s="26">
        <f t="shared" si="10"/>
        <v>45</v>
      </c>
      <c r="X62" s="226">
        <f t="shared" si="11"/>
        <v>9</v>
      </c>
      <c r="Y62" s="118">
        <v>29</v>
      </c>
      <c r="Z62" s="105">
        <f t="shared" si="12"/>
        <v>23.200000000000003</v>
      </c>
      <c r="AA62" s="269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1:44" s="104" customFormat="1" ht="20.25">
      <c r="A63" s="223">
        <v>57</v>
      </c>
      <c r="B63" s="260">
        <v>630207</v>
      </c>
      <c r="C63" s="118" t="s">
        <v>241</v>
      </c>
      <c r="D63" s="267">
        <v>8</v>
      </c>
      <c r="E63" s="267">
        <v>9</v>
      </c>
      <c r="F63" s="268">
        <v>8</v>
      </c>
      <c r="G63" s="228">
        <v>9</v>
      </c>
      <c r="H63" s="228">
        <v>8</v>
      </c>
      <c r="I63" s="228">
        <f t="shared" si="1"/>
        <v>42</v>
      </c>
      <c r="J63" s="228">
        <f t="shared" si="2"/>
        <v>6.30</v>
      </c>
      <c r="K63" s="229">
        <v>2</v>
      </c>
      <c r="L63" s="229">
        <v>1</v>
      </c>
      <c r="M63" s="229">
        <v>1</v>
      </c>
      <c r="N63" s="229">
        <v>2</v>
      </c>
      <c r="O63" s="229">
        <v>1</v>
      </c>
      <c r="P63" s="229">
        <f t="shared" si="3"/>
        <v>7</v>
      </c>
      <c r="Q63" s="229">
        <f t="shared" si="4"/>
        <v>0.35</v>
      </c>
      <c r="R63" s="103">
        <f t="shared" si="5"/>
        <v>1.30</v>
      </c>
      <c r="S63" s="103">
        <f t="shared" si="6"/>
        <v>1.40</v>
      </c>
      <c r="T63" s="103">
        <f t="shared" si="7"/>
        <v>1.25</v>
      </c>
      <c r="U63" s="103">
        <f t="shared" si="8"/>
        <v>1.45</v>
      </c>
      <c r="V63" s="103">
        <f t="shared" si="9"/>
        <v>1.25</v>
      </c>
      <c r="W63" s="26">
        <f t="shared" si="10"/>
        <v>49</v>
      </c>
      <c r="X63" s="226">
        <f t="shared" si="11"/>
        <v>9.8000000000000007</v>
      </c>
      <c r="Y63" s="118">
        <v>31</v>
      </c>
      <c r="Z63" s="105">
        <f t="shared" si="12"/>
        <v>24.80</v>
      </c>
      <c r="AA63" s="269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6"/>
    </row>
    <row r="64" spans="1:44" s="104" customFormat="1" ht="20.25">
      <c r="A64" s="223">
        <v>58</v>
      </c>
      <c r="B64" s="260">
        <v>630208</v>
      </c>
      <c r="C64" s="118" t="s">
        <v>242</v>
      </c>
      <c r="D64" s="267">
        <v>8</v>
      </c>
      <c r="E64" s="267">
        <v>9</v>
      </c>
      <c r="F64" s="268">
        <v>8</v>
      </c>
      <c r="G64" s="228">
        <v>11</v>
      </c>
      <c r="H64" s="228">
        <v>15</v>
      </c>
      <c r="I64" s="228">
        <f t="shared" si="1"/>
        <v>51</v>
      </c>
      <c r="J64" s="228">
        <f t="shared" si="2"/>
        <v>7.65</v>
      </c>
      <c r="K64" s="229">
        <v>2</v>
      </c>
      <c r="L64" s="229">
        <v>2</v>
      </c>
      <c r="M64" s="229">
        <v>2</v>
      </c>
      <c r="N64" s="229">
        <v>2</v>
      </c>
      <c r="O64" s="229">
        <v>1</v>
      </c>
      <c r="P64" s="229">
        <f t="shared" si="3"/>
        <v>9</v>
      </c>
      <c r="Q64" s="229">
        <f t="shared" si="4"/>
        <v>0.45</v>
      </c>
      <c r="R64" s="103">
        <f t="shared" si="5"/>
        <v>1.30</v>
      </c>
      <c r="S64" s="103">
        <f t="shared" si="6"/>
        <v>1.45</v>
      </c>
      <c r="T64" s="103">
        <f t="shared" si="7"/>
        <v>1.30</v>
      </c>
      <c r="U64" s="103">
        <f t="shared" si="8"/>
        <v>1.75</v>
      </c>
      <c r="V64" s="103">
        <f t="shared" si="9"/>
        <v>2.2999999999999998</v>
      </c>
      <c r="W64" s="26">
        <f t="shared" si="10"/>
        <v>60</v>
      </c>
      <c r="X64" s="226">
        <f t="shared" si="11"/>
        <v>12</v>
      </c>
      <c r="Y64" s="118">
        <v>36</v>
      </c>
      <c r="Z64" s="105">
        <f t="shared" si="12"/>
        <v>28.80</v>
      </c>
      <c r="AA64" s="269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6"/>
    </row>
    <row r="65" spans="1:44" s="104" customFormat="1" ht="20.25">
      <c r="A65" s="223">
        <v>59</v>
      </c>
      <c r="B65" s="260">
        <v>630209</v>
      </c>
      <c r="C65" s="118" t="s">
        <v>121</v>
      </c>
      <c r="D65" s="267">
        <v>8</v>
      </c>
      <c r="E65" s="267">
        <v>9</v>
      </c>
      <c r="F65" s="268">
        <v>8</v>
      </c>
      <c r="G65" s="228">
        <v>11</v>
      </c>
      <c r="H65" s="228">
        <v>11</v>
      </c>
      <c r="I65" s="228">
        <f t="shared" si="1"/>
        <v>47</v>
      </c>
      <c r="J65" s="228">
        <f t="shared" si="2"/>
        <v>7.05</v>
      </c>
      <c r="K65" s="229">
        <v>2</v>
      </c>
      <c r="L65" s="229">
        <v>2</v>
      </c>
      <c r="M65" s="229">
        <v>2</v>
      </c>
      <c r="N65" s="229">
        <v>1</v>
      </c>
      <c r="O65" s="229">
        <v>2</v>
      </c>
      <c r="P65" s="229">
        <f t="shared" si="3"/>
        <v>9</v>
      </c>
      <c r="Q65" s="229">
        <f t="shared" si="4"/>
        <v>0.45</v>
      </c>
      <c r="R65" s="103">
        <f t="shared" si="5"/>
        <v>1.30</v>
      </c>
      <c r="S65" s="103">
        <f t="shared" si="6"/>
        <v>1.45</v>
      </c>
      <c r="T65" s="103">
        <f t="shared" si="7"/>
        <v>1.30</v>
      </c>
      <c r="U65" s="103">
        <f t="shared" si="8"/>
        <v>1.70</v>
      </c>
      <c r="V65" s="103">
        <f t="shared" si="9"/>
        <v>1.75</v>
      </c>
      <c r="W65" s="26">
        <f t="shared" si="10"/>
        <v>56</v>
      </c>
      <c r="X65" s="226">
        <f t="shared" si="11"/>
        <v>11.20</v>
      </c>
      <c r="Y65" s="118">
        <v>36</v>
      </c>
      <c r="Z65" s="105">
        <f t="shared" si="12"/>
        <v>28.80</v>
      </c>
      <c r="AA65" s="269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6"/>
    </row>
    <row r="66" spans="1:44" s="104" customFormat="1" ht="20.25">
      <c r="A66" s="223">
        <v>60</v>
      </c>
      <c r="B66" s="260">
        <v>630210</v>
      </c>
      <c r="C66" s="118" t="s">
        <v>165</v>
      </c>
      <c r="D66" s="267">
        <v>11</v>
      </c>
      <c r="E66" s="267">
        <v>5</v>
      </c>
      <c r="F66" s="268">
        <v>9</v>
      </c>
      <c r="G66" s="228">
        <v>12</v>
      </c>
      <c r="H66" s="228">
        <v>8</v>
      </c>
      <c r="I66" s="228">
        <f t="shared" si="1"/>
        <v>45</v>
      </c>
      <c r="J66" s="228">
        <f t="shared" si="2"/>
        <v>6.75</v>
      </c>
      <c r="K66" s="229">
        <v>1</v>
      </c>
      <c r="L66" s="229">
        <v>2</v>
      </c>
      <c r="M66" s="229">
        <v>1</v>
      </c>
      <c r="N66" s="229">
        <v>2</v>
      </c>
      <c r="O66" s="229">
        <v>1</v>
      </c>
      <c r="P66" s="229">
        <f t="shared" si="3"/>
        <v>7</v>
      </c>
      <c r="Q66" s="229">
        <f t="shared" si="4"/>
        <v>0.35</v>
      </c>
      <c r="R66" s="103">
        <f t="shared" si="5"/>
        <v>1.70</v>
      </c>
      <c r="S66" s="103">
        <f t="shared" si="6"/>
        <v>0.85</v>
      </c>
      <c r="T66" s="103">
        <f t="shared" si="7"/>
        <v>1.40</v>
      </c>
      <c r="U66" s="103">
        <f t="shared" si="8"/>
        <v>1.90</v>
      </c>
      <c r="V66" s="103">
        <f t="shared" si="9"/>
        <v>1.25</v>
      </c>
      <c r="W66" s="26">
        <f t="shared" si="10"/>
        <v>52</v>
      </c>
      <c r="X66" s="226">
        <f t="shared" si="11"/>
        <v>10.40</v>
      </c>
      <c r="Y66" s="118">
        <v>32</v>
      </c>
      <c r="Z66" s="105">
        <f t="shared" si="12"/>
        <v>25.60</v>
      </c>
      <c r="AA66" s="269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6"/>
    </row>
    <row r="67" spans="1:44" s="104" customFormat="1" ht="20.25">
      <c r="A67" s="223">
        <v>61</v>
      </c>
      <c r="B67" s="260">
        <v>630212</v>
      </c>
      <c r="C67" s="118" t="s">
        <v>243</v>
      </c>
      <c r="D67" s="267">
        <v>5</v>
      </c>
      <c r="E67" s="267">
        <v>8</v>
      </c>
      <c r="F67" s="268">
        <v>9</v>
      </c>
      <c r="G67" s="228">
        <v>5</v>
      </c>
      <c r="H67" s="228">
        <v>9</v>
      </c>
      <c r="I67" s="228">
        <f t="shared" si="1"/>
        <v>36</v>
      </c>
      <c r="J67" s="228">
        <f t="shared" si="2"/>
        <v>5.40</v>
      </c>
      <c r="K67" s="229">
        <v>1</v>
      </c>
      <c r="L67" s="229">
        <v>2</v>
      </c>
      <c r="M67" s="229">
        <v>1</v>
      </c>
      <c r="N67" s="229">
        <v>1</v>
      </c>
      <c r="O67" s="229">
        <v>1</v>
      </c>
      <c r="P67" s="229">
        <f t="shared" si="3"/>
        <v>6</v>
      </c>
      <c r="Q67" s="229">
        <f t="shared" si="4"/>
        <v>0.30000000000000004</v>
      </c>
      <c r="R67" s="103">
        <f t="shared" si="5"/>
        <v>0.80</v>
      </c>
      <c r="S67" s="103">
        <f t="shared" si="6"/>
        <v>1.30</v>
      </c>
      <c r="T67" s="103">
        <f t="shared" si="7"/>
        <v>1.40</v>
      </c>
      <c r="U67" s="103">
        <f t="shared" si="8"/>
        <v>0.80</v>
      </c>
      <c r="V67" s="103">
        <f t="shared" si="9"/>
        <v>1.40</v>
      </c>
      <c r="W67" s="26">
        <f t="shared" si="10"/>
        <v>42</v>
      </c>
      <c r="X67" s="226">
        <f t="shared" si="11"/>
        <v>8.40</v>
      </c>
      <c r="Y67" s="118">
        <v>27</v>
      </c>
      <c r="Z67" s="105">
        <f t="shared" si="12"/>
        <v>21.60</v>
      </c>
      <c r="AA67" s="269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6"/>
    </row>
    <row r="68" spans="1:44" s="104" customFormat="1" ht="20.25">
      <c r="A68" s="223">
        <v>62</v>
      </c>
      <c r="B68" s="260">
        <v>630214</v>
      </c>
      <c r="C68" s="118" t="s">
        <v>244</v>
      </c>
      <c r="D68" s="267">
        <v>8</v>
      </c>
      <c r="E68" s="267">
        <v>6</v>
      </c>
      <c r="F68" s="268">
        <v>9</v>
      </c>
      <c r="G68" s="228">
        <v>9</v>
      </c>
      <c r="H68" s="228">
        <v>8</v>
      </c>
      <c r="I68" s="228">
        <f t="shared" si="1"/>
        <v>40</v>
      </c>
      <c r="J68" s="228">
        <f t="shared" si="2"/>
        <v>6</v>
      </c>
      <c r="K68" s="229">
        <v>2</v>
      </c>
      <c r="L68" s="229">
        <v>1</v>
      </c>
      <c r="M68" s="229">
        <v>1</v>
      </c>
      <c r="N68" s="229">
        <v>2</v>
      </c>
      <c r="O68" s="229">
        <v>1</v>
      </c>
      <c r="P68" s="229">
        <f t="shared" si="3"/>
        <v>7</v>
      </c>
      <c r="Q68" s="229">
        <f t="shared" si="4"/>
        <v>0.35</v>
      </c>
      <c r="R68" s="103">
        <f t="shared" si="5"/>
        <v>1.30</v>
      </c>
      <c r="S68" s="103">
        <f t="shared" si="6"/>
        <v>0.95</v>
      </c>
      <c r="T68" s="103">
        <f t="shared" si="7"/>
        <v>1.40</v>
      </c>
      <c r="U68" s="103">
        <f t="shared" si="8"/>
        <v>1.45</v>
      </c>
      <c r="V68" s="103">
        <f t="shared" si="9"/>
        <v>1.25</v>
      </c>
      <c r="W68" s="26">
        <f t="shared" si="10"/>
        <v>47</v>
      </c>
      <c r="X68" s="226">
        <f t="shared" si="11"/>
        <v>9.40</v>
      </c>
      <c r="Y68" s="118">
        <v>30</v>
      </c>
      <c r="Z68" s="105">
        <f t="shared" si="12"/>
        <v>24</v>
      </c>
      <c r="AA68" s="269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6"/>
    </row>
    <row r="69" spans="1:44" s="104" customFormat="1" ht="20.25">
      <c r="A69" s="223">
        <v>63</v>
      </c>
      <c r="B69" s="260">
        <v>630216</v>
      </c>
      <c r="C69" s="118" t="s">
        <v>245</v>
      </c>
      <c r="D69" s="267">
        <v>8</v>
      </c>
      <c r="E69" s="267">
        <v>6</v>
      </c>
      <c r="F69" s="268">
        <v>9</v>
      </c>
      <c r="G69" s="228">
        <v>9</v>
      </c>
      <c r="H69" s="228">
        <v>8</v>
      </c>
      <c r="I69" s="228">
        <f t="shared" si="1"/>
        <v>40</v>
      </c>
      <c r="J69" s="228">
        <f t="shared" si="2"/>
        <v>6</v>
      </c>
      <c r="K69" s="229">
        <v>1</v>
      </c>
      <c r="L69" s="229">
        <v>2</v>
      </c>
      <c r="M69" s="229">
        <v>1</v>
      </c>
      <c r="N69" s="229">
        <v>2</v>
      </c>
      <c r="O69" s="229">
        <v>1</v>
      </c>
      <c r="P69" s="229">
        <f t="shared" si="3"/>
        <v>7</v>
      </c>
      <c r="Q69" s="229">
        <f t="shared" si="4"/>
        <v>0.35</v>
      </c>
      <c r="R69" s="103">
        <f t="shared" si="5"/>
        <v>1.25</v>
      </c>
      <c r="S69" s="103">
        <f t="shared" si="6"/>
        <v>0.99999999999999989</v>
      </c>
      <c r="T69" s="103">
        <f t="shared" si="7"/>
        <v>1.40</v>
      </c>
      <c r="U69" s="103">
        <f t="shared" si="8"/>
        <v>1.45</v>
      </c>
      <c r="V69" s="103">
        <f t="shared" si="9"/>
        <v>1.25</v>
      </c>
      <c r="W69" s="26">
        <f t="shared" si="10"/>
        <v>47</v>
      </c>
      <c r="X69" s="226">
        <f t="shared" si="11"/>
        <v>9.40</v>
      </c>
      <c r="Y69" s="118">
        <v>30</v>
      </c>
      <c r="Z69" s="105">
        <f t="shared" si="12"/>
        <v>24</v>
      </c>
      <c r="AA69" s="269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6"/>
    </row>
    <row r="70" spans="1:44" s="104" customFormat="1" ht="20.25">
      <c r="A70" s="223">
        <v>64</v>
      </c>
      <c r="B70" s="260">
        <v>630218</v>
      </c>
      <c r="C70" s="118" t="s">
        <v>246</v>
      </c>
      <c r="D70" s="267">
        <v>8</v>
      </c>
      <c r="E70" s="267">
        <v>5</v>
      </c>
      <c r="F70" s="268">
        <v>6</v>
      </c>
      <c r="G70" s="228">
        <v>9</v>
      </c>
      <c r="H70" s="228">
        <v>8</v>
      </c>
      <c r="I70" s="228">
        <f t="shared" si="1"/>
        <v>36</v>
      </c>
      <c r="J70" s="228">
        <f t="shared" si="2"/>
        <v>5.40</v>
      </c>
      <c r="K70" s="229">
        <v>2</v>
      </c>
      <c r="L70" s="229">
        <v>0</v>
      </c>
      <c r="M70" s="229">
        <v>1</v>
      </c>
      <c r="N70" s="229">
        <v>2</v>
      </c>
      <c r="O70" s="229">
        <v>1</v>
      </c>
      <c r="P70" s="229">
        <f t="shared" si="3"/>
        <v>6</v>
      </c>
      <c r="Q70" s="229">
        <f t="shared" si="4"/>
        <v>0.30000000000000004</v>
      </c>
      <c r="R70" s="103">
        <f t="shared" si="5"/>
        <v>1.30</v>
      </c>
      <c r="S70" s="103">
        <f t="shared" si="6"/>
        <v>0.75</v>
      </c>
      <c r="T70" s="103">
        <f t="shared" si="7"/>
        <v>0.95</v>
      </c>
      <c r="U70" s="103">
        <f t="shared" si="8"/>
        <v>1.45</v>
      </c>
      <c r="V70" s="103">
        <f t="shared" si="9"/>
        <v>1.25</v>
      </c>
      <c r="W70" s="26">
        <f t="shared" si="10"/>
        <v>42</v>
      </c>
      <c r="X70" s="226">
        <f t="shared" si="11"/>
        <v>8.40</v>
      </c>
      <c r="Y70" s="118">
        <v>27</v>
      </c>
      <c r="Z70" s="105">
        <f t="shared" si="12"/>
        <v>21.60</v>
      </c>
      <c r="AA70" s="269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6"/>
    </row>
    <row r="71" spans="1:44" s="104" customFormat="1" ht="20.25">
      <c r="A71" s="223">
        <v>65</v>
      </c>
      <c r="B71" s="260">
        <v>630219</v>
      </c>
      <c r="C71" s="118" t="s">
        <v>247</v>
      </c>
      <c r="D71" s="267">
        <v>8</v>
      </c>
      <c r="E71" s="267">
        <v>9</v>
      </c>
      <c r="F71" s="268">
        <v>8</v>
      </c>
      <c r="G71" s="228">
        <v>9</v>
      </c>
      <c r="H71" s="228">
        <v>8</v>
      </c>
      <c r="I71" s="228">
        <f t="shared" si="1"/>
        <v>42</v>
      </c>
      <c r="J71" s="228">
        <f t="shared" si="2"/>
        <v>6.30</v>
      </c>
      <c r="K71" s="229">
        <v>2</v>
      </c>
      <c r="L71" s="229">
        <v>1</v>
      </c>
      <c r="M71" s="229">
        <v>1</v>
      </c>
      <c r="N71" s="229">
        <v>2</v>
      </c>
      <c r="O71" s="229">
        <v>1</v>
      </c>
      <c r="P71" s="229">
        <f t="shared" si="3"/>
        <v>7</v>
      </c>
      <c r="Q71" s="229">
        <f t="shared" si="4"/>
        <v>0.35</v>
      </c>
      <c r="R71" s="103">
        <f t="shared" si="5"/>
        <v>1.30</v>
      </c>
      <c r="S71" s="103">
        <f t="shared" si="6"/>
        <v>1.40</v>
      </c>
      <c r="T71" s="103">
        <f t="shared" si="7"/>
        <v>1.25</v>
      </c>
      <c r="U71" s="103">
        <f t="shared" si="8"/>
        <v>1.45</v>
      </c>
      <c r="V71" s="103">
        <f t="shared" si="9"/>
        <v>1.25</v>
      </c>
      <c r="W71" s="26">
        <f t="shared" si="10"/>
        <v>49</v>
      </c>
      <c r="X71" s="226">
        <f t="shared" si="11"/>
        <v>9.8000000000000007</v>
      </c>
      <c r="Y71" s="118">
        <v>32</v>
      </c>
      <c r="Z71" s="105">
        <f t="shared" si="12"/>
        <v>25.60</v>
      </c>
      <c r="AA71" s="269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6"/>
    </row>
    <row r="72" spans="1:44" s="104" customFormat="1" ht="20.25">
      <c r="A72" s="223">
        <v>66</v>
      </c>
      <c r="B72" s="260">
        <v>630220</v>
      </c>
      <c r="C72" s="118" t="s">
        <v>248</v>
      </c>
      <c r="D72" s="267">
        <v>9</v>
      </c>
      <c r="E72" s="267">
        <v>11</v>
      </c>
      <c r="F72" s="268">
        <v>10</v>
      </c>
      <c r="G72" s="228">
        <v>10</v>
      </c>
      <c r="H72" s="228">
        <v>15</v>
      </c>
      <c r="I72" s="228">
        <f t="shared" si="13" ref="I72:I135">SUM(D72:H72)</f>
        <v>55</v>
      </c>
      <c r="J72" s="228">
        <f t="shared" si="14" ref="J72:J135">I72*0.15</f>
        <v>8.25</v>
      </c>
      <c r="K72" s="229">
        <v>2</v>
      </c>
      <c r="L72" s="229">
        <v>2</v>
      </c>
      <c r="M72" s="229">
        <v>2</v>
      </c>
      <c r="N72" s="229">
        <v>2</v>
      </c>
      <c r="O72" s="229">
        <v>2</v>
      </c>
      <c r="P72" s="229">
        <f t="shared" si="15" ref="P72:P135">SUM(K72:O72)</f>
        <v>10</v>
      </c>
      <c r="Q72" s="229">
        <f t="shared" si="16" ref="Q72:Q135">P72*0.05</f>
        <v>0.50</v>
      </c>
      <c r="R72" s="103">
        <f t="shared" si="17" ref="R72:R135">D72*0.15+K72*0.05</f>
        <v>1.45</v>
      </c>
      <c r="S72" s="103">
        <f t="shared" si="18" ref="S72:S135">E72*0.15+L72*0.05</f>
        <v>1.75</v>
      </c>
      <c r="T72" s="103">
        <f t="shared" si="19" ref="T72:T135">F72*0.15+M72*0.05</f>
        <v>1.60</v>
      </c>
      <c r="U72" s="103">
        <f t="shared" si="20" ref="U72:U135">G72*0.15+N72*0.05</f>
        <v>1.60</v>
      </c>
      <c r="V72" s="103">
        <f t="shared" si="21" ref="V72:V135">H72*0.15+O72*0.05</f>
        <v>2.35</v>
      </c>
      <c r="W72" s="26">
        <f t="shared" si="22" ref="W72:W135">I72+P72</f>
        <v>65</v>
      </c>
      <c r="X72" s="226">
        <f t="shared" si="23" ref="X72:X135">W72*0.2</f>
        <v>13</v>
      </c>
      <c r="Y72" s="118">
        <v>42</v>
      </c>
      <c r="Z72" s="105">
        <f t="shared" si="24" ref="Z72:Z135">Y72*0.8</f>
        <v>33.60</v>
      </c>
      <c r="AA72" s="269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6"/>
    </row>
    <row r="73" spans="1:44" s="104" customFormat="1" ht="20.25">
      <c r="A73" s="223">
        <v>67</v>
      </c>
      <c r="B73" s="260">
        <v>630223</v>
      </c>
      <c r="C73" s="118" t="s">
        <v>249</v>
      </c>
      <c r="D73" s="267">
        <v>10</v>
      </c>
      <c r="E73" s="267">
        <v>11</v>
      </c>
      <c r="F73" s="268">
        <v>9</v>
      </c>
      <c r="G73" s="228">
        <v>11</v>
      </c>
      <c r="H73" s="228">
        <v>5</v>
      </c>
      <c r="I73" s="228">
        <f t="shared" si="13"/>
        <v>46</v>
      </c>
      <c r="J73" s="228">
        <f t="shared" si="14"/>
        <v>6.90</v>
      </c>
      <c r="K73" s="229">
        <v>1</v>
      </c>
      <c r="L73" s="229">
        <v>2</v>
      </c>
      <c r="M73" s="229">
        <v>2</v>
      </c>
      <c r="N73" s="229">
        <v>2</v>
      </c>
      <c r="O73" s="229">
        <v>1</v>
      </c>
      <c r="P73" s="229">
        <f t="shared" si="15"/>
        <v>8</v>
      </c>
      <c r="Q73" s="229">
        <f t="shared" si="16"/>
        <v>0.40</v>
      </c>
      <c r="R73" s="103">
        <f t="shared" si="17"/>
        <v>1.55</v>
      </c>
      <c r="S73" s="103">
        <f t="shared" si="18"/>
        <v>1.75</v>
      </c>
      <c r="T73" s="103">
        <f t="shared" si="19"/>
        <v>1.45</v>
      </c>
      <c r="U73" s="103">
        <f t="shared" si="20"/>
        <v>1.75</v>
      </c>
      <c r="V73" s="103">
        <f t="shared" si="21"/>
        <v>0.80</v>
      </c>
      <c r="W73" s="26">
        <f t="shared" si="22"/>
        <v>54</v>
      </c>
      <c r="X73" s="226">
        <f t="shared" si="23"/>
        <v>10.80</v>
      </c>
      <c r="Y73" s="118">
        <v>34</v>
      </c>
      <c r="Z73" s="105">
        <f t="shared" si="24"/>
        <v>27.200000000000003</v>
      </c>
      <c r="AA73" s="269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6"/>
    </row>
    <row r="74" spans="1:44" s="104" customFormat="1" ht="20.25">
      <c r="A74" s="223">
        <v>68</v>
      </c>
      <c r="B74" s="260">
        <v>630224</v>
      </c>
      <c r="C74" s="118" t="s">
        <v>168</v>
      </c>
      <c r="D74" s="267">
        <v>8</v>
      </c>
      <c r="E74" s="267">
        <v>15</v>
      </c>
      <c r="F74" s="268">
        <v>15</v>
      </c>
      <c r="G74" s="228">
        <v>12</v>
      </c>
      <c r="H74" s="228">
        <v>15</v>
      </c>
      <c r="I74" s="228">
        <f t="shared" si="13"/>
        <v>65</v>
      </c>
      <c r="J74" s="228">
        <f t="shared" si="14"/>
        <v>9.75</v>
      </c>
      <c r="K74" s="229">
        <v>2</v>
      </c>
      <c r="L74" s="229">
        <v>2</v>
      </c>
      <c r="M74" s="229">
        <v>3</v>
      </c>
      <c r="N74" s="229">
        <v>3</v>
      </c>
      <c r="O74" s="229">
        <v>1</v>
      </c>
      <c r="P74" s="229">
        <f t="shared" si="15"/>
        <v>11</v>
      </c>
      <c r="Q74" s="229">
        <f t="shared" si="16"/>
        <v>0.55000000000000004</v>
      </c>
      <c r="R74" s="103">
        <f t="shared" si="17"/>
        <v>1.30</v>
      </c>
      <c r="S74" s="103">
        <f t="shared" si="18"/>
        <v>2.35</v>
      </c>
      <c r="T74" s="103">
        <f t="shared" si="19"/>
        <v>2.40</v>
      </c>
      <c r="U74" s="103">
        <f t="shared" si="20"/>
        <v>1.9499999999999997</v>
      </c>
      <c r="V74" s="103">
        <f t="shared" si="21"/>
        <v>2.2999999999999998</v>
      </c>
      <c r="W74" s="26">
        <f t="shared" si="22"/>
        <v>76</v>
      </c>
      <c r="X74" s="226">
        <f t="shared" si="23"/>
        <v>15.20</v>
      </c>
      <c r="Y74" s="118">
        <v>48</v>
      </c>
      <c r="Z74" s="105">
        <f t="shared" si="24"/>
        <v>38.400000000000006</v>
      </c>
      <c r="AA74" s="269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6"/>
    </row>
    <row r="75" spans="1:44" s="104" customFormat="1" ht="20.25">
      <c r="A75" s="223">
        <v>69</v>
      </c>
      <c r="B75" s="260">
        <v>630225</v>
      </c>
      <c r="C75" s="118" t="s">
        <v>250</v>
      </c>
      <c r="D75" s="267">
        <v>5</v>
      </c>
      <c r="E75" s="267">
        <v>8</v>
      </c>
      <c r="F75" s="268">
        <v>9</v>
      </c>
      <c r="G75" s="228">
        <v>8</v>
      </c>
      <c r="H75" s="228">
        <v>8</v>
      </c>
      <c r="I75" s="228">
        <f t="shared" si="13"/>
        <v>38</v>
      </c>
      <c r="J75" s="228">
        <f t="shared" si="14"/>
        <v>5.70</v>
      </c>
      <c r="K75" s="229">
        <v>2</v>
      </c>
      <c r="L75" s="229">
        <v>1</v>
      </c>
      <c r="M75" s="229">
        <v>1</v>
      </c>
      <c r="N75" s="229">
        <v>1</v>
      </c>
      <c r="O75" s="229">
        <v>1</v>
      </c>
      <c r="P75" s="229">
        <f t="shared" si="15"/>
        <v>6</v>
      </c>
      <c r="Q75" s="229">
        <f t="shared" si="16"/>
        <v>0.30000000000000004</v>
      </c>
      <c r="R75" s="103">
        <f t="shared" si="17"/>
        <v>0.85</v>
      </c>
      <c r="S75" s="103">
        <f t="shared" si="18"/>
        <v>1.25</v>
      </c>
      <c r="T75" s="103">
        <f t="shared" si="19"/>
        <v>1.40</v>
      </c>
      <c r="U75" s="103">
        <f t="shared" si="20"/>
        <v>1.25</v>
      </c>
      <c r="V75" s="103">
        <f t="shared" si="21"/>
        <v>1.25</v>
      </c>
      <c r="W75" s="26">
        <f t="shared" si="22"/>
        <v>44</v>
      </c>
      <c r="X75" s="226">
        <f t="shared" si="23"/>
        <v>8.8000000000000007</v>
      </c>
      <c r="Y75" s="118">
        <v>27</v>
      </c>
      <c r="Z75" s="105">
        <f t="shared" si="24"/>
        <v>21.60</v>
      </c>
      <c r="AA75" s="269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6"/>
    </row>
    <row r="76" spans="1:44" s="104" customFormat="1" ht="20.25">
      <c r="A76" s="223">
        <v>70</v>
      </c>
      <c r="B76" s="260">
        <v>630226</v>
      </c>
      <c r="C76" s="118" t="s">
        <v>251</v>
      </c>
      <c r="D76" s="267">
        <v>5</v>
      </c>
      <c r="E76" s="267">
        <v>9</v>
      </c>
      <c r="F76" s="268">
        <v>8</v>
      </c>
      <c r="G76" s="228">
        <v>5</v>
      </c>
      <c r="H76" s="228">
        <v>8</v>
      </c>
      <c r="I76" s="228">
        <f t="shared" si="13"/>
        <v>35</v>
      </c>
      <c r="J76" s="228">
        <f t="shared" si="14"/>
        <v>5.25</v>
      </c>
      <c r="K76" s="229">
        <v>2</v>
      </c>
      <c r="L76" s="229">
        <v>1</v>
      </c>
      <c r="M76" s="229">
        <v>2</v>
      </c>
      <c r="N76" s="229">
        <v>1</v>
      </c>
      <c r="O76" s="229">
        <v>0</v>
      </c>
      <c r="P76" s="229">
        <f t="shared" si="15"/>
        <v>6</v>
      </c>
      <c r="Q76" s="229">
        <f t="shared" si="16"/>
        <v>0.30000000000000004</v>
      </c>
      <c r="R76" s="103">
        <f t="shared" si="17"/>
        <v>0.85</v>
      </c>
      <c r="S76" s="103">
        <f t="shared" si="18"/>
        <v>1.40</v>
      </c>
      <c r="T76" s="103">
        <f t="shared" si="19"/>
        <v>1.30</v>
      </c>
      <c r="U76" s="103">
        <f t="shared" si="20"/>
        <v>0.80</v>
      </c>
      <c r="V76" s="103">
        <f t="shared" si="21"/>
        <v>1.20</v>
      </c>
      <c r="W76" s="26">
        <f t="shared" si="22"/>
        <v>41</v>
      </c>
      <c r="X76" s="226">
        <f t="shared" si="23"/>
        <v>8.2000000000000011</v>
      </c>
      <c r="Y76" s="118">
        <v>27</v>
      </c>
      <c r="Z76" s="105">
        <f t="shared" si="24"/>
        <v>21.60</v>
      </c>
      <c r="AA76" s="269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6"/>
    </row>
    <row r="77" spans="1:44" s="104" customFormat="1" ht="20.25">
      <c r="A77" s="223">
        <v>71</v>
      </c>
      <c r="B77" s="260">
        <v>630227</v>
      </c>
      <c r="C77" s="118" t="s">
        <v>252</v>
      </c>
      <c r="D77" s="267">
        <v>8</v>
      </c>
      <c r="E77" s="267">
        <v>9</v>
      </c>
      <c r="F77" s="268">
        <v>8</v>
      </c>
      <c r="G77" s="228">
        <v>11</v>
      </c>
      <c r="H77" s="228">
        <v>14</v>
      </c>
      <c r="I77" s="228">
        <f t="shared" si="13"/>
        <v>50</v>
      </c>
      <c r="J77" s="228">
        <f t="shared" si="14"/>
        <v>7.50</v>
      </c>
      <c r="K77" s="229">
        <v>2</v>
      </c>
      <c r="L77" s="229">
        <v>2</v>
      </c>
      <c r="M77" s="229">
        <v>1</v>
      </c>
      <c r="N77" s="229">
        <v>3</v>
      </c>
      <c r="O77" s="229">
        <v>1</v>
      </c>
      <c r="P77" s="229">
        <f t="shared" si="15"/>
        <v>9</v>
      </c>
      <c r="Q77" s="229">
        <f t="shared" si="16"/>
        <v>0.45</v>
      </c>
      <c r="R77" s="103">
        <f t="shared" si="17"/>
        <v>1.30</v>
      </c>
      <c r="S77" s="103">
        <f t="shared" si="18"/>
        <v>1.45</v>
      </c>
      <c r="T77" s="103">
        <f t="shared" si="19"/>
        <v>1.25</v>
      </c>
      <c r="U77" s="103">
        <f t="shared" si="20"/>
        <v>1.7999999999999998</v>
      </c>
      <c r="V77" s="103">
        <f t="shared" si="21"/>
        <v>2.15</v>
      </c>
      <c r="W77" s="26">
        <f t="shared" si="22"/>
        <v>59</v>
      </c>
      <c r="X77" s="226">
        <f t="shared" si="23"/>
        <v>11.80</v>
      </c>
      <c r="Y77" s="118">
        <v>38</v>
      </c>
      <c r="Z77" s="105">
        <f t="shared" si="24"/>
        <v>30.40</v>
      </c>
      <c r="AA77" s="269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6"/>
    </row>
    <row r="78" spans="1:44" s="104" customFormat="1" ht="20.25">
      <c r="A78" s="223">
        <v>72</v>
      </c>
      <c r="B78" s="260">
        <v>630228</v>
      </c>
      <c r="C78" s="118" t="s">
        <v>253</v>
      </c>
      <c r="D78" s="267">
        <v>14</v>
      </c>
      <c r="E78" s="267">
        <v>8</v>
      </c>
      <c r="F78" s="268">
        <v>9</v>
      </c>
      <c r="G78" s="228">
        <v>8</v>
      </c>
      <c r="H78" s="228">
        <v>8</v>
      </c>
      <c r="I78" s="228">
        <f t="shared" si="13"/>
        <v>47</v>
      </c>
      <c r="J78" s="228">
        <f t="shared" si="14"/>
        <v>7.05</v>
      </c>
      <c r="K78" s="229">
        <v>1</v>
      </c>
      <c r="L78" s="229">
        <v>2</v>
      </c>
      <c r="M78" s="229">
        <v>1</v>
      </c>
      <c r="N78" s="229">
        <v>2</v>
      </c>
      <c r="O78" s="229">
        <v>1</v>
      </c>
      <c r="P78" s="229">
        <f t="shared" si="15"/>
        <v>7</v>
      </c>
      <c r="Q78" s="229">
        <f t="shared" si="16"/>
        <v>0.35</v>
      </c>
      <c r="R78" s="103">
        <f t="shared" si="17"/>
        <v>2.15</v>
      </c>
      <c r="S78" s="103">
        <f t="shared" si="18"/>
        <v>1.30</v>
      </c>
      <c r="T78" s="103">
        <f t="shared" si="19"/>
        <v>1.40</v>
      </c>
      <c r="U78" s="103">
        <f t="shared" si="20"/>
        <v>1.30</v>
      </c>
      <c r="V78" s="103">
        <f t="shared" si="21"/>
        <v>1.25</v>
      </c>
      <c r="W78" s="26">
        <f t="shared" si="22"/>
        <v>54</v>
      </c>
      <c r="X78" s="226">
        <f t="shared" si="23"/>
        <v>10.80</v>
      </c>
      <c r="Y78" s="118">
        <v>31</v>
      </c>
      <c r="Z78" s="105">
        <f t="shared" si="24"/>
        <v>24.80</v>
      </c>
      <c r="AA78" s="269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6"/>
    </row>
    <row r="79" spans="1:44" s="104" customFormat="1" ht="20.25">
      <c r="A79" s="223">
        <v>73</v>
      </c>
      <c r="B79" s="260">
        <v>630229</v>
      </c>
      <c r="C79" s="118" t="s">
        <v>254</v>
      </c>
      <c r="D79" s="267">
        <v>19</v>
      </c>
      <c r="E79" s="267">
        <v>18</v>
      </c>
      <c r="F79" s="268">
        <v>15</v>
      </c>
      <c r="G79" s="228">
        <v>18</v>
      </c>
      <c r="H79" s="228">
        <v>19</v>
      </c>
      <c r="I79" s="228">
        <f t="shared" si="13"/>
        <v>89</v>
      </c>
      <c r="J79" s="228">
        <f t="shared" si="14"/>
        <v>13.35</v>
      </c>
      <c r="K79" s="229">
        <v>2</v>
      </c>
      <c r="L79" s="229">
        <v>3</v>
      </c>
      <c r="M79" s="229">
        <v>2</v>
      </c>
      <c r="N79" s="229">
        <v>3</v>
      </c>
      <c r="O79" s="229">
        <v>2</v>
      </c>
      <c r="P79" s="229">
        <f t="shared" si="15"/>
        <v>12</v>
      </c>
      <c r="Q79" s="229">
        <f t="shared" si="16"/>
        <v>0.60000000000000009</v>
      </c>
      <c r="R79" s="103">
        <f t="shared" si="17"/>
        <v>2.95</v>
      </c>
      <c r="S79" s="103">
        <f t="shared" si="18"/>
        <v>2.8499999999999996</v>
      </c>
      <c r="T79" s="103">
        <f t="shared" si="19"/>
        <v>2.35</v>
      </c>
      <c r="U79" s="103">
        <f t="shared" si="20"/>
        <v>2.8499999999999996</v>
      </c>
      <c r="V79" s="103">
        <f t="shared" si="21"/>
        <v>2.95</v>
      </c>
      <c r="W79" s="26">
        <f t="shared" si="22"/>
        <v>101</v>
      </c>
      <c r="X79" s="226">
        <f t="shared" si="23"/>
        <v>20.200000000000003</v>
      </c>
      <c r="Y79" s="118">
        <v>63</v>
      </c>
      <c r="Z79" s="105">
        <f t="shared" si="24"/>
        <v>50.400000000000006</v>
      </c>
      <c r="AA79" s="269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6"/>
    </row>
    <row r="80" spans="1:44" s="104" customFormat="1" ht="20.25">
      <c r="A80" s="223">
        <v>74</v>
      </c>
      <c r="B80" s="260">
        <v>630232</v>
      </c>
      <c r="C80" s="118" t="s">
        <v>123</v>
      </c>
      <c r="D80" s="267">
        <v>11</v>
      </c>
      <c r="E80" s="267">
        <v>9</v>
      </c>
      <c r="F80" s="268">
        <v>15</v>
      </c>
      <c r="G80" s="228">
        <v>11</v>
      </c>
      <c r="H80" s="228">
        <v>18</v>
      </c>
      <c r="I80" s="228">
        <f t="shared" si="13"/>
        <v>64</v>
      </c>
      <c r="J80" s="228">
        <f t="shared" si="14"/>
        <v>9.60</v>
      </c>
      <c r="K80" s="229">
        <v>2</v>
      </c>
      <c r="L80" s="229">
        <v>3</v>
      </c>
      <c r="M80" s="229">
        <v>4</v>
      </c>
      <c r="N80" s="229">
        <v>2</v>
      </c>
      <c r="O80" s="229">
        <v>1</v>
      </c>
      <c r="P80" s="229">
        <f t="shared" si="15"/>
        <v>12</v>
      </c>
      <c r="Q80" s="229">
        <f t="shared" si="16"/>
        <v>0.60000000000000009</v>
      </c>
      <c r="R80" s="103">
        <f t="shared" si="17"/>
        <v>1.75</v>
      </c>
      <c r="S80" s="103">
        <f t="shared" si="18"/>
        <v>1.50</v>
      </c>
      <c r="T80" s="103">
        <f t="shared" si="19"/>
        <v>2.4500000000000002</v>
      </c>
      <c r="U80" s="103">
        <f t="shared" si="20"/>
        <v>1.75</v>
      </c>
      <c r="V80" s="103">
        <f t="shared" si="21"/>
        <v>2.7499999999999996</v>
      </c>
      <c r="W80" s="26">
        <f t="shared" si="22"/>
        <v>76</v>
      </c>
      <c r="X80" s="226">
        <f t="shared" si="23"/>
        <v>15.20</v>
      </c>
      <c r="Y80" s="118">
        <v>49</v>
      </c>
      <c r="Z80" s="105">
        <f t="shared" si="24"/>
        <v>39.200000000000003</v>
      </c>
      <c r="AA80" s="269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6"/>
    </row>
    <row r="81" spans="1:44" s="104" customFormat="1" ht="20.25">
      <c r="A81" s="223">
        <v>75</v>
      </c>
      <c r="B81" s="260">
        <v>630236</v>
      </c>
      <c r="C81" s="118" t="s">
        <v>255</v>
      </c>
      <c r="D81" s="267">
        <v>5</v>
      </c>
      <c r="E81" s="267">
        <v>8</v>
      </c>
      <c r="F81" s="268">
        <v>9</v>
      </c>
      <c r="G81" s="228">
        <v>15</v>
      </c>
      <c r="H81" s="228">
        <v>11</v>
      </c>
      <c r="I81" s="228">
        <f t="shared" si="13"/>
        <v>48</v>
      </c>
      <c r="J81" s="228">
        <f t="shared" si="14"/>
        <v>7.1999999999999993</v>
      </c>
      <c r="K81" s="229">
        <v>2</v>
      </c>
      <c r="L81" s="229">
        <v>1</v>
      </c>
      <c r="M81" s="229">
        <v>2</v>
      </c>
      <c r="N81" s="229">
        <v>2</v>
      </c>
      <c r="O81" s="229">
        <v>1</v>
      </c>
      <c r="P81" s="229">
        <f t="shared" si="15"/>
        <v>8</v>
      </c>
      <c r="Q81" s="229">
        <f t="shared" si="16"/>
        <v>0.40</v>
      </c>
      <c r="R81" s="103">
        <f t="shared" si="17"/>
        <v>0.85</v>
      </c>
      <c r="S81" s="103">
        <f t="shared" si="18"/>
        <v>1.25</v>
      </c>
      <c r="T81" s="103">
        <f t="shared" si="19"/>
        <v>1.45</v>
      </c>
      <c r="U81" s="103">
        <f t="shared" si="20"/>
        <v>2.35</v>
      </c>
      <c r="V81" s="103">
        <f t="shared" si="21"/>
        <v>1.70</v>
      </c>
      <c r="W81" s="26">
        <f t="shared" si="22"/>
        <v>56</v>
      </c>
      <c r="X81" s="226">
        <f t="shared" si="23"/>
        <v>11.20</v>
      </c>
      <c r="Y81" s="118">
        <v>32</v>
      </c>
      <c r="Z81" s="105">
        <f t="shared" si="24"/>
        <v>25.60</v>
      </c>
      <c r="AA81" s="269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6"/>
    </row>
    <row r="82" spans="1:44" s="104" customFormat="1" ht="20.25">
      <c r="A82" s="223">
        <v>76</v>
      </c>
      <c r="B82" s="260">
        <v>630238</v>
      </c>
      <c r="C82" s="118" t="s">
        <v>256</v>
      </c>
      <c r="D82" s="267">
        <v>8</v>
      </c>
      <c r="E82" s="267">
        <v>9</v>
      </c>
      <c r="F82" s="268">
        <v>15</v>
      </c>
      <c r="G82" s="228">
        <v>15</v>
      </c>
      <c r="H82" s="228">
        <v>18</v>
      </c>
      <c r="I82" s="228">
        <f t="shared" si="13"/>
        <v>65</v>
      </c>
      <c r="J82" s="228">
        <f t="shared" si="14"/>
        <v>9.75</v>
      </c>
      <c r="K82" s="229">
        <v>2</v>
      </c>
      <c r="L82" s="229">
        <v>3</v>
      </c>
      <c r="M82" s="229">
        <v>3</v>
      </c>
      <c r="N82" s="229">
        <v>2</v>
      </c>
      <c r="O82" s="229">
        <v>1</v>
      </c>
      <c r="P82" s="229">
        <f t="shared" si="15"/>
        <v>11</v>
      </c>
      <c r="Q82" s="229">
        <f t="shared" si="16"/>
        <v>0.55000000000000004</v>
      </c>
      <c r="R82" s="103">
        <f t="shared" si="17"/>
        <v>1.30</v>
      </c>
      <c r="S82" s="103">
        <f t="shared" si="18"/>
        <v>1.50</v>
      </c>
      <c r="T82" s="103">
        <f t="shared" si="19"/>
        <v>2.40</v>
      </c>
      <c r="U82" s="103">
        <f t="shared" si="20"/>
        <v>2.35</v>
      </c>
      <c r="V82" s="103">
        <f t="shared" si="21"/>
        <v>2.7499999999999996</v>
      </c>
      <c r="W82" s="26">
        <f t="shared" si="22"/>
        <v>76</v>
      </c>
      <c r="X82" s="226">
        <f t="shared" si="23"/>
        <v>15.20</v>
      </c>
      <c r="Y82" s="118">
        <v>48</v>
      </c>
      <c r="Z82" s="105">
        <f t="shared" si="24"/>
        <v>38.400000000000006</v>
      </c>
      <c r="AA82" s="269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6"/>
    </row>
    <row r="83" spans="1:44" s="104" customFormat="1" ht="20.25">
      <c r="A83" s="223">
        <v>77</v>
      </c>
      <c r="B83" s="260">
        <v>630239</v>
      </c>
      <c r="C83" s="118" t="s">
        <v>257</v>
      </c>
      <c r="D83" s="267">
        <v>15</v>
      </c>
      <c r="E83" s="267">
        <v>11</v>
      </c>
      <c r="F83" s="268">
        <v>8</v>
      </c>
      <c r="G83" s="228">
        <v>9</v>
      </c>
      <c r="H83" s="228">
        <v>11</v>
      </c>
      <c r="I83" s="228">
        <f t="shared" si="13"/>
        <v>54</v>
      </c>
      <c r="J83" s="228">
        <f t="shared" si="14"/>
        <v>8.10</v>
      </c>
      <c r="K83" s="229">
        <v>2</v>
      </c>
      <c r="L83" s="229">
        <v>2</v>
      </c>
      <c r="M83" s="229">
        <v>2</v>
      </c>
      <c r="N83" s="229">
        <v>3</v>
      </c>
      <c r="O83" s="229">
        <v>2</v>
      </c>
      <c r="P83" s="229">
        <f t="shared" si="15"/>
        <v>11</v>
      </c>
      <c r="Q83" s="229">
        <f t="shared" si="16"/>
        <v>0.55000000000000004</v>
      </c>
      <c r="R83" s="103">
        <f t="shared" si="17"/>
        <v>2.35</v>
      </c>
      <c r="S83" s="103">
        <f t="shared" si="18"/>
        <v>1.75</v>
      </c>
      <c r="T83" s="103">
        <f t="shared" si="19"/>
        <v>1.30</v>
      </c>
      <c r="U83" s="103">
        <f t="shared" si="20"/>
        <v>1.50</v>
      </c>
      <c r="V83" s="103">
        <f t="shared" si="21"/>
        <v>1.75</v>
      </c>
      <c r="W83" s="26">
        <f t="shared" si="22"/>
        <v>65</v>
      </c>
      <c r="X83" s="226">
        <f t="shared" si="23"/>
        <v>13</v>
      </c>
      <c r="Y83" s="118">
        <v>40</v>
      </c>
      <c r="Z83" s="105">
        <f t="shared" si="24"/>
        <v>32</v>
      </c>
      <c r="AA83" s="269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6"/>
    </row>
    <row r="84" spans="1:44" s="104" customFormat="1" ht="20.25">
      <c r="A84" s="223">
        <v>78</v>
      </c>
      <c r="B84" s="260">
        <v>630241</v>
      </c>
      <c r="C84" s="118" t="s">
        <v>173</v>
      </c>
      <c r="D84" s="267">
        <v>11</v>
      </c>
      <c r="E84" s="267">
        <v>15</v>
      </c>
      <c r="F84" s="268">
        <v>16</v>
      </c>
      <c r="G84" s="228">
        <v>11</v>
      </c>
      <c r="H84" s="228">
        <v>11</v>
      </c>
      <c r="I84" s="228">
        <f t="shared" si="13"/>
        <v>64</v>
      </c>
      <c r="J84" s="228">
        <f t="shared" si="14"/>
        <v>9.60</v>
      </c>
      <c r="K84" s="229">
        <v>1</v>
      </c>
      <c r="L84" s="229">
        <v>2</v>
      </c>
      <c r="M84" s="229">
        <v>3</v>
      </c>
      <c r="N84" s="229">
        <v>2</v>
      </c>
      <c r="O84" s="229">
        <v>2</v>
      </c>
      <c r="P84" s="229">
        <f t="shared" si="15"/>
        <v>10</v>
      </c>
      <c r="Q84" s="229">
        <f t="shared" si="16"/>
        <v>0.50</v>
      </c>
      <c r="R84" s="103">
        <f t="shared" si="17"/>
        <v>1.70</v>
      </c>
      <c r="S84" s="103">
        <f t="shared" si="18"/>
        <v>2.35</v>
      </c>
      <c r="T84" s="103">
        <f t="shared" si="19"/>
        <v>2.5499999999999998</v>
      </c>
      <c r="U84" s="103">
        <f t="shared" si="20"/>
        <v>1.75</v>
      </c>
      <c r="V84" s="103">
        <f t="shared" si="21"/>
        <v>1.75</v>
      </c>
      <c r="W84" s="26">
        <f t="shared" si="22"/>
        <v>74</v>
      </c>
      <c r="X84" s="226">
        <f t="shared" si="23"/>
        <v>14.80</v>
      </c>
      <c r="Y84" s="118">
        <v>49</v>
      </c>
      <c r="Z84" s="105">
        <f t="shared" si="24"/>
        <v>39.200000000000003</v>
      </c>
      <c r="AA84" s="269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6"/>
    </row>
    <row r="85" spans="1:44" s="104" customFormat="1" ht="20.25">
      <c r="A85" s="223">
        <v>79</v>
      </c>
      <c r="B85" s="260">
        <v>630242</v>
      </c>
      <c r="C85" s="118" t="s">
        <v>125</v>
      </c>
      <c r="D85" s="267">
        <v>18</v>
      </c>
      <c r="E85" s="267">
        <v>18</v>
      </c>
      <c r="F85" s="268">
        <v>19</v>
      </c>
      <c r="G85" s="228">
        <v>18</v>
      </c>
      <c r="H85" s="228">
        <v>18</v>
      </c>
      <c r="I85" s="228">
        <f t="shared" si="13"/>
        <v>91</v>
      </c>
      <c r="J85" s="228">
        <f t="shared" si="14"/>
        <v>13.65</v>
      </c>
      <c r="K85" s="229">
        <v>4</v>
      </c>
      <c r="L85" s="229">
        <v>2</v>
      </c>
      <c r="M85" s="229">
        <v>3</v>
      </c>
      <c r="N85" s="229">
        <v>5</v>
      </c>
      <c r="O85" s="229">
        <v>2</v>
      </c>
      <c r="P85" s="229">
        <f t="shared" si="15"/>
        <v>16</v>
      </c>
      <c r="Q85" s="229">
        <f t="shared" si="16"/>
        <v>0.80</v>
      </c>
      <c r="R85" s="103">
        <f t="shared" si="17"/>
        <v>2.90</v>
      </c>
      <c r="S85" s="103">
        <f t="shared" si="18"/>
        <v>2.80</v>
      </c>
      <c r="T85" s="103">
        <f t="shared" si="19"/>
        <v>3</v>
      </c>
      <c r="U85" s="103">
        <f t="shared" si="20"/>
        <v>2.9499999999999997</v>
      </c>
      <c r="V85" s="103">
        <f t="shared" si="21"/>
        <v>2.80</v>
      </c>
      <c r="W85" s="26">
        <f t="shared" si="22"/>
        <v>107</v>
      </c>
      <c r="X85" s="226">
        <f t="shared" si="23"/>
        <v>21.40</v>
      </c>
      <c r="Y85" s="118">
        <v>68</v>
      </c>
      <c r="Z85" s="105"/>
      <c r="AA85" s="269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6"/>
    </row>
    <row r="86" spans="1:44" s="104" customFormat="1" ht="20.25">
      <c r="A86" s="223">
        <v>80</v>
      </c>
      <c r="B86" s="260">
        <v>630245</v>
      </c>
      <c r="C86" s="118" t="s">
        <v>258</v>
      </c>
      <c r="D86" s="267">
        <v>11</v>
      </c>
      <c r="E86" s="267">
        <v>18</v>
      </c>
      <c r="F86" s="268">
        <v>18</v>
      </c>
      <c r="G86" s="228">
        <v>18</v>
      </c>
      <c r="H86" s="228">
        <v>18</v>
      </c>
      <c r="I86" s="228">
        <f t="shared" si="13"/>
        <v>83</v>
      </c>
      <c r="J86" s="228">
        <f t="shared" si="14"/>
        <v>12.45</v>
      </c>
      <c r="K86" s="229">
        <v>2</v>
      </c>
      <c r="L86" s="229">
        <v>2</v>
      </c>
      <c r="M86" s="229">
        <v>4</v>
      </c>
      <c r="N86" s="229">
        <v>5</v>
      </c>
      <c r="O86" s="229">
        <v>2</v>
      </c>
      <c r="P86" s="229">
        <f t="shared" si="15"/>
        <v>15</v>
      </c>
      <c r="Q86" s="229">
        <f t="shared" si="16"/>
        <v>0.75</v>
      </c>
      <c r="R86" s="103">
        <f t="shared" si="17"/>
        <v>1.75</v>
      </c>
      <c r="S86" s="103">
        <f t="shared" si="18"/>
        <v>2.80</v>
      </c>
      <c r="T86" s="103">
        <f t="shared" si="19"/>
        <v>2.90</v>
      </c>
      <c r="U86" s="103">
        <f t="shared" si="20"/>
        <v>2.9499999999999997</v>
      </c>
      <c r="V86" s="103">
        <f t="shared" si="21"/>
        <v>2.80</v>
      </c>
      <c r="W86" s="26">
        <f t="shared" si="22"/>
        <v>98</v>
      </c>
      <c r="X86" s="226">
        <f t="shared" si="23"/>
        <v>19.60</v>
      </c>
      <c r="Y86" s="118">
        <v>60</v>
      </c>
      <c r="Z86" s="105">
        <f t="shared" si="24"/>
        <v>48</v>
      </c>
      <c r="AA86" s="269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6"/>
    </row>
    <row r="87" spans="1:44" s="104" customFormat="1" ht="20.25">
      <c r="A87" s="223">
        <v>81</v>
      </c>
      <c r="B87" s="260">
        <v>630246</v>
      </c>
      <c r="C87" s="118" t="s">
        <v>259</v>
      </c>
      <c r="D87" s="267">
        <v>15</v>
      </c>
      <c r="E87" s="267">
        <v>8</v>
      </c>
      <c r="F87" s="268">
        <v>9</v>
      </c>
      <c r="G87" s="228">
        <v>8</v>
      </c>
      <c r="H87" s="228">
        <v>15</v>
      </c>
      <c r="I87" s="228">
        <f t="shared" si="13"/>
        <v>55</v>
      </c>
      <c r="J87" s="228">
        <f t="shared" si="14"/>
        <v>8.25</v>
      </c>
      <c r="K87" s="229">
        <v>2</v>
      </c>
      <c r="L87" s="229">
        <v>2</v>
      </c>
      <c r="M87" s="229">
        <v>3</v>
      </c>
      <c r="N87" s="229">
        <v>2</v>
      </c>
      <c r="O87" s="229">
        <v>1</v>
      </c>
      <c r="P87" s="229">
        <f t="shared" si="15"/>
        <v>10</v>
      </c>
      <c r="Q87" s="229">
        <f t="shared" si="16"/>
        <v>0.50</v>
      </c>
      <c r="R87" s="103">
        <f t="shared" si="17"/>
        <v>2.35</v>
      </c>
      <c r="S87" s="103">
        <f t="shared" si="18"/>
        <v>1.30</v>
      </c>
      <c r="T87" s="103">
        <f t="shared" si="19"/>
        <v>1.50</v>
      </c>
      <c r="U87" s="103">
        <f t="shared" si="20"/>
        <v>1.30</v>
      </c>
      <c r="V87" s="103">
        <f t="shared" si="21"/>
        <v>2.2999999999999998</v>
      </c>
      <c r="W87" s="26">
        <f t="shared" si="22"/>
        <v>65</v>
      </c>
      <c r="X87" s="226">
        <f t="shared" si="23"/>
        <v>13</v>
      </c>
      <c r="Y87" s="118">
        <v>40</v>
      </c>
      <c r="Z87" s="105">
        <f t="shared" si="24"/>
        <v>32</v>
      </c>
      <c r="AA87" s="269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6"/>
    </row>
    <row r="88" spans="1:44" s="104" customFormat="1" ht="20.25">
      <c r="A88" s="223">
        <v>82</v>
      </c>
      <c r="B88" s="260">
        <v>630248</v>
      </c>
      <c r="C88" s="118" t="s">
        <v>127</v>
      </c>
      <c r="D88" s="267">
        <v>15</v>
      </c>
      <c r="E88" s="267">
        <v>12</v>
      </c>
      <c r="F88" s="268">
        <v>15</v>
      </c>
      <c r="G88" s="228">
        <v>18</v>
      </c>
      <c r="H88" s="228">
        <v>15</v>
      </c>
      <c r="I88" s="228">
        <f t="shared" si="13"/>
        <v>75</v>
      </c>
      <c r="J88" s="228">
        <f t="shared" si="14"/>
        <v>11.25</v>
      </c>
      <c r="K88" s="229">
        <v>2</v>
      </c>
      <c r="L88" s="229">
        <v>3</v>
      </c>
      <c r="M88" s="229">
        <v>4</v>
      </c>
      <c r="N88" s="229">
        <v>2</v>
      </c>
      <c r="O88" s="229">
        <v>2</v>
      </c>
      <c r="P88" s="229">
        <f t="shared" si="15"/>
        <v>13</v>
      </c>
      <c r="Q88" s="229">
        <f t="shared" si="16"/>
        <v>0.65</v>
      </c>
      <c r="R88" s="103">
        <f t="shared" si="17"/>
        <v>2.35</v>
      </c>
      <c r="S88" s="103">
        <f t="shared" si="18"/>
        <v>1.9499999999999997</v>
      </c>
      <c r="T88" s="103">
        <f t="shared" si="19"/>
        <v>2.4500000000000002</v>
      </c>
      <c r="U88" s="103">
        <f t="shared" si="20"/>
        <v>2.80</v>
      </c>
      <c r="V88" s="103">
        <f t="shared" si="21"/>
        <v>2.35</v>
      </c>
      <c r="W88" s="26">
        <f t="shared" si="22"/>
        <v>88</v>
      </c>
      <c r="X88" s="226">
        <f t="shared" si="23"/>
        <v>17.60</v>
      </c>
      <c r="Y88" s="118">
        <v>55</v>
      </c>
      <c r="Z88" s="105">
        <f t="shared" si="24"/>
        <v>44</v>
      </c>
      <c r="AA88" s="269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6"/>
    </row>
    <row r="89" spans="1:44" s="104" customFormat="1" ht="20.25">
      <c r="A89" s="223">
        <v>83</v>
      </c>
      <c r="B89" s="260">
        <v>630249</v>
      </c>
      <c r="C89" s="118" t="s">
        <v>260</v>
      </c>
      <c r="D89" s="267">
        <v>8</v>
      </c>
      <c r="E89" s="267">
        <v>11</v>
      </c>
      <c r="F89" s="268">
        <v>18</v>
      </c>
      <c r="G89" s="228">
        <v>15</v>
      </c>
      <c r="H89" s="228">
        <v>5</v>
      </c>
      <c r="I89" s="228">
        <f t="shared" si="13"/>
        <v>57</v>
      </c>
      <c r="J89" s="228">
        <f t="shared" si="14"/>
        <v>8.5499999999999989</v>
      </c>
      <c r="K89" s="229">
        <v>2</v>
      </c>
      <c r="L89" s="229">
        <v>2</v>
      </c>
      <c r="M89" s="229">
        <v>2</v>
      </c>
      <c r="N89" s="229">
        <v>3</v>
      </c>
      <c r="O89" s="229">
        <v>1</v>
      </c>
      <c r="P89" s="229">
        <f t="shared" si="15"/>
        <v>10</v>
      </c>
      <c r="Q89" s="229">
        <f t="shared" si="16"/>
        <v>0.50</v>
      </c>
      <c r="R89" s="103">
        <f t="shared" si="17"/>
        <v>1.30</v>
      </c>
      <c r="S89" s="103">
        <f t="shared" si="18"/>
        <v>1.75</v>
      </c>
      <c r="T89" s="103">
        <f t="shared" si="19"/>
        <v>2.80</v>
      </c>
      <c r="U89" s="103">
        <f t="shared" si="20"/>
        <v>2.40</v>
      </c>
      <c r="V89" s="103">
        <f t="shared" si="21"/>
        <v>0.80</v>
      </c>
      <c r="W89" s="26">
        <f t="shared" si="22"/>
        <v>67</v>
      </c>
      <c r="X89" s="226">
        <f t="shared" si="23"/>
        <v>13.40</v>
      </c>
      <c r="Y89" s="118">
        <v>42</v>
      </c>
      <c r="Z89" s="105">
        <f t="shared" si="24"/>
        <v>33.60</v>
      </c>
      <c r="AA89" s="269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6"/>
    </row>
    <row r="90" spans="1:44" s="104" customFormat="1" ht="20.25">
      <c r="A90" s="223">
        <v>84</v>
      </c>
      <c r="B90" s="260">
        <v>630250</v>
      </c>
      <c r="C90" s="118" t="s">
        <v>261</v>
      </c>
      <c r="D90" s="267">
        <v>8</v>
      </c>
      <c r="E90" s="267">
        <v>9</v>
      </c>
      <c r="F90" s="268">
        <v>9</v>
      </c>
      <c r="G90" s="228">
        <v>9</v>
      </c>
      <c r="H90" s="228">
        <v>9</v>
      </c>
      <c r="I90" s="228">
        <f t="shared" si="13"/>
        <v>44</v>
      </c>
      <c r="J90" s="228">
        <f t="shared" si="14"/>
        <v>6.60</v>
      </c>
      <c r="K90" s="229">
        <v>2</v>
      </c>
      <c r="L90" s="229">
        <v>2</v>
      </c>
      <c r="M90" s="229">
        <v>1</v>
      </c>
      <c r="N90" s="229">
        <v>2</v>
      </c>
      <c r="O90" s="229">
        <v>2</v>
      </c>
      <c r="P90" s="229">
        <f t="shared" si="15"/>
        <v>9</v>
      </c>
      <c r="Q90" s="229">
        <f t="shared" si="16"/>
        <v>0.45</v>
      </c>
      <c r="R90" s="103">
        <f t="shared" si="17"/>
        <v>1.30</v>
      </c>
      <c r="S90" s="103">
        <f t="shared" si="18"/>
        <v>1.45</v>
      </c>
      <c r="T90" s="103">
        <f t="shared" si="19"/>
        <v>1.40</v>
      </c>
      <c r="U90" s="103">
        <f t="shared" si="20"/>
        <v>1.45</v>
      </c>
      <c r="V90" s="103">
        <f t="shared" si="21"/>
        <v>1.45</v>
      </c>
      <c r="W90" s="26">
        <f t="shared" si="22"/>
        <v>53</v>
      </c>
      <c r="X90" s="226">
        <f t="shared" si="23"/>
        <v>10.60</v>
      </c>
      <c r="Y90" s="118">
        <v>37</v>
      </c>
      <c r="Z90" s="105">
        <f t="shared" si="24"/>
        <v>29.60</v>
      </c>
      <c r="AA90" s="269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6"/>
    </row>
    <row r="91" spans="1:44" s="104" customFormat="1" ht="20.25">
      <c r="A91" s="223">
        <v>85</v>
      </c>
      <c r="B91" s="260">
        <v>630251</v>
      </c>
      <c r="C91" s="118" t="s">
        <v>262</v>
      </c>
      <c r="D91" s="267">
        <v>8</v>
      </c>
      <c r="E91" s="267">
        <v>11</v>
      </c>
      <c r="F91" s="268">
        <v>15</v>
      </c>
      <c r="G91" s="228">
        <v>11</v>
      </c>
      <c r="H91" s="228">
        <v>18</v>
      </c>
      <c r="I91" s="228">
        <f t="shared" si="13"/>
        <v>63</v>
      </c>
      <c r="J91" s="228">
        <f t="shared" si="14"/>
        <v>9.4499999999999993</v>
      </c>
      <c r="K91" s="229">
        <v>3</v>
      </c>
      <c r="L91" s="229">
        <v>2</v>
      </c>
      <c r="M91" s="229">
        <v>4</v>
      </c>
      <c r="N91" s="229">
        <v>3</v>
      </c>
      <c r="O91" s="229">
        <v>1</v>
      </c>
      <c r="P91" s="229">
        <f t="shared" si="15"/>
        <v>13</v>
      </c>
      <c r="Q91" s="229">
        <f t="shared" si="16"/>
        <v>0.65</v>
      </c>
      <c r="R91" s="103">
        <f t="shared" si="17"/>
        <v>1.35</v>
      </c>
      <c r="S91" s="103">
        <f t="shared" si="18"/>
        <v>1.75</v>
      </c>
      <c r="T91" s="103">
        <f t="shared" si="19"/>
        <v>2.4500000000000002</v>
      </c>
      <c r="U91" s="103">
        <f t="shared" si="20"/>
        <v>1.7999999999999998</v>
      </c>
      <c r="V91" s="103">
        <f t="shared" si="21"/>
        <v>2.7499999999999996</v>
      </c>
      <c r="W91" s="26">
        <f t="shared" si="22"/>
        <v>76</v>
      </c>
      <c r="X91" s="226">
        <f t="shared" si="23"/>
        <v>15.20</v>
      </c>
      <c r="Y91" s="118">
        <v>52</v>
      </c>
      <c r="Z91" s="105">
        <f t="shared" si="24"/>
        <v>41.60</v>
      </c>
      <c r="AA91" s="269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6"/>
    </row>
    <row r="92" spans="1:44" s="104" customFormat="1" ht="20.25">
      <c r="A92" s="223">
        <v>86</v>
      </c>
      <c r="B92" s="260">
        <v>630252</v>
      </c>
      <c r="C92" s="118" t="s">
        <v>175</v>
      </c>
      <c r="D92" s="267">
        <v>8</v>
      </c>
      <c r="E92" s="267">
        <v>9</v>
      </c>
      <c r="F92" s="268">
        <v>8</v>
      </c>
      <c r="G92" s="228">
        <v>9</v>
      </c>
      <c r="H92" s="228">
        <v>8</v>
      </c>
      <c r="I92" s="228">
        <f t="shared" si="13"/>
        <v>42</v>
      </c>
      <c r="J92" s="228">
        <f t="shared" si="14"/>
        <v>6.30</v>
      </c>
      <c r="K92" s="229">
        <v>2</v>
      </c>
      <c r="L92" s="229">
        <v>1</v>
      </c>
      <c r="M92" s="229">
        <v>2</v>
      </c>
      <c r="N92" s="229">
        <v>2</v>
      </c>
      <c r="O92" s="229">
        <v>1</v>
      </c>
      <c r="P92" s="229">
        <f t="shared" si="15"/>
        <v>8</v>
      </c>
      <c r="Q92" s="229">
        <f t="shared" si="16"/>
        <v>0.40</v>
      </c>
      <c r="R92" s="103">
        <f t="shared" si="17"/>
        <v>1.30</v>
      </c>
      <c r="S92" s="103">
        <f t="shared" si="18"/>
        <v>1.40</v>
      </c>
      <c r="T92" s="103">
        <f t="shared" si="19"/>
        <v>1.30</v>
      </c>
      <c r="U92" s="103">
        <f t="shared" si="20"/>
        <v>1.45</v>
      </c>
      <c r="V92" s="103">
        <f t="shared" si="21"/>
        <v>1.25</v>
      </c>
      <c r="W92" s="26">
        <f t="shared" si="22"/>
        <v>50</v>
      </c>
      <c r="X92" s="226">
        <f t="shared" si="23"/>
        <v>10</v>
      </c>
      <c r="Y92" s="118">
        <v>32</v>
      </c>
      <c r="Z92" s="105">
        <f t="shared" si="24"/>
        <v>25.60</v>
      </c>
      <c r="AA92" s="269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6"/>
    </row>
    <row r="93" spans="1:44" s="104" customFormat="1" ht="20.25">
      <c r="A93" s="223">
        <v>87</v>
      </c>
      <c r="B93" s="260">
        <v>630253</v>
      </c>
      <c r="C93" s="118" t="s">
        <v>175</v>
      </c>
      <c r="D93" s="267">
        <v>11</v>
      </c>
      <c r="E93" s="267">
        <v>8</v>
      </c>
      <c r="F93" s="268">
        <v>11</v>
      </c>
      <c r="G93" s="228">
        <v>14</v>
      </c>
      <c r="H93" s="228">
        <v>10</v>
      </c>
      <c r="I93" s="228">
        <f t="shared" si="13"/>
        <v>54</v>
      </c>
      <c r="J93" s="228">
        <f t="shared" si="14"/>
        <v>8.10</v>
      </c>
      <c r="K93" s="229">
        <v>2</v>
      </c>
      <c r="L93" s="229">
        <v>3</v>
      </c>
      <c r="M93" s="229">
        <v>2</v>
      </c>
      <c r="N93" s="229">
        <v>2</v>
      </c>
      <c r="O93" s="229">
        <v>2</v>
      </c>
      <c r="P93" s="229">
        <f t="shared" si="15"/>
        <v>11</v>
      </c>
      <c r="Q93" s="229">
        <f t="shared" si="16"/>
        <v>0.55000000000000004</v>
      </c>
      <c r="R93" s="103">
        <f t="shared" si="17"/>
        <v>1.75</v>
      </c>
      <c r="S93" s="103">
        <f t="shared" si="18"/>
        <v>1.35</v>
      </c>
      <c r="T93" s="103">
        <f t="shared" si="19"/>
        <v>1.75</v>
      </c>
      <c r="U93" s="103">
        <f t="shared" si="20"/>
        <v>2.2000000000000002</v>
      </c>
      <c r="V93" s="103">
        <f t="shared" si="21"/>
        <v>1.60</v>
      </c>
      <c r="W93" s="26">
        <f t="shared" si="22"/>
        <v>65</v>
      </c>
      <c r="X93" s="226">
        <f t="shared" si="23"/>
        <v>13</v>
      </c>
      <c r="Y93" s="118">
        <v>42</v>
      </c>
      <c r="Z93" s="105">
        <f t="shared" si="24"/>
        <v>33.60</v>
      </c>
      <c r="AA93" s="269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6"/>
    </row>
    <row r="94" spans="1:44" s="104" customFormat="1" ht="20.25">
      <c r="A94" s="223">
        <v>88</v>
      </c>
      <c r="B94" s="260">
        <v>630254</v>
      </c>
      <c r="C94" s="118" t="s">
        <v>175</v>
      </c>
      <c r="D94" s="267">
        <v>9</v>
      </c>
      <c r="E94" s="267">
        <v>8</v>
      </c>
      <c r="F94" s="268">
        <v>11</v>
      </c>
      <c r="G94" s="228">
        <v>8</v>
      </c>
      <c r="H94" s="228">
        <v>9</v>
      </c>
      <c r="I94" s="228">
        <f t="shared" si="13"/>
        <v>45</v>
      </c>
      <c r="J94" s="228">
        <f t="shared" si="14"/>
        <v>6.75</v>
      </c>
      <c r="K94" s="229">
        <v>2</v>
      </c>
      <c r="L94" s="229">
        <v>2</v>
      </c>
      <c r="M94" s="229">
        <v>2</v>
      </c>
      <c r="N94" s="229">
        <v>1</v>
      </c>
      <c r="O94" s="229">
        <v>1</v>
      </c>
      <c r="P94" s="229">
        <f t="shared" si="15"/>
        <v>8</v>
      </c>
      <c r="Q94" s="229">
        <f t="shared" si="16"/>
        <v>0.40</v>
      </c>
      <c r="R94" s="103">
        <f t="shared" si="17"/>
        <v>1.45</v>
      </c>
      <c r="S94" s="103">
        <f t="shared" si="18"/>
        <v>1.30</v>
      </c>
      <c r="T94" s="103">
        <f t="shared" si="19"/>
        <v>1.75</v>
      </c>
      <c r="U94" s="103">
        <f t="shared" si="20"/>
        <v>1.25</v>
      </c>
      <c r="V94" s="103">
        <f t="shared" si="21"/>
        <v>1.40</v>
      </c>
      <c r="W94" s="26">
        <f t="shared" si="22"/>
        <v>53</v>
      </c>
      <c r="X94" s="226">
        <f t="shared" si="23"/>
        <v>10.60</v>
      </c>
      <c r="Y94" s="118">
        <v>34</v>
      </c>
      <c r="Z94" s="105">
        <f t="shared" si="24"/>
        <v>27.200000000000003</v>
      </c>
      <c r="AA94" s="269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6"/>
    </row>
    <row r="95" spans="1:44" s="104" customFormat="1" ht="20.25">
      <c r="A95" s="223">
        <v>89</v>
      </c>
      <c r="B95" s="260">
        <v>630255</v>
      </c>
      <c r="C95" s="118" t="s">
        <v>175</v>
      </c>
      <c r="D95" s="267">
        <v>8</v>
      </c>
      <c r="E95" s="267">
        <v>9</v>
      </c>
      <c r="F95" s="268">
        <v>8</v>
      </c>
      <c r="G95" s="228">
        <v>11</v>
      </c>
      <c r="H95" s="228">
        <v>11</v>
      </c>
      <c r="I95" s="228">
        <f t="shared" si="13"/>
        <v>47</v>
      </c>
      <c r="J95" s="228">
        <f t="shared" si="14"/>
        <v>7.05</v>
      </c>
      <c r="K95" s="229">
        <v>2</v>
      </c>
      <c r="L95" s="229">
        <v>1</v>
      </c>
      <c r="M95" s="229">
        <v>2</v>
      </c>
      <c r="N95" s="229">
        <v>1</v>
      </c>
      <c r="O95" s="229">
        <v>1</v>
      </c>
      <c r="P95" s="229">
        <f t="shared" si="15"/>
        <v>7</v>
      </c>
      <c r="Q95" s="229">
        <f t="shared" si="16"/>
        <v>0.35</v>
      </c>
      <c r="R95" s="103">
        <f t="shared" si="17"/>
        <v>1.30</v>
      </c>
      <c r="S95" s="103">
        <f t="shared" si="18"/>
        <v>1.40</v>
      </c>
      <c r="T95" s="103">
        <f t="shared" si="19"/>
        <v>1.30</v>
      </c>
      <c r="U95" s="103">
        <f t="shared" si="20"/>
        <v>1.70</v>
      </c>
      <c r="V95" s="103">
        <f t="shared" si="21"/>
        <v>1.70</v>
      </c>
      <c r="W95" s="26">
        <f t="shared" si="22"/>
        <v>54</v>
      </c>
      <c r="X95" s="226">
        <f t="shared" si="23"/>
        <v>10.80</v>
      </c>
      <c r="Y95" s="118">
        <v>35</v>
      </c>
      <c r="Z95" s="105">
        <f t="shared" si="24"/>
        <v>28</v>
      </c>
      <c r="AA95" s="269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6"/>
    </row>
    <row r="96" spans="1:44" s="104" customFormat="1" ht="20.25">
      <c r="A96" s="223">
        <v>90</v>
      </c>
      <c r="B96" s="260">
        <v>630257</v>
      </c>
      <c r="C96" s="118" t="s">
        <v>176</v>
      </c>
      <c r="D96" s="267">
        <v>11</v>
      </c>
      <c r="E96" s="267">
        <v>15</v>
      </c>
      <c r="F96" s="268">
        <v>11</v>
      </c>
      <c r="G96" s="228">
        <v>11</v>
      </c>
      <c r="H96" s="228">
        <v>12</v>
      </c>
      <c r="I96" s="228">
        <f t="shared" si="13"/>
        <v>60</v>
      </c>
      <c r="J96" s="228">
        <f t="shared" si="14"/>
        <v>9</v>
      </c>
      <c r="K96" s="229">
        <v>2</v>
      </c>
      <c r="L96" s="229">
        <v>3</v>
      </c>
      <c r="M96" s="229">
        <v>3</v>
      </c>
      <c r="N96" s="229">
        <v>2</v>
      </c>
      <c r="O96" s="229">
        <v>1</v>
      </c>
      <c r="P96" s="229">
        <f t="shared" si="15"/>
        <v>11</v>
      </c>
      <c r="Q96" s="229">
        <f t="shared" si="16"/>
        <v>0.55000000000000004</v>
      </c>
      <c r="R96" s="103">
        <f t="shared" si="17"/>
        <v>1.75</v>
      </c>
      <c r="S96" s="103">
        <f t="shared" si="18"/>
        <v>2.40</v>
      </c>
      <c r="T96" s="103">
        <f t="shared" si="19"/>
        <v>1.7999999999999998</v>
      </c>
      <c r="U96" s="103">
        <f t="shared" si="20"/>
        <v>1.75</v>
      </c>
      <c r="V96" s="103">
        <f t="shared" si="21"/>
        <v>1.85</v>
      </c>
      <c r="W96" s="26">
        <f t="shared" si="22"/>
        <v>71</v>
      </c>
      <c r="X96" s="226">
        <f t="shared" si="23"/>
        <v>14.20</v>
      </c>
      <c r="Y96" s="118">
        <v>47</v>
      </c>
      <c r="Z96" s="105">
        <f t="shared" si="24"/>
        <v>37.60</v>
      </c>
      <c r="AA96" s="269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6"/>
    </row>
    <row r="97" spans="1:44" s="104" customFormat="1" ht="20.25">
      <c r="A97" s="223">
        <v>91</v>
      </c>
      <c r="B97" s="260">
        <v>630258</v>
      </c>
      <c r="C97" s="118" t="s">
        <v>177</v>
      </c>
      <c r="D97" s="267">
        <v>15</v>
      </c>
      <c r="E97" s="267">
        <v>11</v>
      </c>
      <c r="F97" s="268">
        <v>11</v>
      </c>
      <c r="G97" s="228">
        <v>8</v>
      </c>
      <c r="H97" s="228">
        <v>11</v>
      </c>
      <c r="I97" s="228">
        <f t="shared" si="13"/>
        <v>56</v>
      </c>
      <c r="J97" s="228">
        <f t="shared" si="14"/>
        <v>8.40</v>
      </c>
      <c r="K97" s="229">
        <v>2</v>
      </c>
      <c r="L97" s="229">
        <v>3</v>
      </c>
      <c r="M97" s="229">
        <v>2</v>
      </c>
      <c r="N97" s="229">
        <v>2</v>
      </c>
      <c r="O97" s="229">
        <v>1</v>
      </c>
      <c r="P97" s="229">
        <f t="shared" si="15"/>
        <v>10</v>
      </c>
      <c r="Q97" s="229">
        <f t="shared" si="16"/>
        <v>0.50</v>
      </c>
      <c r="R97" s="103">
        <f t="shared" si="17"/>
        <v>2.35</v>
      </c>
      <c r="S97" s="103">
        <f t="shared" si="18"/>
        <v>1.7999999999999998</v>
      </c>
      <c r="T97" s="103">
        <f t="shared" si="19"/>
        <v>1.75</v>
      </c>
      <c r="U97" s="103">
        <f t="shared" si="20"/>
        <v>1.30</v>
      </c>
      <c r="V97" s="103">
        <f t="shared" si="21"/>
        <v>1.70</v>
      </c>
      <c r="W97" s="26">
        <f t="shared" si="22"/>
        <v>66</v>
      </c>
      <c r="X97" s="226">
        <f t="shared" si="23"/>
        <v>13.20</v>
      </c>
      <c r="Y97" s="118">
        <v>43</v>
      </c>
      <c r="Z97" s="105">
        <f t="shared" si="24"/>
        <v>34.40</v>
      </c>
      <c r="AA97" s="269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6"/>
    </row>
    <row r="98" spans="1:44" s="104" customFormat="1" ht="20.25">
      <c r="A98" s="223">
        <v>92</v>
      </c>
      <c r="B98" s="260">
        <v>630259</v>
      </c>
      <c r="C98" s="118" t="s">
        <v>109</v>
      </c>
      <c r="D98" s="267">
        <v>1</v>
      </c>
      <c r="E98" s="267">
        <v>0</v>
      </c>
      <c r="F98" s="268">
        <v>0</v>
      </c>
      <c r="G98" s="228">
        <v>0</v>
      </c>
      <c r="H98" s="228">
        <v>0</v>
      </c>
      <c r="I98" s="228">
        <f t="shared" si="13"/>
        <v>1</v>
      </c>
      <c r="J98" s="228">
        <f t="shared" si="14"/>
        <v>0.15</v>
      </c>
      <c r="K98" s="229"/>
      <c r="L98" s="229"/>
      <c r="M98" s="229"/>
      <c r="N98" s="229"/>
      <c r="O98" s="229"/>
      <c r="P98" s="229">
        <f t="shared" si="15"/>
        <v>0</v>
      </c>
      <c r="Q98" s="229">
        <f t="shared" si="16"/>
        <v>0</v>
      </c>
      <c r="R98" s="103">
        <f t="shared" si="17"/>
        <v>0.15</v>
      </c>
      <c r="S98" s="103">
        <f t="shared" si="18"/>
        <v>0</v>
      </c>
      <c r="T98" s="103">
        <f t="shared" si="19"/>
        <v>0</v>
      </c>
      <c r="U98" s="103">
        <f t="shared" si="20"/>
        <v>0</v>
      </c>
      <c r="V98" s="103">
        <f t="shared" si="21"/>
        <v>0</v>
      </c>
      <c r="W98" s="26">
        <f t="shared" si="22"/>
        <v>1</v>
      </c>
      <c r="X98" s="226">
        <f t="shared" si="23"/>
        <v>0.20</v>
      </c>
      <c r="Y98" s="118"/>
      <c r="Z98" s="105">
        <f t="shared" si="24"/>
        <v>0</v>
      </c>
      <c r="AA98" s="269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6"/>
    </row>
    <row r="99" spans="1:44" s="104" customFormat="1" ht="20.25">
      <c r="A99" s="223">
        <v>93</v>
      </c>
      <c r="B99" s="260">
        <v>630260</v>
      </c>
      <c r="C99" s="118" t="s">
        <v>263</v>
      </c>
      <c r="D99" s="267">
        <v>8</v>
      </c>
      <c r="E99" s="267">
        <v>9</v>
      </c>
      <c r="F99" s="268">
        <v>8</v>
      </c>
      <c r="G99" s="228">
        <v>9</v>
      </c>
      <c r="H99" s="228">
        <v>8</v>
      </c>
      <c r="I99" s="228">
        <f t="shared" si="13"/>
        <v>42</v>
      </c>
      <c r="J99" s="228">
        <f t="shared" si="14"/>
        <v>6.30</v>
      </c>
      <c r="K99" s="229">
        <v>2</v>
      </c>
      <c r="L99" s="229">
        <v>2</v>
      </c>
      <c r="M99" s="229">
        <v>1</v>
      </c>
      <c r="N99" s="229">
        <v>2</v>
      </c>
      <c r="O99" s="229">
        <v>1</v>
      </c>
      <c r="P99" s="229">
        <f t="shared" si="15"/>
        <v>8</v>
      </c>
      <c r="Q99" s="229">
        <f t="shared" si="16"/>
        <v>0.40</v>
      </c>
      <c r="R99" s="103">
        <f t="shared" si="17"/>
        <v>1.30</v>
      </c>
      <c r="S99" s="103">
        <f t="shared" si="18"/>
        <v>1.45</v>
      </c>
      <c r="T99" s="103">
        <f t="shared" si="19"/>
        <v>1.25</v>
      </c>
      <c r="U99" s="103">
        <f t="shared" si="20"/>
        <v>1.45</v>
      </c>
      <c r="V99" s="103">
        <f t="shared" si="21"/>
        <v>1.25</v>
      </c>
      <c r="W99" s="26">
        <f t="shared" si="22"/>
        <v>50</v>
      </c>
      <c r="X99" s="226">
        <f t="shared" si="23"/>
        <v>10</v>
      </c>
      <c r="Y99" s="118">
        <v>33</v>
      </c>
      <c r="Z99" s="105">
        <f t="shared" si="24"/>
        <v>26.40</v>
      </c>
      <c r="AA99" s="269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6"/>
    </row>
    <row r="100" spans="1:44" s="104" customFormat="1" ht="20.25">
      <c r="A100" s="223">
        <v>94</v>
      </c>
      <c r="B100" s="260">
        <v>630261</v>
      </c>
      <c r="C100" s="118" t="s">
        <v>264</v>
      </c>
      <c r="D100" s="267">
        <v>8</v>
      </c>
      <c r="E100" s="267">
        <v>8</v>
      </c>
      <c r="F100" s="268">
        <v>5</v>
      </c>
      <c r="G100" s="228">
        <v>5</v>
      </c>
      <c r="H100" s="228">
        <v>5</v>
      </c>
      <c r="I100" s="228">
        <f t="shared" si="13"/>
        <v>31</v>
      </c>
      <c r="J100" s="228">
        <f t="shared" si="14"/>
        <v>4.6499999999999995</v>
      </c>
      <c r="K100" s="229">
        <v>0</v>
      </c>
      <c r="L100" s="229">
        <v>1</v>
      </c>
      <c r="M100" s="229">
        <v>1</v>
      </c>
      <c r="N100" s="229">
        <v>1</v>
      </c>
      <c r="O100" s="229">
        <v>1</v>
      </c>
      <c r="P100" s="229">
        <f t="shared" si="15"/>
        <v>4</v>
      </c>
      <c r="Q100" s="229">
        <f t="shared" si="16"/>
        <v>0.20</v>
      </c>
      <c r="R100" s="103">
        <f t="shared" si="17"/>
        <v>1.20</v>
      </c>
      <c r="S100" s="103">
        <f t="shared" si="18"/>
        <v>1.25</v>
      </c>
      <c r="T100" s="103">
        <f t="shared" si="19"/>
        <v>0.80</v>
      </c>
      <c r="U100" s="103">
        <f t="shared" si="20"/>
        <v>0.80</v>
      </c>
      <c r="V100" s="103">
        <f t="shared" si="21"/>
        <v>0.80</v>
      </c>
      <c r="W100" s="26">
        <f t="shared" si="22"/>
        <v>35</v>
      </c>
      <c r="X100" s="226">
        <f t="shared" si="23"/>
        <v>7</v>
      </c>
      <c r="Y100" s="118">
        <v>21</v>
      </c>
      <c r="Z100" s="105">
        <f t="shared" si="24"/>
        <v>16.80</v>
      </c>
      <c r="AA100" s="269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6"/>
    </row>
    <row r="101" spans="1:44" s="104" customFormat="1" ht="20.25">
      <c r="A101" s="223">
        <v>95</v>
      </c>
      <c r="B101" s="260">
        <v>630262</v>
      </c>
      <c r="C101" s="118" t="s">
        <v>265</v>
      </c>
      <c r="D101" s="267">
        <v>5</v>
      </c>
      <c r="E101" s="267">
        <v>6</v>
      </c>
      <c r="F101" s="268">
        <v>5</v>
      </c>
      <c r="G101" s="228">
        <v>6</v>
      </c>
      <c r="H101" s="228">
        <v>2</v>
      </c>
      <c r="I101" s="228">
        <f t="shared" si="13"/>
        <v>24</v>
      </c>
      <c r="J101" s="228">
        <f t="shared" si="14"/>
        <v>3.5999999999999996</v>
      </c>
      <c r="K101" s="229">
        <v>1</v>
      </c>
      <c r="L101" s="229">
        <v>1</v>
      </c>
      <c r="M101" s="229">
        <v>1</v>
      </c>
      <c r="N101" s="229">
        <v>0</v>
      </c>
      <c r="O101" s="229">
        <v>1</v>
      </c>
      <c r="P101" s="229">
        <f t="shared" si="15"/>
        <v>4</v>
      </c>
      <c r="Q101" s="229">
        <f t="shared" si="16"/>
        <v>0.20</v>
      </c>
      <c r="R101" s="103">
        <f t="shared" si="17"/>
        <v>0.80</v>
      </c>
      <c r="S101" s="103">
        <f t="shared" si="18"/>
        <v>0.95</v>
      </c>
      <c r="T101" s="103">
        <f t="shared" si="19"/>
        <v>0.80</v>
      </c>
      <c r="U101" s="103">
        <f t="shared" si="20"/>
        <v>0.89999999999999991</v>
      </c>
      <c r="V101" s="103">
        <f t="shared" si="21"/>
        <v>0.35</v>
      </c>
      <c r="W101" s="26">
        <f t="shared" si="22"/>
        <v>28</v>
      </c>
      <c r="X101" s="226">
        <f t="shared" si="23"/>
        <v>5.60</v>
      </c>
      <c r="Y101" s="118">
        <v>17</v>
      </c>
      <c r="Z101" s="105">
        <f t="shared" si="24"/>
        <v>13.60</v>
      </c>
      <c r="AA101" s="269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6"/>
    </row>
    <row r="102" spans="1:44" s="104" customFormat="1" ht="20.25">
      <c r="A102" s="223">
        <v>96</v>
      </c>
      <c r="B102" s="260">
        <v>630264</v>
      </c>
      <c r="C102" s="118" t="s">
        <v>178</v>
      </c>
      <c r="D102" s="267">
        <v>16</v>
      </c>
      <c r="E102" s="267">
        <v>18</v>
      </c>
      <c r="F102" s="268">
        <v>15</v>
      </c>
      <c r="G102" s="228">
        <v>15</v>
      </c>
      <c r="H102" s="228">
        <v>18</v>
      </c>
      <c r="I102" s="228">
        <f t="shared" si="13"/>
        <v>82</v>
      </c>
      <c r="J102" s="228">
        <f t="shared" si="14"/>
        <v>12.30</v>
      </c>
      <c r="K102" s="229">
        <v>2</v>
      </c>
      <c r="L102" s="229">
        <v>3</v>
      </c>
      <c r="M102" s="229">
        <v>4</v>
      </c>
      <c r="N102" s="229">
        <v>3</v>
      </c>
      <c r="O102" s="229">
        <v>3</v>
      </c>
      <c r="P102" s="229">
        <f t="shared" si="15"/>
        <v>15</v>
      </c>
      <c r="Q102" s="229">
        <f t="shared" si="16"/>
        <v>0.75</v>
      </c>
      <c r="R102" s="103">
        <f t="shared" si="17"/>
        <v>2.50</v>
      </c>
      <c r="S102" s="103">
        <f t="shared" si="18"/>
        <v>2.8499999999999996</v>
      </c>
      <c r="T102" s="103">
        <f t="shared" si="19"/>
        <v>2.4500000000000002</v>
      </c>
      <c r="U102" s="103">
        <f t="shared" si="20"/>
        <v>2.40</v>
      </c>
      <c r="V102" s="103">
        <f t="shared" si="21"/>
        <v>2.8499999999999996</v>
      </c>
      <c r="W102" s="26">
        <f t="shared" si="22"/>
        <v>97</v>
      </c>
      <c r="X102" s="226">
        <f t="shared" si="23"/>
        <v>19.400000000000002</v>
      </c>
      <c r="Y102" s="118">
        <v>60</v>
      </c>
      <c r="Z102" s="105">
        <f t="shared" si="24"/>
        <v>48</v>
      </c>
      <c r="AA102" s="269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6"/>
    </row>
    <row r="103" spans="1:44" s="104" customFormat="1" ht="20.25">
      <c r="A103" s="223">
        <v>97</v>
      </c>
      <c r="B103" s="260">
        <v>630265</v>
      </c>
      <c r="C103" s="118" t="s">
        <v>266</v>
      </c>
      <c r="D103" s="267">
        <v>5</v>
      </c>
      <c r="E103" s="267">
        <v>6</v>
      </c>
      <c r="F103" s="268">
        <v>8</v>
      </c>
      <c r="G103" s="228">
        <v>9</v>
      </c>
      <c r="H103" s="228">
        <v>8</v>
      </c>
      <c r="I103" s="228">
        <f t="shared" si="13"/>
        <v>36</v>
      </c>
      <c r="J103" s="228">
        <f t="shared" si="14"/>
        <v>5.40</v>
      </c>
      <c r="K103" s="229">
        <v>2</v>
      </c>
      <c r="L103" s="229">
        <v>1</v>
      </c>
      <c r="M103" s="229">
        <v>1</v>
      </c>
      <c r="N103" s="229">
        <v>2</v>
      </c>
      <c r="O103" s="229">
        <v>1</v>
      </c>
      <c r="P103" s="229">
        <f t="shared" si="15"/>
        <v>7</v>
      </c>
      <c r="Q103" s="229">
        <f t="shared" si="16"/>
        <v>0.35</v>
      </c>
      <c r="R103" s="103">
        <f t="shared" si="17"/>
        <v>0.85</v>
      </c>
      <c r="S103" s="103">
        <f t="shared" si="18"/>
        <v>0.95</v>
      </c>
      <c r="T103" s="103">
        <f t="shared" si="19"/>
        <v>1.25</v>
      </c>
      <c r="U103" s="103">
        <f t="shared" si="20"/>
        <v>1.45</v>
      </c>
      <c r="V103" s="103">
        <f t="shared" si="21"/>
        <v>1.25</v>
      </c>
      <c r="W103" s="26">
        <f t="shared" si="22"/>
        <v>43</v>
      </c>
      <c r="X103" s="226">
        <f t="shared" si="23"/>
        <v>8.60</v>
      </c>
      <c r="Y103" s="118">
        <v>27</v>
      </c>
      <c r="Z103" s="105">
        <f t="shared" si="24"/>
        <v>21.60</v>
      </c>
      <c r="AA103" s="269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6"/>
    </row>
    <row r="104" spans="1:44" s="104" customFormat="1" ht="20.25">
      <c r="A104" s="223">
        <v>98</v>
      </c>
      <c r="B104" s="260">
        <v>630268</v>
      </c>
      <c r="C104" s="118" t="s">
        <v>267</v>
      </c>
      <c r="D104" s="267">
        <v>5</v>
      </c>
      <c r="E104" s="267">
        <v>8</v>
      </c>
      <c r="F104" s="268">
        <v>9</v>
      </c>
      <c r="G104" s="228">
        <v>6</v>
      </c>
      <c r="H104" s="228">
        <v>8</v>
      </c>
      <c r="I104" s="228">
        <f t="shared" si="13"/>
        <v>36</v>
      </c>
      <c r="J104" s="228">
        <f t="shared" si="14"/>
        <v>5.40</v>
      </c>
      <c r="K104" s="229">
        <v>2</v>
      </c>
      <c r="L104" s="229">
        <v>1</v>
      </c>
      <c r="M104" s="229">
        <v>2</v>
      </c>
      <c r="N104" s="229">
        <v>1</v>
      </c>
      <c r="O104" s="229">
        <v>1</v>
      </c>
      <c r="P104" s="229">
        <f t="shared" si="15"/>
        <v>7</v>
      </c>
      <c r="Q104" s="229">
        <f t="shared" si="16"/>
        <v>0.35</v>
      </c>
      <c r="R104" s="103">
        <f t="shared" si="17"/>
        <v>0.85</v>
      </c>
      <c r="S104" s="103">
        <f t="shared" si="18"/>
        <v>1.25</v>
      </c>
      <c r="T104" s="103">
        <f t="shared" si="19"/>
        <v>1.45</v>
      </c>
      <c r="U104" s="103">
        <f t="shared" si="20"/>
        <v>0.95</v>
      </c>
      <c r="V104" s="103">
        <f t="shared" si="21"/>
        <v>1.25</v>
      </c>
      <c r="W104" s="26">
        <f t="shared" si="22"/>
        <v>43</v>
      </c>
      <c r="X104" s="226">
        <f t="shared" si="23"/>
        <v>8.60</v>
      </c>
      <c r="Y104" s="118">
        <v>28</v>
      </c>
      <c r="Z104" s="105">
        <f t="shared" si="24"/>
        <v>22.40</v>
      </c>
      <c r="AA104" s="269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6"/>
    </row>
    <row r="105" spans="1:44" s="104" customFormat="1" ht="20.25">
      <c r="A105" s="223">
        <v>99</v>
      </c>
      <c r="B105" s="260">
        <v>630269</v>
      </c>
      <c r="C105" s="118" t="s">
        <v>268</v>
      </c>
      <c r="D105" s="267">
        <v>15</v>
      </c>
      <c r="E105" s="267">
        <v>10</v>
      </c>
      <c r="F105" s="268">
        <v>11</v>
      </c>
      <c r="G105" s="228">
        <v>10</v>
      </c>
      <c r="H105" s="228">
        <v>18</v>
      </c>
      <c r="I105" s="228">
        <f t="shared" si="13"/>
        <v>64</v>
      </c>
      <c r="J105" s="228">
        <f t="shared" si="14"/>
        <v>9.60</v>
      </c>
      <c r="K105" s="229">
        <v>2</v>
      </c>
      <c r="L105" s="229">
        <v>2</v>
      </c>
      <c r="M105" s="229">
        <v>2</v>
      </c>
      <c r="N105" s="229">
        <v>3</v>
      </c>
      <c r="O105" s="229">
        <v>2</v>
      </c>
      <c r="P105" s="229">
        <f t="shared" si="15"/>
        <v>11</v>
      </c>
      <c r="Q105" s="229">
        <f t="shared" si="16"/>
        <v>0.55000000000000004</v>
      </c>
      <c r="R105" s="103">
        <f t="shared" si="17"/>
        <v>2.35</v>
      </c>
      <c r="S105" s="103">
        <f t="shared" si="18"/>
        <v>1.60</v>
      </c>
      <c r="T105" s="103">
        <f t="shared" si="19"/>
        <v>1.75</v>
      </c>
      <c r="U105" s="103">
        <f t="shared" si="20"/>
        <v>1.65</v>
      </c>
      <c r="V105" s="103">
        <f t="shared" si="21"/>
        <v>2.80</v>
      </c>
      <c r="W105" s="26">
        <f t="shared" si="22"/>
        <v>75</v>
      </c>
      <c r="X105" s="226">
        <f t="shared" si="23"/>
        <v>15</v>
      </c>
      <c r="Y105" s="118">
        <v>46</v>
      </c>
      <c r="Z105" s="105">
        <f t="shared" si="24"/>
        <v>36.800000000000004</v>
      </c>
      <c r="AA105" s="269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6"/>
    </row>
    <row r="106" spans="1:44" s="104" customFormat="1" ht="20.25">
      <c r="A106" s="223">
        <v>100</v>
      </c>
      <c r="B106" s="260">
        <v>630270</v>
      </c>
      <c r="C106" s="118" t="s">
        <v>269</v>
      </c>
      <c r="D106" s="267"/>
      <c r="E106" s="267"/>
      <c r="F106" s="268"/>
      <c r="G106" s="228"/>
      <c r="H106" s="228"/>
      <c r="I106" s="228">
        <f t="shared" si="13"/>
        <v>0</v>
      </c>
      <c r="J106" s="228">
        <f t="shared" si="14"/>
        <v>0</v>
      </c>
      <c r="K106" s="229"/>
      <c r="L106" s="229"/>
      <c r="M106" s="229"/>
      <c r="N106" s="229"/>
      <c r="O106" s="229"/>
      <c r="P106" s="229">
        <f t="shared" si="15"/>
        <v>0</v>
      </c>
      <c r="Q106" s="229">
        <f t="shared" si="16"/>
        <v>0</v>
      </c>
      <c r="R106" s="103"/>
      <c r="S106" s="103"/>
      <c r="T106" s="103"/>
      <c r="U106" s="103"/>
      <c r="V106" s="103"/>
      <c r="W106" s="26">
        <f t="shared" si="22"/>
        <v>0</v>
      </c>
      <c r="X106" s="226">
        <f t="shared" si="23"/>
        <v>0</v>
      </c>
      <c r="Y106" s="118" t="s">
        <v>170</v>
      </c>
      <c r="Z106" s="105" t="e">
        <f t="shared" si="24"/>
        <v>#VALUE!</v>
      </c>
      <c r="AA106" s="269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6"/>
    </row>
    <row r="107" spans="1:44" s="104" customFormat="1" ht="20.25">
      <c r="A107" s="223">
        <v>101</v>
      </c>
      <c r="B107" s="260">
        <v>630274</v>
      </c>
      <c r="C107" s="118" t="s">
        <v>181</v>
      </c>
      <c r="D107" s="267">
        <v>11</v>
      </c>
      <c r="E107" s="267">
        <v>15</v>
      </c>
      <c r="F107" s="268">
        <v>5</v>
      </c>
      <c r="G107" s="228">
        <v>8</v>
      </c>
      <c r="H107" s="228">
        <v>8</v>
      </c>
      <c r="I107" s="228">
        <f t="shared" si="13"/>
        <v>47</v>
      </c>
      <c r="J107" s="228">
        <f t="shared" si="14"/>
        <v>7.05</v>
      </c>
      <c r="K107" s="229">
        <v>2</v>
      </c>
      <c r="L107" s="229">
        <v>3</v>
      </c>
      <c r="M107" s="229">
        <v>2</v>
      </c>
      <c r="N107" s="229">
        <v>1</v>
      </c>
      <c r="O107" s="229">
        <v>2</v>
      </c>
      <c r="P107" s="229">
        <f t="shared" si="15"/>
        <v>10</v>
      </c>
      <c r="Q107" s="229">
        <f t="shared" si="16"/>
        <v>0.50</v>
      </c>
      <c r="R107" s="103">
        <f t="shared" si="17"/>
        <v>1.75</v>
      </c>
      <c r="S107" s="103">
        <f t="shared" si="18"/>
        <v>2.40</v>
      </c>
      <c r="T107" s="103">
        <f t="shared" si="19"/>
        <v>0.85</v>
      </c>
      <c r="U107" s="103">
        <f t="shared" si="20"/>
        <v>1.25</v>
      </c>
      <c r="V107" s="103">
        <f t="shared" si="21"/>
        <v>1.30</v>
      </c>
      <c r="W107" s="26">
        <f t="shared" si="22"/>
        <v>57</v>
      </c>
      <c r="X107" s="226">
        <f t="shared" si="23"/>
        <v>11.40</v>
      </c>
      <c r="Y107" s="118">
        <v>37</v>
      </c>
      <c r="Z107" s="105">
        <f t="shared" si="24"/>
        <v>29.60</v>
      </c>
      <c r="AA107" s="269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6"/>
    </row>
    <row r="108" spans="1:44" s="104" customFormat="1" ht="20.25">
      <c r="A108" s="223">
        <v>102</v>
      </c>
      <c r="B108" s="260">
        <v>630275</v>
      </c>
      <c r="C108" s="118" t="s">
        <v>270</v>
      </c>
      <c r="D108" s="267">
        <v>8</v>
      </c>
      <c r="E108" s="267">
        <v>9</v>
      </c>
      <c r="F108" s="268">
        <v>8</v>
      </c>
      <c r="G108" s="228">
        <v>9</v>
      </c>
      <c r="H108" s="228">
        <v>8</v>
      </c>
      <c r="I108" s="228">
        <f t="shared" si="13"/>
        <v>42</v>
      </c>
      <c r="J108" s="228">
        <v>1</v>
      </c>
      <c r="K108" s="229">
        <v>1</v>
      </c>
      <c r="L108" s="229">
        <v>2</v>
      </c>
      <c r="M108" s="229">
        <v>2</v>
      </c>
      <c r="N108" s="229">
        <v>1</v>
      </c>
      <c r="O108" s="229">
        <v>1</v>
      </c>
      <c r="P108" s="229">
        <f t="shared" si="15"/>
        <v>7</v>
      </c>
      <c r="Q108" s="229">
        <f t="shared" si="16"/>
        <v>0.35</v>
      </c>
      <c r="R108" s="103">
        <f t="shared" si="17"/>
        <v>1.25</v>
      </c>
      <c r="S108" s="103">
        <f t="shared" si="18"/>
        <v>1.45</v>
      </c>
      <c r="T108" s="103">
        <f t="shared" si="19"/>
        <v>1.30</v>
      </c>
      <c r="U108" s="103">
        <f t="shared" si="20"/>
        <v>1.40</v>
      </c>
      <c r="V108" s="103">
        <f t="shared" si="21"/>
        <v>1.25</v>
      </c>
      <c r="W108" s="26">
        <f t="shared" si="22"/>
        <v>49</v>
      </c>
      <c r="X108" s="226">
        <f t="shared" si="23"/>
        <v>9.8000000000000007</v>
      </c>
      <c r="Y108" s="118">
        <v>33</v>
      </c>
      <c r="Z108" s="105">
        <f t="shared" si="24"/>
        <v>26.40</v>
      </c>
      <c r="AA108" s="269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6"/>
    </row>
    <row r="109" spans="1:44" s="104" customFormat="1" ht="20.25">
      <c r="A109" s="223">
        <v>103</v>
      </c>
      <c r="B109" s="260">
        <v>630277</v>
      </c>
      <c r="C109" s="118" t="s">
        <v>271</v>
      </c>
      <c r="D109" s="267">
        <v>8</v>
      </c>
      <c r="E109" s="267">
        <v>18</v>
      </c>
      <c r="F109" s="268">
        <v>15</v>
      </c>
      <c r="G109" s="228">
        <v>15</v>
      </c>
      <c r="H109" s="228">
        <v>9</v>
      </c>
      <c r="I109" s="228">
        <f t="shared" si="13"/>
        <v>65</v>
      </c>
      <c r="J109" s="228">
        <f t="shared" si="14"/>
        <v>9.75</v>
      </c>
      <c r="K109" s="229">
        <v>2</v>
      </c>
      <c r="L109" s="229">
        <v>1</v>
      </c>
      <c r="M109" s="229">
        <v>4</v>
      </c>
      <c r="N109" s="229">
        <v>2</v>
      </c>
      <c r="O109" s="229">
        <v>3</v>
      </c>
      <c r="P109" s="229">
        <f t="shared" si="15"/>
        <v>12</v>
      </c>
      <c r="Q109" s="229">
        <f t="shared" si="16"/>
        <v>0.60000000000000009</v>
      </c>
      <c r="R109" s="103">
        <f t="shared" si="17"/>
        <v>1.30</v>
      </c>
      <c r="S109" s="103">
        <f t="shared" si="18"/>
        <v>2.7499999999999996</v>
      </c>
      <c r="T109" s="103">
        <f t="shared" si="19"/>
        <v>2.4500000000000002</v>
      </c>
      <c r="U109" s="103">
        <f t="shared" si="20"/>
        <v>2.35</v>
      </c>
      <c r="V109" s="103">
        <f t="shared" si="21"/>
        <v>1.50</v>
      </c>
      <c r="W109" s="26">
        <f t="shared" si="22"/>
        <v>77</v>
      </c>
      <c r="X109" s="226">
        <f t="shared" si="23"/>
        <v>15.40</v>
      </c>
      <c r="Y109" s="118">
        <v>51</v>
      </c>
      <c r="Z109" s="105">
        <f t="shared" si="24"/>
        <v>40.800000000000004</v>
      </c>
      <c r="AA109" s="269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6"/>
    </row>
    <row r="110" spans="1:44" s="104" customFormat="1" ht="20.25">
      <c r="A110" s="223">
        <v>104</v>
      </c>
      <c r="B110" s="260">
        <v>630278</v>
      </c>
      <c r="C110" s="118" t="s">
        <v>272</v>
      </c>
      <c r="D110" s="267">
        <v>2</v>
      </c>
      <c r="E110" s="267">
        <v>5</v>
      </c>
      <c r="F110" s="268"/>
      <c r="G110" s="228">
        <v>2</v>
      </c>
      <c r="H110" s="228">
        <v>2</v>
      </c>
      <c r="I110" s="228">
        <f t="shared" si="13"/>
        <v>11</v>
      </c>
      <c r="J110" s="228">
        <f t="shared" si="14"/>
        <v>1.65</v>
      </c>
      <c r="K110" s="229">
        <v>1</v>
      </c>
      <c r="L110" s="229">
        <v>0</v>
      </c>
      <c r="M110" s="229">
        <v>1</v>
      </c>
      <c r="N110" s="229">
        <v>0</v>
      </c>
      <c r="O110" s="229">
        <v>0</v>
      </c>
      <c r="P110" s="229">
        <f t="shared" si="15"/>
        <v>2</v>
      </c>
      <c r="Q110" s="229">
        <f t="shared" si="16"/>
        <v>0.10</v>
      </c>
      <c r="R110" s="103">
        <f t="shared" si="17"/>
        <v>0.35</v>
      </c>
      <c r="S110" s="103">
        <f t="shared" si="18"/>
        <v>0.75</v>
      </c>
      <c r="T110" s="103">
        <f t="shared" si="19"/>
        <v>0.05</v>
      </c>
      <c r="U110" s="103">
        <f t="shared" si="20"/>
        <v>0.30</v>
      </c>
      <c r="V110" s="103">
        <f t="shared" si="21"/>
        <v>0.30</v>
      </c>
      <c r="W110" s="26">
        <f t="shared" si="22"/>
        <v>13</v>
      </c>
      <c r="X110" s="226">
        <f t="shared" si="23"/>
        <v>2.60</v>
      </c>
      <c r="Y110" s="118">
        <v>8</v>
      </c>
      <c r="Z110" s="105">
        <f t="shared" si="24"/>
        <v>6.40</v>
      </c>
      <c r="AA110" s="269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6"/>
    </row>
    <row r="111" spans="1:44" s="104" customFormat="1" ht="20.25">
      <c r="A111" s="223">
        <v>105</v>
      </c>
      <c r="B111" s="260">
        <v>630279</v>
      </c>
      <c r="C111" s="118" t="s">
        <v>273</v>
      </c>
      <c r="D111" s="267">
        <v>2</v>
      </c>
      <c r="E111" s="267">
        <v>3</v>
      </c>
      <c r="F111" s="268">
        <v>3</v>
      </c>
      <c r="G111" s="228">
        <v>3</v>
      </c>
      <c r="H111" s="228">
        <v>1</v>
      </c>
      <c r="I111" s="228">
        <f t="shared" si="13"/>
        <v>12</v>
      </c>
      <c r="J111" s="228">
        <f t="shared" si="14"/>
        <v>1.7999999999999998</v>
      </c>
      <c r="K111" s="229">
        <v>1</v>
      </c>
      <c r="L111" s="229">
        <v>0</v>
      </c>
      <c r="M111" s="229">
        <v>1</v>
      </c>
      <c r="N111" s="229">
        <v>0</v>
      </c>
      <c r="O111" s="229">
        <v>0.50</v>
      </c>
      <c r="P111" s="229">
        <f t="shared" si="15"/>
        <v>2.50</v>
      </c>
      <c r="Q111" s="229">
        <f t="shared" si="16"/>
        <v>0.125</v>
      </c>
      <c r="R111" s="103">
        <f t="shared" si="17"/>
        <v>0.35</v>
      </c>
      <c r="S111" s="103">
        <f t="shared" si="18"/>
        <v>0.44999999999999996</v>
      </c>
      <c r="T111" s="103">
        <f t="shared" si="19"/>
        <v>0.49999999999999994</v>
      </c>
      <c r="U111" s="103">
        <f t="shared" si="20"/>
        <v>0.44999999999999996</v>
      </c>
      <c r="V111" s="103">
        <f t="shared" si="21"/>
        <v>0.175</v>
      </c>
      <c r="W111" s="26">
        <f t="shared" si="22"/>
        <v>14.50</v>
      </c>
      <c r="X111" s="226">
        <f t="shared" si="23"/>
        <v>2.9000000000000004</v>
      </c>
      <c r="Y111" s="118">
        <v>9</v>
      </c>
      <c r="Z111" s="105">
        <f t="shared" si="24"/>
        <v>7.20</v>
      </c>
      <c r="AA111" s="269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6"/>
    </row>
    <row r="112" spans="1:44" s="104" customFormat="1" ht="20.25">
      <c r="A112" s="223">
        <v>106</v>
      </c>
      <c r="B112" s="260">
        <v>630280</v>
      </c>
      <c r="C112" s="118" t="s">
        <v>274</v>
      </c>
      <c r="D112" s="267">
        <v>9</v>
      </c>
      <c r="E112" s="267">
        <v>9</v>
      </c>
      <c r="F112" s="268">
        <v>10</v>
      </c>
      <c r="G112" s="228">
        <v>15</v>
      </c>
      <c r="H112" s="228">
        <v>15</v>
      </c>
      <c r="I112" s="228">
        <f t="shared" si="13"/>
        <v>58</v>
      </c>
      <c r="J112" s="228">
        <f t="shared" si="14"/>
        <v>8.6999999999999993</v>
      </c>
      <c r="K112" s="229">
        <v>2</v>
      </c>
      <c r="L112" s="229">
        <v>3</v>
      </c>
      <c r="M112" s="229">
        <v>2</v>
      </c>
      <c r="N112" s="229">
        <v>3</v>
      </c>
      <c r="O112" s="229">
        <v>1</v>
      </c>
      <c r="P112" s="229">
        <f t="shared" si="15"/>
        <v>11</v>
      </c>
      <c r="Q112" s="229">
        <f t="shared" si="16"/>
        <v>0.55000000000000004</v>
      </c>
      <c r="R112" s="103">
        <f t="shared" si="17"/>
        <v>1.45</v>
      </c>
      <c r="S112" s="103">
        <f t="shared" si="18"/>
        <v>1.50</v>
      </c>
      <c r="T112" s="103">
        <f t="shared" si="19"/>
        <v>1.60</v>
      </c>
      <c r="U112" s="103">
        <f t="shared" si="20"/>
        <v>2.40</v>
      </c>
      <c r="V112" s="103">
        <f t="shared" si="21"/>
        <v>2.2999999999999998</v>
      </c>
      <c r="W112" s="26">
        <f t="shared" si="22"/>
        <v>69</v>
      </c>
      <c r="X112" s="226">
        <f t="shared" si="23"/>
        <v>13.80</v>
      </c>
      <c r="Y112" s="118">
        <v>43</v>
      </c>
      <c r="Z112" s="105">
        <f t="shared" si="24"/>
        <v>34.40</v>
      </c>
      <c r="AA112" s="269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6"/>
    </row>
    <row r="113" spans="1:44" s="104" customFormat="1" ht="20.25">
      <c r="A113" s="223">
        <v>107</v>
      </c>
      <c r="B113" s="260">
        <v>630281</v>
      </c>
      <c r="C113" s="118" t="s">
        <v>275</v>
      </c>
      <c r="D113" s="267">
        <v>11</v>
      </c>
      <c r="E113" s="267">
        <v>8</v>
      </c>
      <c r="F113" s="268">
        <v>9</v>
      </c>
      <c r="G113" s="228">
        <v>8</v>
      </c>
      <c r="H113" s="228">
        <v>5</v>
      </c>
      <c r="I113" s="228">
        <f t="shared" si="13"/>
        <v>41</v>
      </c>
      <c r="J113" s="228">
        <f t="shared" si="14"/>
        <v>6.15</v>
      </c>
      <c r="K113" s="229">
        <v>2</v>
      </c>
      <c r="L113" s="229">
        <v>1</v>
      </c>
      <c r="M113" s="229">
        <v>1</v>
      </c>
      <c r="N113" s="229">
        <v>2</v>
      </c>
      <c r="O113" s="229">
        <v>1</v>
      </c>
      <c r="P113" s="229">
        <f t="shared" si="15"/>
        <v>7</v>
      </c>
      <c r="Q113" s="229">
        <f t="shared" si="16"/>
        <v>0.35</v>
      </c>
      <c r="R113" s="103">
        <f t="shared" si="17"/>
        <v>1.75</v>
      </c>
      <c r="S113" s="103">
        <f t="shared" si="18"/>
        <v>1.25</v>
      </c>
      <c r="T113" s="103">
        <f t="shared" si="19"/>
        <v>1.40</v>
      </c>
      <c r="U113" s="103">
        <f t="shared" si="20"/>
        <v>1.30</v>
      </c>
      <c r="V113" s="103">
        <f t="shared" si="21"/>
        <v>0.80</v>
      </c>
      <c r="W113" s="26">
        <f t="shared" si="22"/>
        <v>48</v>
      </c>
      <c r="X113" s="226">
        <f t="shared" si="23"/>
        <v>9.6000000000000014</v>
      </c>
      <c r="Y113" s="118">
        <v>30</v>
      </c>
      <c r="Z113" s="105">
        <f t="shared" si="24"/>
        <v>24</v>
      </c>
      <c r="AA113" s="269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6"/>
    </row>
    <row r="114" spans="1:44" s="104" customFormat="1" ht="20.25">
      <c r="A114" s="223">
        <v>108</v>
      </c>
      <c r="B114" s="260">
        <v>630283</v>
      </c>
      <c r="C114" s="118" t="s">
        <v>276</v>
      </c>
      <c r="D114" s="267">
        <v>11</v>
      </c>
      <c r="E114" s="267">
        <v>18</v>
      </c>
      <c r="F114" s="268">
        <v>18</v>
      </c>
      <c r="G114" s="228">
        <v>12</v>
      </c>
      <c r="H114" s="228">
        <v>18</v>
      </c>
      <c r="I114" s="228">
        <f t="shared" si="13"/>
        <v>77</v>
      </c>
      <c r="J114" s="228">
        <f t="shared" si="14"/>
        <v>11.55</v>
      </c>
      <c r="K114" s="229">
        <v>1</v>
      </c>
      <c r="L114" s="229">
        <v>2</v>
      </c>
      <c r="M114" s="229">
        <v>4</v>
      </c>
      <c r="N114" s="229">
        <v>3</v>
      </c>
      <c r="O114" s="229">
        <v>2</v>
      </c>
      <c r="P114" s="229">
        <f t="shared" si="15"/>
        <v>12</v>
      </c>
      <c r="Q114" s="229">
        <f t="shared" si="16"/>
        <v>0.60000000000000009</v>
      </c>
      <c r="R114" s="103">
        <f t="shared" si="17"/>
        <v>1.70</v>
      </c>
      <c r="S114" s="103">
        <f t="shared" si="18"/>
        <v>2.80</v>
      </c>
      <c r="T114" s="103">
        <f t="shared" si="19"/>
        <v>2.90</v>
      </c>
      <c r="U114" s="103">
        <f t="shared" si="20"/>
        <v>1.9499999999999997</v>
      </c>
      <c r="V114" s="103">
        <f t="shared" si="21"/>
        <v>2.80</v>
      </c>
      <c r="W114" s="26">
        <f t="shared" si="22"/>
        <v>89</v>
      </c>
      <c r="X114" s="226">
        <f t="shared" si="23"/>
        <v>17.80</v>
      </c>
      <c r="Y114" s="118">
        <v>55</v>
      </c>
      <c r="Z114" s="105">
        <f t="shared" si="24"/>
        <v>44</v>
      </c>
      <c r="AA114" s="269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6"/>
    </row>
    <row r="115" spans="1:44" s="104" customFormat="1" ht="20.25">
      <c r="A115" s="223">
        <v>109</v>
      </c>
      <c r="B115" s="260">
        <v>630284</v>
      </c>
      <c r="C115" s="118" t="s">
        <v>277</v>
      </c>
      <c r="D115" s="267">
        <v>11</v>
      </c>
      <c r="E115" s="267">
        <v>15</v>
      </c>
      <c r="F115" s="268">
        <v>11</v>
      </c>
      <c r="G115" s="228">
        <v>15</v>
      </c>
      <c r="H115" s="228">
        <v>11</v>
      </c>
      <c r="I115" s="228">
        <f t="shared" si="13"/>
        <v>63</v>
      </c>
      <c r="J115" s="228">
        <f t="shared" si="14"/>
        <v>9.4499999999999993</v>
      </c>
      <c r="K115" s="229">
        <v>2</v>
      </c>
      <c r="L115" s="229">
        <v>2</v>
      </c>
      <c r="M115" s="229">
        <v>2</v>
      </c>
      <c r="N115" s="229">
        <v>2</v>
      </c>
      <c r="O115" s="229">
        <v>3</v>
      </c>
      <c r="P115" s="229">
        <f t="shared" si="15"/>
        <v>11</v>
      </c>
      <c r="Q115" s="229">
        <f t="shared" si="16"/>
        <v>0.55000000000000004</v>
      </c>
      <c r="R115" s="103">
        <f t="shared" si="17"/>
        <v>1.75</v>
      </c>
      <c r="S115" s="103">
        <f t="shared" si="18"/>
        <v>2.35</v>
      </c>
      <c r="T115" s="103">
        <f t="shared" si="19"/>
        <v>1.75</v>
      </c>
      <c r="U115" s="103">
        <f t="shared" si="20"/>
        <v>2.35</v>
      </c>
      <c r="V115" s="103">
        <f t="shared" si="21"/>
        <v>1.7999999999999998</v>
      </c>
      <c r="W115" s="26">
        <f t="shared" si="22"/>
        <v>74</v>
      </c>
      <c r="X115" s="226">
        <f t="shared" si="23"/>
        <v>14.80</v>
      </c>
      <c r="Y115" s="118">
        <v>45</v>
      </c>
      <c r="Z115" s="105">
        <f t="shared" si="24"/>
        <v>36</v>
      </c>
      <c r="AA115" s="269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6"/>
    </row>
    <row r="116" spans="1:44" s="104" customFormat="1" ht="20.25">
      <c r="A116" s="223">
        <v>110</v>
      </c>
      <c r="B116" s="260">
        <v>630286</v>
      </c>
      <c r="C116" s="118" t="s">
        <v>183</v>
      </c>
      <c r="D116" s="267">
        <v>5</v>
      </c>
      <c r="E116" s="267">
        <v>6</v>
      </c>
      <c r="F116" s="268">
        <v>6</v>
      </c>
      <c r="G116" s="228">
        <v>6</v>
      </c>
      <c r="H116" s="228">
        <v>8</v>
      </c>
      <c r="I116" s="228">
        <f t="shared" si="13"/>
        <v>31</v>
      </c>
      <c r="J116" s="228">
        <f t="shared" si="14"/>
        <v>4.6499999999999995</v>
      </c>
      <c r="K116" s="229">
        <v>2</v>
      </c>
      <c r="L116" s="229">
        <v>1</v>
      </c>
      <c r="M116" s="229">
        <v>1</v>
      </c>
      <c r="N116" s="229">
        <v>2</v>
      </c>
      <c r="O116" s="229">
        <v>0</v>
      </c>
      <c r="P116" s="229">
        <f t="shared" si="15"/>
        <v>6</v>
      </c>
      <c r="Q116" s="229">
        <f t="shared" si="16"/>
        <v>0.30000000000000004</v>
      </c>
      <c r="R116" s="103">
        <f t="shared" si="17"/>
        <v>0.85</v>
      </c>
      <c r="S116" s="103">
        <f t="shared" si="18"/>
        <v>0.95</v>
      </c>
      <c r="T116" s="103">
        <f t="shared" si="19"/>
        <v>0.95</v>
      </c>
      <c r="U116" s="103">
        <f t="shared" si="20"/>
        <v>0.99999999999999989</v>
      </c>
      <c r="V116" s="103">
        <f t="shared" si="21"/>
        <v>1.20</v>
      </c>
      <c r="W116" s="26">
        <f t="shared" si="22"/>
        <v>37</v>
      </c>
      <c r="X116" s="226">
        <f t="shared" si="23"/>
        <v>7.40</v>
      </c>
      <c r="Y116" s="118">
        <v>23</v>
      </c>
      <c r="Z116" s="105">
        <f t="shared" si="24"/>
        <v>18.400000000000002</v>
      </c>
      <c r="AA116" s="269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6"/>
    </row>
    <row r="117" spans="1:44" s="104" customFormat="1" ht="20.25">
      <c r="A117" s="223">
        <v>111</v>
      </c>
      <c r="B117" s="260">
        <v>630287</v>
      </c>
      <c r="C117" s="118" t="s">
        <v>111</v>
      </c>
      <c r="D117" s="267">
        <v>8</v>
      </c>
      <c r="E117" s="267">
        <v>9</v>
      </c>
      <c r="F117" s="268">
        <v>8</v>
      </c>
      <c r="G117" s="228">
        <v>9</v>
      </c>
      <c r="H117" s="228">
        <v>11</v>
      </c>
      <c r="I117" s="228">
        <f t="shared" si="13"/>
        <v>45</v>
      </c>
      <c r="J117" s="228">
        <f t="shared" si="14"/>
        <v>6.75</v>
      </c>
      <c r="K117" s="229">
        <v>2</v>
      </c>
      <c r="L117" s="229">
        <v>1</v>
      </c>
      <c r="M117" s="229">
        <v>2</v>
      </c>
      <c r="N117" s="229">
        <v>2</v>
      </c>
      <c r="O117" s="229">
        <v>1</v>
      </c>
      <c r="P117" s="229">
        <f t="shared" si="15"/>
        <v>8</v>
      </c>
      <c r="Q117" s="229">
        <f t="shared" si="16"/>
        <v>0.40</v>
      </c>
      <c r="R117" s="103">
        <f t="shared" si="17"/>
        <v>1.30</v>
      </c>
      <c r="S117" s="103">
        <f t="shared" si="18"/>
        <v>1.40</v>
      </c>
      <c r="T117" s="103">
        <f t="shared" si="19"/>
        <v>1.30</v>
      </c>
      <c r="U117" s="103">
        <f t="shared" si="20"/>
        <v>1.45</v>
      </c>
      <c r="V117" s="103">
        <f t="shared" si="21"/>
        <v>1.70</v>
      </c>
      <c r="W117" s="26">
        <f t="shared" si="22"/>
        <v>53</v>
      </c>
      <c r="X117" s="226">
        <f t="shared" si="23"/>
        <v>10.60</v>
      </c>
      <c r="Y117" s="118">
        <v>35</v>
      </c>
      <c r="Z117" s="105">
        <f t="shared" si="24"/>
        <v>28</v>
      </c>
      <c r="AA117" s="269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6"/>
    </row>
    <row r="118" spans="1:44" s="104" customFormat="1" ht="20.25">
      <c r="A118" s="223">
        <v>112</v>
      </c>
      <c r="B118" s="260">
        <v>630289</v>
      </c>
      <c r="C118" s="118" t="s">
        <v>184</v>
      </c>
      <c r="D118" s="267">
        <v>8</v>
      </c>
      <c r="E118" s="267">
        <v>11</v>
      </c>
      <c r="F118" s="268">
        <v>11</v>
      </c>
      <c r="G118" s="228">
        <v>11</v>
      </c>
      <c r="H118" s="228">
        <v>13</v>
      </c>
      <c r="I118" s="228">
        <f t="shared" si="13"/>
        <v>54</v>
      </c>
      <c r="J118" s="228">
        <f t="shared" si="14"/>
        <v>8.10</v>
      </c>
      <c r="K118" s="229">
        <v>3</v>
      </c>
      <c r="L118" s="229">
        <v>2</v>
      </c>
      <c r="M118" s="229">
        <v>2</v>
      </c>
      <c r="N118" s="229">
        <v>2</v>
      </c>
      <c r="O118" s="229">
        <v>1</v>
      </c>
      <c r="P118" s="229">
        <f t="shared" si="15"/>
        <v>10</v>
      </c>
      <c r="Q118" s="229">
        <f t="shared" si="16"/>
        <v>0.50</v>
      </c>
      <c r="R118" s="103">
        <f t="shared" si="17"/>
        <v>1.35</v>
      </c>
      <c r="S118" s="103">
        <f t="shared" si="18"/>
        <v>1.75</v>
      </c>
      <c r="T118" s="103">
        <f t="shared" si="19"/>
        <v>1.75</v>
      </c>
      <c r="U118" s="103">
        <f t="shared" si="20"/>
        <v>1.75</v>
      </c>
      <c r="V118" s="103">
        <f t="shared" si="21"/>
        <v>2</v>
      </c>
      <c r="W118" s="26">
        <f t="shared" si="22"/>
        <v>64</v>
      </c>
      <c r="X118" s="226">
        <f t="shared" si="23"/>
        <v>12.80</v>
      </c>
      <c r="Y118" s="118">
        <v>40</v>
      </c>
      <c r="Z118" s="105">
        <f t="shared" si="24"/>
        <v>32</v>
      </c>
      <c r="AA118" s="269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6"/>
    </row>
    <row r="119" spans="1:44" s="104" customFormat="1" ht="20.25">
      <c r="A119" s="223">
        <v>113</v>
      </c>
      <c r="B119" s="260">
        <v>630290</v>
      </c>
      <c r="C119" s="118" t="s">
        <v>112</v>
      </c>
      <c r="D119" s="267">
        <v>11</v>
      </c>
      <c r="E119" s="267">
        <v>15</v>
      </c>
      <c r="F119" s="268">
        <v>12</v>
      </c>
      <c r="G119" s="228">
        <v>11</v>
      </c>
      <c r="H119" s="228">
        <v>10</v>
      </c>
      <c r="I119" s="228">
        <f t="shared" si="13"/>
        <v>59</v>
      </c>
      <c r="J119" s="228">
        <f t="shared" si="14"/>
        <v>8.85</v>
      </c>
      <c r="K119" s="229">
        <v>2</v>
      </c>
      <c r="L119" s="229">
        <v>2</v>
      </c>
      <c r="M119" s="229">
        <v>2</v>
      </c>
      <c r="N119" s="229">
        <v>2</v>
      </c>
      <c r="O119" s="229">
        <v>3</v>
      </c>
      <c r="P119" s="229">
        <f t="shared" si="15"/>
        <v>11</v>
      </c>
      <c r="Q119" s="229">
        <f t="shared" si="16"/>
        <v>0.55000000000000004</v>
      </c>
      <c r="R119" s="103">
        <f t="shared" si="17"/>
        <v>1.75</v>
      </c>
      <c r="S119" s="103">
        <f t="shared" si="18"/>
        <v>2.35</v>
      </c>
      <c r="T119" s="103">
        <f t="shared" si="19"/>
        <v>1.90</v>
      </c>
      <c r="U119" s="103">
        <f t="shared" si="20"/>
        <v>1.75</v>
      </c>
      <c r="V119" s="103">
        <f t="shared" si="21"/>
        <v>1.65</v>
      </c>
      <c r="W119" s="26">
        <f t="shared" si="22"/>
        <v>70</v>
      </c>
      <c r="X119" s="226">
        <f t="shared" si="23"/>
        <v>14</v>
      </c>
      <c r="Y119" s="118">
        <v>44</v>
      </c>
      <c r="Z119" s="105">
        <f t="shared" si="24"/>
        <v>35.200000000000003</v>
      </c>
      <c r="AA119" s="269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6"/>
    </row>
    <row r="120" spans="1:44" s="104" customFormat="1" ht="20.25">
      <c r="A120" s="223">
        <v>114</v>
      </c>
      <c r="B120" s="260">
        <v>630291</v>
      </c>
      <c r="C120" s="270" t="s">
        <v>278</v>
      </c>
      <c r="D120" s="267">
        <v>2</v>
      </c>
      <c r="E120" s="267">
        <v>3</v>
      </c>
      <c r="F120" s="268">
        <v>1</v>
      </c>
      <c r="G120" s="228">
        <v>2</v>
      </c>
      <c r="H120" s="228">
        <v>1</v>
      </c>
      <c r="I120" s="228">
        <f t="shared" si="13"/>
        <v>9</v>
      </c>
      <c r="J120" s="228">
        <f t="shared" si="14"/>
        <v>1.35</v>
      </c>
      <c r="K120" s="229">
        <v>1</v>
      </c>
      <c r="L120" s="229">
        <v>0</v>
      </c>
      <c r="M120" s="229">
        <v>0</v>
      </c>
      <c r="N120" s="229">
        <v>0</v>
      </c>
      <c r="O120" s="229">
        <v>1</v>
      </c>
      <c r="P120" s="229">
        <f t="shared" si="15"/>
        <v>2</v>
      </c>
      <c r="Q120" s="229">
        <f t="shared" si="16"/>
        <v>0.10</v>
      </c>
      <c r="R120" s="103">
        <f t="shared" si="17"/>
        <v>0.35</v>
      </c>
      <c r="S120" s="103">
        <f t="shared" si="18"/>
        <v>0.44999999999999996</v>
      </c>
      <c r="T120" s="103">
        <f t="shared" si="19"/>
        <v>0.15</v>
      </c>
      <c r="U120" s="103">
        <f t="shared" si="20"/>
        <v>0.30</v>
      </c>
      <c r="V120" s="103">
        <f t="shared" si="21"/>
        <v>0.20</v>
      </c>
      <c r="W120" s="26">
        <f t="shared" si="22"/>
        <v>11</v>
      </c>
      <c r="X120" s="226">
        <f t="shared" si="23"/>
        <v>2.2000000000000002</v>
      </c>
      <c r="Y120" s="118">
        <v>6</v>
      </c>
      <c r="Z120" s="105">
        <f t="shared" si="24"/>
        <v>4.8000000000000007</v>
      </c>
      <c r="AA120" s="269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6"/>
    </row>
    <row r="121" spans="1:44" s="104" customFormat="1" ht="20.25">
      <c r="A121" s="223">
        <v>115</v>
      </c>
      <c r="B121" s="260">
        <v>630293</v>
      </c>
      <c r="C121" s="118" t="s">
        <v>279</v>
      </c>
      <c r="D121" s="267">
        <v>8</v>
      </c>
      <c r="E121" s="267">
        <v>11</v>
      </c>
      <c r="F121" s="268">
        <v>9</v>
      </c>
      <c r="G121" s="228">
        <v>8</v>
      </c>
      <c r="H121" s="228">
        <v>11</v>
      </c>
      <c r="I121" s="228">
        <f t="shared" si="13"/>
        <v>47</v>
      </c>
      <c r="J121" s="228">
        <f t="shared" si="14"/>
        <v>7.05</v>
      </c>
      <c r="K121" s="229">
        <v>1</v>
      </c>
      <c r="L121" s="229">
        <v>2</v>
      </c>
      <c r="M121" s="229">
        <v>3</v>
      </c>
      <c r="N121" s="229">
        <v>1</v>
      </c>
      <c r="O121" s="229">
        <v>0.50</v>
      </c>
      <c r="P121" s="229">
        <f t="shared" si="15"/>
        <v>7.50</v>
      </c>
      <c r="Q121" s="229">
        <f t="shared" si="16"/>
        <v>0.375</v>
      </c>
      <c r="R121" s="103">
        <f t="shared" si="17"/>
        <v>1.25</v>
      </c>
      <c r="S121" s="103">
        <f t="shared" si="18"/>
        <v>1.75</v>
      </c>
      <c r="T121" s="103">
        <f t="shared" si="19"/>
        <v>1.50</v>
      </c>
      <c r="U121" s="103">
        <f t="shared" si="20"/>
        <v>1.25</v>
      </c>
      <c r="V121" s="103">
        <f t="shared" si="21"/>
        <v>1.6749999999999998</v>
      </c>
      <c r="W121" s="26">
        <f t="shared" si="22"/>
        <v>54.50</v>
      </c>
      <c r="X121" s="226">
        <f t="shared" si="23"/>
        <v>10.90</v>
      </c>
      <c r="Y121" s="118">
        <v>35</v>
      </c>
      <c r="Z121" s="105">
        <f t="shared" si="24"/>
        <v>28</v>
      </c>
      <c r="AA121" s="269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6"/>
    </row>
    <row r="122" spans="1:44" s="104" customFormat="1" ht="20.25">
      <c r="A122" s="223">
        <v>116</v>
      </c>
      <c r="B122" s="260">
        <v>630294</v>
      </c>
      <c r="C122" s="118" t="s">
        <v>280</v>
      </c>
      <c r="D122" s="267">
        <v>8</v>
      </c>
      <c r="E122" s="267">
        <v>11</v>
      </c>
      <c r="F122" s="268">
        <v>9</v>
      </c>
      <c r="G122" s="228">
        <v>8</v>
      </c>
      <c r="H122" s="228">
        <v>11</v>
      </c>
      <c r="I122" s="228">
        <f t="shared" si="13"/>
        <v>47</v>
      </c>
      <c r="J122" s="228">
        <f t="shared" si="14"/>
        <v>7.05</v>
      </c>
      <c r="K122" s="229">
        <v>1</v>
      </c>
      <c r="L122" s="229">
        <v>2</v>
      </c>
      <c r="M122" s="229">
        <v>3</v>
      </c>
      <c r="N122" s="229">
        <v>1</v>
      </c>
      <c r="O122" s="229">
        <v>0</v>
      </c>
      <c r="P122" s="229">
        <f t="shared" si="15"/>
        <v>7</v>
      </c>
      <c r="Q122" s="229">
        <f t="shared" si="16"/>
        <v>0.35</v>
      </c>
      <c r="R122" s="103">
        <f t="shared" si="17"/>
        <v>1.25</v>
      </c>
      <c r="S122" s="103">
        <f t="shared" si="18"/>
        <v>1.75</v>
      </c>
      <c r="T122" s="103">
        <f t="shared" si="19"/>
        <v>1.50</v>
      </c>
      <c r="U122" s="103">
        <f t="shared" si="20"/>
        <v>1.25</v>
      </c>
      <c r="V122" s="103">
        <f t="shared" si="21"/>
        <v>1.65</v>
      </c>
      <c r="W122" s="26">
        <f t="shared" si="22"/>
        <v>54</v>
      </c>
      <c r="X122" s="226">
        <f t="shared" si="23"/>
        <v>10.80</v>
      </c>
      <c r="Y122" s="118">
        <v>35</v>
      </c>
      <c r="Z122" s="105">
        <f t="shared" si="24"/>
        <v>28</v>
      </c>
      <c r="AA122" s="269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6"/>
    </row>
    <row r="123" spans="1:44" s="104" customFormat="1" ht="20.25">
      <c r="A123" s="223">
        <v>117</v>
      </c>
      <c r="B123" s="260">
        <v>630295</v>
      </c>
      <c r="C123" s="118" t="s">
        <v>281</v>
      </c>
      <c r="D123" s="267">
        <v>11</v>
      </c>
      <c r="E123" s="267">
        <v>8</v>
      </c>
      <c r="F123" s="268">
        <v>9</v>
      </c>
      <c r="G123" s="228">
        <v>8</v>
      </c>
      <c r="H123" s="228">
        <v>5</v>
      </c>
      <c r="I123" s="228">
        <f t="shared" si="13"/>
        <v>41</v>
      </c>
      <c r="J123" s="228">
        <f t="shared" si="14"/>
        <v>6.15</v>
      </c>
      <c r="K123" s="229">
        <v>1</v>
      </c>
      <c r="L123" s="229">
        <v>1</v>
      </c>
      <c r="M123" s="229">
        <v>2</v>
      </c>
      <c r="N123" s="229">
        <v>2</v>
      </c>
      <c r="O123" s="229">
        <v>1</v>
      </c>
      <c r="P123" s="229">
        <f t="shared" si="15"/>
        <v>7</v>
      </c>
      <c r="Q123" s="229">
        <f t="shared" si="16"/>
        <v>0.35</v>
      </c>
      <c r="R123" s="103">
        <f t="shared" si="17"/>
        <v>1.70</v>
      </c>
      <c r="S123" s="103">
        <f t="shared" si="18"/>
        <v>1.25</v>
      </c>
      <c r="T123" s="103">
        <f t="shared" si="19"/>
        <v>1.45</v>
      </c>
      <c r="U123" s="103">
        <f t="shared" si="20"/>
        <v>1.30</v>
      </c>
      <c r="V123" s="103">
        <f t="shared" si="21"/>
        <v>0.80</v>
      </c>
      <c r="W123" s="26">
        <f t="shared" si="22"/>
        <v>48</v>
      </c>
      <c r="X123" s="226">
        <f t="shared" si="23"/>
        <v>9.6000000000000014</v>
      </c>
      <c r="Y123" s="118">
        <v>30</v>
      </c>
      <c r="Z123" s="105">
        <f t="shared" si="24"/>
        <v>24</v>
      </c>
      <c r="AA123" s="269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6"/>
    </row>
    <row r="124" spans="1:44" s="104" customFormat="1" ht="20.25">
      <c r="A124" s="223">
        <v>118</v>
      </c>
      <c r="B124" s="260">
        <v>630297</v>
      </c>
      <c r="C124" s="118" t="s">
        <v>186</v>
      </c>
      <c r="D124" s="267">
        <v>11</v>
      </c>
      <c r="E124" s="267">
        <v>5</v>
      </c>
      <c r="F124" s="268">
        <v>8</v>
      </c>
      <c r="G124" s="228">
        <v>9</v>
      </c>
      <c r="H124" s="228">
        <v>9</v>
      </c>
      <c r="I124" s="228">
        <f t="shared" si="13"/>
        <v>42</v>
      </c>
      <c r="J124" s="228">
        <f t="shared" si="14"/>
        <v>6.30</v>
      </c>
      <c r="K124" s="229">
        <v>1</v>
      </c>
      <c r="L124" s="229">
        <v>2</v>
      </c>
      <c r="M124" s="229">
        <v>1</v>
      </c>
      <c r="N124" s="229">
        <v>3</v>
      </c>
      <c r="O124" s="229">
        <v>0</v>
      </c>
      <c r="P124" s="229">
        <f t="shared" si="15"/>
        <v>7</v>
      </c>
      <c r="Q124" s="229">
        <f t="shared" si="16"/>
        <v>0.35</v>
      </c>
      <c r="R124" s="103">
        <f t="shared" si="17"/>
        <v>1.70</v>
      </c>
      <c r="S124" s="103">
        <f t="shared" si="18"/>
        <v>0.85</v>
      </c>
      <c r="T124" s="103">
        <f t="shared" si="19"/>
        <v>1.25</v>
      </c>
      <c r="U124" s="103">
        <f t="shared" si="20"/>
        <v>1.50</v>
      </c>
      <c r="V124" s="103">
        <f t="shared" si="21"/>
        <v>1.35</v>
      </c>
      <c r="W124" s="26">
        <f t="shared" si="22"/>
        <v>49</v>
      </c>
      <c r="X124" s="226">
        <f t="shared" si="23"/>
        <v>9.8000000000000007</v>
      </c>
      <c r="Y124" s="118">
        <v>30</v>
      </c>
      <c r="Z124" s="105">
        <f t="shared" si="24"/>
        <v>24</v>
      </c>
      <c r="AA124" s="269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6"/>
    </row>
    <row r="125" spans="1:44" s="104" customFormat="1" ht="20.25">
      <c r="A125" s="223">
        <v>119</v>
      </c>
      <c r="B125" s="260">
        <v>630298</v>
      </c>
      <c r="C125" s="118" t="s">
        <v>282</v>
      </c>
      <c r="D125" s="267">
        <v>5</v>
      </c>
      <c r="E125" s="267">
        <v>6</v>
      </c>
      <c r="F125" s="268">
        <v>4</v>
      </c>
      <c r="G125" s="228">
        <v>3</v>
      </c>
      <c r="H125" s="228">
        <v>5</v>
      </c>
      <c r="I125" s="228">
        <f t="shared" si="13"/>
        <v>23</v>
      </c>
      <c r="J125" s="228">
        <f t="shared" si="14"/>
        <v>3.4499999999999997</v>
      </c>
      <c r="K125" s="229">
        <v>1</v>
      </c>
      <c r="L125" s="229">
        <v>1</v>
      </c>
      <c r="M125" s="229">
        <v>0</v>
      </c>
      <c r="N125" s="229">
        <v>1</v>
      </c>
      <c r="O125" s="229">
        <v>1</v>
      </c>
      <c r="P125" s="229">
        <f t="shared" si="15"/>
        <v>4</v>
      </c>
      <c r="Q125" s="229">
        <f t="shared" si="16"/>
        <v>0.20</v>
      </c>
      <c r="R125" s="103">
        <f t="shared" si="17"/>
        <v>0.80</v>
      </c>
      <c r="S125" s="103">
        <f t="shared" si="18"/>
        <v>0.95</v>
      </c>
      <c r="T125" s="103">
        <f t="shared" si="19"/>
        <v>0.60</v>
      </c>
      <c r="U125" s="103">
        <f t="shared" si="20"/>
        <v>0.49999999999999994</v>
      </c>
      <c r="V125" s="103">
        <f t="shared" si="21"/>
        <v>0.80</v>
      </c>
      <c r="W125" s="26">
        <f t="shared" si="22"/>
        <v>27</v>
      </c>
      <c r="X125" s="226">
        <f t="shared" si="23"/>
        <v>5.40</v>
      </c>
      <c r="Y125" s="118">
        <v>17</v>
      </c>
      <c r="Z125" s="105">
        <f t="shared" si="24"/>
        <v>13.60</v>
      </c>
      <c r="AA125" s="269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6"/>
    </row>
    <row r="126" spans="1:44" s="104" customFormat="1" ht="20.25">
      <c r="A126" s="223">
        <v>120</v>
      </c>
      <c r="B126" s="260">
        <v>630302</v>
      </c>
      <c r="C126" s="118" t="s">
        <v>283</v>
      </c>
      <c r="D126" s="267">
        <v>5</v>
      </c>
      <c r="E126" s="267">
        <v>8</v>
      </c>
      <c r="F126" s="268">
        <v>8</v>
      </c>
      <c r="G126" s="228">
        <v>6</v>
      </c>
      <c r="H126" s="228">
        <v>8</v>
      </c>
      <c r="I126" s="228">
        <f t="shared" si="13"/>
        <v>35</v>
      </c>
      <c r="J126" s="228">
        <f t="shared" si="14"/>
        <v>5.25</v>
      </c>
      <c r="K126" s="229">
        <v>1</v>
      </c>
      <c r="L126" s="229">
        <v>2</v>
      </c>
      <c r="M126" s="229">
        <v>1</v>
      </c>
      <c r="N126" s="229">
        <v>2</v>
      </c>
      <c r="O126" s="229">
        <v>1</v>
      </c>
      <c r="P126" s="229">
        <f t="shared" si="15"/>
        <v>7</v>
      </c>
      <c r="Q126" s="229">
        <f t="shared" si="16"/>
        <v>0.35</v>
      </c>
      <c r="R126" s="103">
        <f t="shared" si="17"/>
        <v>0.80</v>
      </c>
      <c r="S126" s="103">
        <f t="shared" si="18"/>
        <v>1.30</v>
      </c>
      <c r="T126" s="103">
        <f t="shared" si="19"/>
        <v>1.25</v>
      </c>
      <c r="U126" s="103">
        <f t="shared" si="20"/>
        <v>0.99999999999999989</v>
      </c>
      <c r="V126" s="103">
        <f t="shared" si="21"/>
        <v>1.25</v>
      </c>
      <c r="W126" s="26">
        <f t="shared" si="22"/>
        <v>42</v>
      </c>
      <c r="X126" s="226">
        <f t="shared" si="23"/>
        <v>8.40</v>
      </c>
      <c r="Y126" s="118">
        <v>27</v>
      </c>
      <c r="Z126" s="105">
        <f t="shared" si="24"/>
        <v>21.60</v>
      </c>
      <c r="AA126" s="269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6"/>
    </row>
    <row r="127" spans="1:44" s="104" customFormat="1" ht="20.25">
      <c r="A127" s="223">
        <v>121</v>
      </c>
      <c r="B127" s="260">
        <v>630303</v>
      </c>
      <c r="C127" s="118" t="s">
        <v>114</v>
      </c>
      <c r="D127" s="267">
        <v>5</v>
      </c>
      <c r="E127" s="267">
        <v>5</v>
      </c>
      <c r="F127" s="268">
        <v>5</v>
      </c>
      <c r="G127" s="228">
        <v>5</v>
      </c>
      <c r="H127" s="228">
        <v>5</v>
      </c>
      <c r="I127" s="228">
        <v>25</v>
      </c>
      <c r="J127" s="228">
        <f t="shared" si="14"/>
        <v>3.75</v>
      </c>
      <c r="K127" s="229">
        <v>1</v>
      </c>
      <c r="L127" s="229">
        <v>0</v>
      </c>
      <c r="M127" s="229">
        <v>1</v>
      </c>
      <c r="N127" s="229">
        <v>1</v>
      </c>
      <c r="O127" s="229">
        <v>2</v>
      </c>
      <c r="P127" s="229">
        <f t="shared" si="15"/>
        <v>5</v>
      </c>
      <c r="Q127" s="229">
        <f t="shared" si="16"/>
        <v>0.25</v>
      </c>
      <c r="R127" s="103">
        <f t="shared" si="17"/>
        <v>0.80</v>
      </c>
      <c r="S127" s="103">
        <f t="shared" si="18"/>
        <v>0.75</v>
      </c>
      <c r="T127" s="103">
        <f t="shared" si="19"/>
        <v>0.80</v>
      </c>
      <c r="U127" s="103">
        <f t="shared" si="20"/>
        <v>0.80</v>
      </c>
      <c r="V127" s="103">
        <f t="shared" si="21"/>
        <v>0.85</v>
      </c>
      <c r="W127" s="26">
        <f t="shared" si="22"/>
        <v>30</v>
      </c>
      <c r="X127" s="226">
        <f t="shared" si="23"/>
        <v>6</v>
      </c>
      <c r="Y127" s="118">
        <v>23</v>
      </c>
      <c r="Z127" s="105">
        <f t="shared" si="24"/>
        <v>18.400000000000002</v>
      </c>
      <c r="AA127" s="269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6"/>
    </row>
    <row r="128" spans="1:44" s="104" customFormat="1" ht="20.25">
      <c r="A128" s="223">
        <v>122</v>
      </c>
      <c r="B128" s="260">
        <v>630304</v>
      </c>
      <c r="C128" s="118" t="s">
        <v>284</v>
      </c>
      <c r="D128" s="267">
        <v>11</v>
      </c>
      <c r="E128" s="267">
        <v>9</v>
      </c>
      <c r="F128" s="268">
        <v>9</v>
      </c>
      <c r="G128" s="228">
        <v>9</v>
      </c>
      <c r="H128" s="228">
        <v>9</v>
      </c>
      <c r="I128" s="228">
        <f t="shared" si="13"/>
        <v>47</v>
      </c>
      <c r="J128" s="228">
        <f t="shared" si="14"/>
        <v>7.05</v>
      </c>
      <c r="K128" s="229">
        <v>3</v>
      </c>
      <c r="L128" s="229">
        <v>1</v>
      </c>
      <c r="M128" s="229">
        <v>2</v>
      </c>
      <c r="N128" s="229">
        <v>1</v>
      </c>
      <c r="O128" s="229">
        <v>2</v>
      </c>
      <c r="P128" s="229">
        <f t="shared" si="15"/>
        <v>9</v>
      </c>
      <c r="Q128" s="229">
        <f t="shared" si="16"/>
        <v>0.45</v>
      </c>
      <c r="R128" s="103">
        <f t="shared" si="17"/>
        <v>1.7999999999999998</v>
      </c>
      <c r="S128" s="103">
        <f t="shared" si="18"/>
        <v>1.40</v>
      </c>
      <c r="T128" s="103">
        <f t="shared" si="19"/>
        <v>1.45</v>
      </c>
      <c r="U128" s="103">
        <f t="shared" si="20"/>
        <v>1.40</v>
      </c>
      <c r="V128" s="103">
        <f t="shared" si="21"/>
        <v>1.45</v>
      </c>
      <c r="W128" s="26">
        <f t="shared" si="22"/>
        <v>56</v>
      </c>
      <c r="X128" s="226">
        <f t="shared" si="23"/>
        <v>11.20</v>
      </c>
      <c r="Y128" s="118">
        <v>37</v>
      </c>
      <c r="Z128" s="105">
        <f t="shared" si="24"/>
        <v>29.60</v>
      </c>
      <c r="AA128" s="269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6"/>
    </row>
    <row r="129" spans="1:44" s="104" customFormat="1" ht="20.25">
      <c r="A129" s="223">
        <v>123</v>
      </c>
      <c r="B129" s="260">
        <v>630305</v>
      </c>
      <c r="C129" s="118" t="s">
        <v>188</v>
      </c>
      <c r="D129" s="267">
        <v>5</v>
      </c>
      <c r="E129" s="267">
        <v>5</v>
      </c>
      <c r="F129" s="268">
        <v>5</v>
      </c>
      <c r="G129" s="228">
        <v>5</v>
      </c>
      <c r="H129" s="228">
        <v>4</v>
      </c>
      <c r="I129" s="228">
        <f t="shared" si="13"/>
        <v>24</v>
      </c>
      <c r="J129" s="228">
        <f t="shared" si="14"/>
        <v>3.5999999999999996</v>
      </c>
      <c r="K129" s="229">
        <v>1</v>
      </c>
      <c r="L129" s="229">
        <v>1</v>
      </c>
      <c r="M129" s="229">
        <v>1</v>
      </c>
      <c r="N129" s="229">
        <v>1</v>
      </c>
      <c r="O129" s="229">
        <v>0</v>
      </c>
      <c r="P129" s="229">
        <f t="shared" si="15"/>
        <v>4</v>
      </c>
      <c r="Q129" s="229">
        <f t="shared" si="16"/>
        <v>0.20</v>
      </c>
      <c r="R129" s="103">
        <f t="shared" si="17"/>
        <v>0.80</v>
      </c>
      <c r="S129" s="103">
        <f t="shared" si="18"/>
        <v>0.80</v>
      </c>
      <c r="T129" s="103">
        <f t="shared" si="19"/>
        <v>0.80</v>
      </c>
      <c r="U129" s="103">
        <f t="shared" si="20"/>
        <v>0.80</v>
      </c>
      <c r="V129" s="103">
        <f t="shared" si="21"/>
        <v>0.60</v>
      </c>
      <c r="W129" s="26">
        <f t="shared" si="22"/>
        <v>28</v>
      </c>
      <c r="X129" s="226">
        <f t="shared" si="23"/>
        <v>5.60</v>
      </c>
      <c r="Y129" s="118">
        <v>17</v>
      </c>
      <c r="Z129" s="105">
        <f t="shared" si="24"/>
        <v>13.60</v>
      </c>
      <c r="AA129" s="269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6"/>
    </row>
    <row r="130" spans="1:44" s="104" customFormat="1" ht="20.25">
      <c r="A130" s="223">
        <v>124</v>
      </c>
      <c r="B130" s="260">
        <v>630307</v>
      </c>
      <c r="C130" s="118" t="s">
        <v>285</v>
      </c>
      <c r="D130" s="267">
        <v>2</v>
      </c>
      <c r="E130" s="267">
        <v>2</v>
      </c>
      <c r="F130" s="268">
        <v>2</v>
      </c>
      <c r="G130" s="228">
        <v>3</v>
      </c>
      <c r="H130" s="228">
        <v>1</v>
      </c>
      <c r="I130" s="228">
        <f t="shared" si="13"/>
        <v>10</v>
      </c>
      <c r="J130" s="228">
        <f t="shared" si="14"/>
        <v>1.50</v>
      </c>
      <c r="K130" s="229">
        <v>0</v>
      </c>
      <c r="L130" s="229">
        <v>1</v>
      </c>
      <c r="M130" s="229">
        <v>0</v>
      </c>
      <c r="N130" s="229">
        <v>0.50</v>
      </c>
      <c r="O130" s="229">
        <v>0</v>
      </c>
      <c r="P130" s="229">
        <f t="shared" si="15"/>
        <v>1.50</v>
      </c>
      <c r="Q130" s="229">
        <f t="shared" si="16"/>
        <v>0.075000000000000011</v>
      </c>
      <c r="R130" s="103">
        <f t="shared" si="17"/>
        <v>0.30</v>
      </c>
      <c r="S130" s="103">
        <f t="shared" si="18"/>
        <v>0.35</v>
      </c>
      <c r="T130" s="103">
        <f t="shared" si="19"/>
        <v>0.30</v>
      </c>
      <c r="U130" s="103">
        <f t="shared" si="20"/>
        <v>0.475</v>
      </c>
      <c r="V130" s="103">
        <f t="shared" si="21"/>
        <v>0.15</v>
      </c>
      <c r="W130" s="26">
        <f t="shared" si="22"/>
        <v>11.50</v>
      </c>
      <c r="X130" s="226">
        <f t="shared" si="23"/>
        <v>2.3000000000000003</v>
      </c>
      <c r="Y130" s="118">
        <v>7</v>
      </c>
      <c r="Z130" s="105">
        <f t="shared" si="24"/>
        <v>5.60</v>
      </c>
      <c r="AA130" s="269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6"/>
    </row>
    <row r="131" spans="1:44" s="104" customFormat="1" ht="20.25">
      <c r="A131" s="223">
        <v>125</v>
      </c>
      <c r="B131" s="260">
        <v>630308</v>
      </c>
      <c r="C131" s="118" t="s">
        <v>189</v>
      </c>
      <c r="D131" s="267">
        <v>2</v>
      </c>
      <c r="E131" s="267">
        <v>4</v>
      </c>
      <c r="F131" s="268">
        <v>2</v>
      </c>
      <c r="G131" s="228">
        <v>3</v>
      </c>
      <c r="H131" s="228">
        <v>2</v>
      </c>
      <c r="I131" s="228">
        <f t="shared" si="13"/>
        <v>13</v>
      </c>
      <c r="J131" s="228">
        <f t="shared" si="14"/>
        <v>1.95</v>
      </c>
      <c r="K131" s="229">
        <v>1</v>
      </c>
      <c r="L131" s="229">
        <v>0.50</v>
      </c>
      <c r="M131" s="229">
        <v>1</v>
      </c>
      <c r="N131" s="229">
        <v>0</v>
      </c>
      <c r="O131" s="229">
        <v>0</v>
      </c>
      <c r="P131" s="229">
        <f t="shared" si="15"/>
        <v>2.50</v>
      </c>
      <c r="Q131" s="229">
        <f t="shared" si="16"/>
        <v>0.125</v>
      </c>
      <c r="R131" s="103">
        <f t="shared" si="17"/>
        <v>0.35</v>
      </c>
      <c r="S131" s="103">
        <f t="shared" si="18"/>
        <v>0.625</v>
      </c>
      <c r="T131" s="103">
        <f t="shared" si="19"/>
        <v>0.35</v>
      </c>
      <c r="U131" s="103">
        <f t="shared" si="20"/>
        <v>0.44999999999999996</v>
      </c>
      <c r="V131" s="103">
        <f t="shared" si="21"/>
        <v>0.30</v>
      </c>
      <c r="W131" s="26">
        <f t="shared" si="22"/>
        <v>15.50</v>
      </c>
      <c r="X131" s="226">
        <f t="shared" si="23"/>
        <v>3.10</v>
      </c>
      <c r="Y131" s="118">
        <v>10</v>
      </c>
      <c r="Z131" s="105">
        <f t="shared" si="24"/>
        <v>8</v>
      </c>
      <c r="AA131" s="269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6"/>
    </row>
    <row r="132" spans="1:44" s="104" customFormat="1" ht="20.25">
      <c r="A132" s="223">
        <v>126</v>
      </c>
      <c r="B132" s="260">
        <v>630310</v>
      </c>
      <c r="C132" s="270" t="s">
        <v>286</v>
      </c>
      <c r="D132" s="267">
        <v>5</v>
      </c>
      <c r="E132" s="267">
        <v>6</v>
      </c>
      <c r="F132" s="268">
        <v>5</v>
      </c>
      <c r="G132" s="228">
        <v>5</v>
      </c>
      <c r="H132" s="228">
        <v>2</v>
      </c>
      <c r="I132" s="228">
        <f t="shared" si="13"/>
        <v>23</v>
      </c>
      <c r="J132" s="228">
        <f t="shared" si="14"/>
        <v>3.4499999999999997</v>
      </c>
      <c r="K132" s="229">
        <v>1</v>
      </c>
      <c r="L132" s="229">
        <v>0</v>
      </c>
      <c r="M132" s="229">
        <v>1</v>
      </c>
      <c r="N132" s="229">
        <v>1</v>
      </c>
      <c r="O132" s="229">
        <v>1</v>
      </c>
      <c r="P132" s="229">
        <f t="shared" si="15"/>
        <v>4</v>
      </c>
      <c r="Q132" s="229">
        <f t="shared" si="16"/>
        <v>0.20</v>
      </c>
      <c r="R132" s="103">
        <f t="shared" si="17"/>
        <v>0.80</v>
      </c>
      <c r="S132" s="103">
        <f t="shared" si="18"/>
        <v>0.89999999999999991</v>
      </c>
      <c r="T132" s="103">
        <f t="shared" si="19"/>
        <v>0.80</v>
      </c>
      <c r="U132" s="103">
        <f t="shared" si="20"/>
        <v>0.80</v>
      </c>
      <c r="V132" s="103">
        <f t="shared" si="21"/>
        <v>0.35</v>
      </c>
      <c r="W132" s="26">
        <f t="shared" si="22"/>
        <v>27</v>
      </c>
      <c r="X132" s="226">
        <f t="shared" si="23"/>
        <v>5.40</v>
      </c>
      <c r="Y132" s="118">
        <v>16</v>
      </c>
      <c r="Z132" s="105">
        <f t="shared" si="24"/>
        <v>12.80</v>
      </c>
      <c r="AA132" s="269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6"/>
    </row>
    <row r="133" spans="1:44" s="104" customFormat="1" ht="20.25">
      <c r="A133" s="223">
        <v>127</v>
      </c>
      <c r="B133" s="260">
        <v>630311</v>
      </c>
      <c r="C133" s="270" t="s">
        <v>287</v>
      </c>
      <c r="D133" s="267">
        <v>2</v>
      </c>
      <c r="E133" s="267">
        <v>2</v>
      </c>
      <c r="F133" s="268">
        <v>1</v>
      </c>
      <c r="G133" s="228">
        <v>2</v>
      </c>
      <c r="H133" s="228">
        <v>2</v>
      </c>
      <c r="I133" s="228">
        <f t="shared" si="13"/>
        <v>9</v>
      </c>
      <c r="J133" s="228">
        <f t="shared" si="14"/>
        <v>1.35</v>
      </c>
      <c r="K133" s="229">
        <v>1</v>
      </c>
      <c r="L133" s="229">
        <v>0</v>
      </c>
      <c r="M133" s="229">
        <v>0</v>
      </c>
      <c r="N133" s="229">
        <v>0</v>
      </c>
      <c r="O133" s="229">
        <v>0.50</v>
      </c>
      <c r="P133" s="229">
        <f t="shared" si="15"/>
        <v>1.50</v>
      </c>
      <c r="Q133" s="229">
        <f t="shared" si="16"/>
        <v>0.075000000000000011</v>
      </c>
      <c r="R133" s="103">
        <f t="shared" si="17"/>
        <v>0.35</v>
      </c>
      <c r="S133" s="103">
        <f t="shared" si="18"/>
        <v>0.30</v>
      </c>
      <c r="T133" s="103">
        <f t="shared" si="19"/>
        <v>0.15</v>
      </c>
      <c r="U133" s="103">
        <f t="shared" si="20"/>
        <v>0.30</v>
      </c>
      <c r="V133" s="103">
        <f t="shared" si="21"/>
        <v>0.325</v>
      </c>
      <c r="W133" s="26">
        <f t="shared" si="22"/>
        <v>10.50</v>
      </c>
      <c r="X133" s="226">
        <f t="shared" si="23"/>
        <v>2.10</v>
      </c>
      <c r="Y133" s="118">
        <v>7</v>
      </c>
      <c r="Z133" s="105">
        <f t="shared" si="24"/>
        <v>5.60</v>
      </c>
      <c r="AA133" s="269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6"/>
    </row>
    <row r="134" spans="1:44" s="104" customFormat="1" ht="20.25">
      <c r="A134" s="223">
        <v>128</v>
      </c>
      <c r="B134" s="260">
        <v>630312</v>
      </c>
      <c r="C134" s="118" t="s">
        <v>191</v>
      </c>
      <c r="D134" s="267">
        <v>2</v>
      </c>
      <c r="E134" s="267">
        <v>3</v>
      </c>
      <c r="F134" s="268">
        <v>2</v>
      </c>
      <c r="G134" s="228">
        <v>3</v>
      </c>
      <c r="H134" s="228">
        <v>3</v>
      </c>
      <c r="I134" s="228">
        <f t="shared" si="13"/>
        <v>13</v>
      </c>
      <c r="J134" s="228">
        <f t="shared" si="14"/>
        <v>1.95</v>
      </c>
      <c r="K134" s="229">
        <v>1</v>
      </c>
      <c r="L134" s="229">
        <v>0</v>
      </c>
      <c r="M134" s="229">
        <v>0</v>
      </c>
      <c r="N134" s="229">
        <v>0</v>
      </c>
      <c r="O134" s="229">
        <v>1</v>
      </c>
      <c r="P134" s="229">
        <f t="shared" si="15"/>
        <v>2</v>
      </c>
      <c r="Q134" s="229">
        <f t="shared" si="16"/>
        <v>0.10</v>
      </c>
      <c r="R134" s="103">
        <f t="shared" si="17"/>
        <v>0.35</v>
      </c>
      <c r="S134" s="103">
        <f t="shared" si="18"/>
        <v>0.44999999999999996</v>
      </c>
      <c r="T134" s="103">
        <f t="shared" si="19"/>
        <v>0.30</v>
      </c>
      <c r="U134" s="103">
        <f t="shared" si="20"/>
        <v>0.44999999999999996</v>
      </c>
      <c r="V134" s="103">
        <f t="shared" si="21"/>
        <v>0.49999999999999994</v>
      </c>
      <c r="W134" s="26">
        <f t="shared" si="22"/>
        <v>15</v>
      </c>
      <c r="X134" s="226">
        <f t="shared" si="23"/>
        <v>3</v>
      </c>
      <c r="Y134" s="118">
        <v>10</v>
      </c>
      <c r="Z134" s="105">
        <f t="shared" si="24"/>
        <v>8</v>
      </c>
      <c r="AA134" s="269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6"/>
    </row>
    <row r="135" spans="1:44" s="104" customFormat="1" ht="20.25">
      <c r="A135" s="223">
        <v>129</v>
      </c>
      <c r="B135" s="260">
        <v>630313</v>
      </c>
      <c r="C135" s="118" t="s">
        <v>192</v>
      </c>
      <c r="D135" s="267">
        <v>5</v>
      </c>
      <c r="E135" s="267">
        <v>3</v>
      </c>
      <c r="F135" s="268">
        <v>8</v>
      </c>
      <c r="G135" s="228">
        <v>9</v>
      </c>
      <c r="H135" s="228">
        <v>8</v>
      </c>
      <c r="I135" s="228">
        <f t="shared" si="13"/>
        <v>33</v>
      </c>
      <c r="J135" s="228">
        <f t="shared" si="14"/>
        <v>4.95</v>
      </c>
      <c r="K135" s="229">
        <v>1</v>
      </c>
      <c r="L135" s="229">
        <v>1</v>
      </c>
      <c r="M135" s="229">
        <v>1</v>
      </c>
      <c r="N135" s="229">
        <v>1</v>
      </c>
      <c r="O135" s="229">
        <v>2</v>
      </c>
      <c r="P135" s="229">
        <f t="shared" si="15"/>
        <v>6</v>
      </c>
      <c r="Q135" s="229">
        <f t="shared" si="16"/>
        <v>0.30000000000000004</v>
      </c>
      <c r="R135" s="103">
        <f t="shared" si="17"/>
        <v>0.80</v>
      </c>
      <c r="S135" s="103">
        <f t="shared" si="18"/>
        <v>0.49999999999999994</v>
      </c>
      <c r="T135" s="103">
        <f t="shared" si="19"/>
        <v>1.25</v>
      </c>
      <c r="U135" s="103">
        <f t="shared" si="20"/>
        <v>1.40</v>
      </c>
      <c r="V135" s="103">
        <f t="shared" si="21"/>
        <v>1.30</v>
      </c>
      <c r="W135" s="26">
        <f t="shared" si="22"/>
        <v>39</v>
      </c>
      <c r="X135" s="226">
        <f t="shared" si="23"/>
        <v>7.8000000000000007</v>
      </c>
      <c r="Y135" s="118">
        <v>25</v>
      </c>
      <c r="Z135" s="105">
        <f t="shared" si="24"/>
        <v>20</v>
      </c>
      <c r="AA135" s="269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6"/>
    </row>
    <row r="136" spans="5:27" ht="21" thickBot="1">
      <c r="E136" s="108"/>
      <c r="G136" s="109"/>
      <c r="AA136" s="269"/>
    </row>
    <row r="137" spans="1:27" ht="20.25">
      <c r="A137" s="193" t="s">
        <v>16</v>
      </c>
      <c r="B137" s="194"/>
      <c r="C137" s="195"/>
      <c r="D137" s="6">
        <f t="shared" si="25" ref="D137:Z137">COUNT(D7:D135)</f>
        <v>127</v>
      </c>
      <c r="E137" s="6">
        <f t="shared" si="25"/>
        <v>127</v>
      </c>
      <c r="F137" s="6">
        <f t="shared" si="25"/>
        <v>126</v>
      </c>
      <c r="G137" s="6">
        <f t="shared" si="25"/>
        <v>127</v>
      </c>
      <c r="H137" s="6">
        <f t="shared" si="25"/>
        <v>127</v>
      </c>
      <c r="I137" s="6">
        <f t="shared" si="25"/>
        <v>129</v>
      </c>
      <c r="J137" s="6">
        <f t="shared" si="25"/>
        <v>129</v>
      </c>
      <c r="K137" s="6">
        <f t="shared" si="25"/>
        <v>125</v>
      </c>
      <c r="L137" s="6">
        <f t="shared" si="25"/>
        <v>125</v>
      </c>
      <c r="M137" s="6">
        <f t="shared" si="25"/>
        <v>125</v>
      </c>
      <c r="N137" s="6">
        <f t="shared" si="25"/>
        <v>125</v>
      </c>
      <c r="O137" s="6">
        <f t="shared" si="25"/>
        <v>125</v>
      </c>
      <c r="P137" s="6">
        <f t="shared" si="25"/>
        <v>129</v>
      </c>
      <c r="Q137" s="6">
        <f t="shared" si="25"/>
        <v>129</v>
      </c>
      <c r="R137" s="6">
        <f t="shared" si="25"/>
        <v>127</v>
      </c>
      <c r="S137" s="6">
        <f t="shared" si="25"/>
        <v>127</v>
      </c>
      <c r="T137" s="6">
        <f t="shared" si="25"/>
        <v>127</v>
      </c>
      <c r="U137" s="6">
        <f t="shared" si="25"/>
        <v>127</v>
      </c>
      <c r="V137" s="6">
        <f t="shared" si="25"/>
        <v>127</v>
      </c>
      <c r="W137" s="6">
        <f t="shared" si="25"/>
        <v>129</v>
      </c>
      <c r="X137" s="6">
        <f t="shared" si="25"/>
        <v>129</v>
      </c>
      <c r="Y137" s="6">
        <f t="shared" si="25"/>
        <v>125</v>
      </c>
      <c r="Z137" s="6">
        <f t="shared" si="25"/>
        <v>126</v>
      </c>
      <c r="AA137" s="269"/>
    </row>
    <row r="138" spans="1:27" ht="21" customHeight="1">
      <c r="A138" s="166" t="s">
        <v>17</v>
      </c>
      <c r="B138" s="167"/>
      <c r="C138" s="168"/>
      <c r="D138" s="7">
        <v>20</v>
      </c>
      <c r="E138" s="8">
        <v>20</v>
      </c>
      <c r="F138" s="8">
        <v>20</v>
      </c>
      <c r="G138" s="8">
        <v>20</v>
      </c>
      <c r="H138" s="73">
        <v>20</v>
      </c>
      <c r="I138" s="9">
        <f>SUM(D138:H138)</f>
        <v>100</v>
      </c>
      <c r="J138" s="74">
        <f>I138*0.15</f>
        <v>15</v>
      </c>
      <c r="K138" s="71">
        <v>6</v>
      </c>
      <c r="L138" s="11">
        <v>6</v>
      </c>
      <c r="M138" s="11">
        <v>6</v>
      </c>
      <c r="N138" s="11">
        <v>6</v>
      </c>
      <c r="O138" s="72">
        <v>6</v>
      </c>
      <c r="P138" s="69">
        <f>SUM(K138:O138)</f>
        <v>30</v>
      </c>
      <c r="Q138" s="79">
        <f>P138*0.05</f>
        <v>1.50</v>
      </c>
      <c r="R138" s="80">
        <f>(D138*0.15+K138*0.05)</f>
        <v>3.30</v>
      </c>
      <c r="S138" s="13">
        <f>((E138*0.15+L138*0.05))</f>
        <v>3.30</v>
      </c>
      <c r="T138" s="13">
        <f t="shared" si="26" ref="T138:U138">((F138*0.15+M138*0.05))</f>
        <v>3.30</v>
      </c>
      <c r="U138" s="13">
        <f t="shared" si="26"/>
        <v>3.30</v>
      </c>
      <c r="V138" s="14">
        <f>((H138*0.15+O138*0.05))</f>
        <v>3.30</v>
      </c>
      <c r="W138" s="82">
        <v>130</v>
      </c>
      <c r="X138" s="81">
        <f>W138*0.2</f>
        <v>26</v>
      </c>
      <c r="Y138" s="12">
        <v>75</v>
      </c>
      <c r="Z138" s="69">
        <f>Y138*0.8</f>
        <v>60</v>
      </c>
      <c r="AA138" s="269"/>
    </row>
    <row r="139" spans="1:27" ht="20.25">
      <c r="A139" s="166" t="s">
        <v>77</v>
      </c>
      <c r="B139" s="167"/>
      <c r="C139" s="168"/>
      <c r="D139" s="7">
        <f>D138*0.4</f>
        <v>8</v>
      </c>
      <c r="E139" s="8">
        <f>E138*0.4</f>
        <v>8</v>
      </c>
      <c r="F139" s="8">
        <f t="shared" si="27" ref="F139:J139">F138*0.4</f>
        <v>8</v>
      </c>
      <c r="G139" s="8">
        <f t="shared" si="27"/>
        <v>8</v>
      </c>
      <c r="H139" s="73">
        <f t="shared" si="27"/>
        <v>8</v>
      </c>
      <c r="I139" s="9">
        <f t="shared" si="27"/>
        <v>40</v>
      </c>
      <c r="J139" s="74">
        <f t="shared" si="27"/>
        <v>6</v>
      </c>
      <c r="K139" s="71">
        <f>K138*0.4</f>
        <v>2.4000000000000004</v>
      </c>
      <c r="L139" s="11">
        <f>L138*0.4</f>
        <v>2.4000000000000004</v>
      </c>
      <c r="M139" s="11">
        <f t="shared" si="28" ref="M139:Z139">M138*0.4</f>
        <v>2.4000000000000004</v>
      </c>
      <c r="N139" s="11">
        <f t="shared" si="28"/>
        <v>2.4000000000000004</v>
      </c>
      <c r="O139" s="72">
        <f t="shared" si="28"/>
        <v>2.4000000000000004</v>
      </c>
      <c r="P139" s="69">
        <f t="shared" si="28"/>
        <v>12</v>
      </c>
      <c r="Q139" s="79">
        <f t="shared" si="28"/>
        <v>0.60000000000000009</v>
      </c>
      <c r="R139" s="80">
        <f t="shared" si="28"/>
        <v>1.32</v>
      </c>
      <c r="S139" s="13">
        <f t="shared" si="28"/>
        <v>1.32</v>
      </c>
      <c r="T139" s="13">
        <f t="shared" si="28"/>
        <v>1.32</v>
      </c>
      <c r="U139" s="13">
        <f t="shared" si="28"/>
        <v>1.32</v>
      </c>
      <c r="V139" s="14">
        <f t="shared" si="28"/>
        <v>1.32</v>
      </c>
      <c r="W139" s="82">
        <f t="shared" si="28"/>
        <v>52</v>
      </c>
      <c r="X139" s="81">
        <f t="shared" si="28"/>
        <v>10.40</v>
      </c>
      <c r="Y139" s="12">
        <f t="shared" si="28"/>
        <v>30</v>
      </c>
      <c r="Z139" s="69">
        <f t="shared" si="28"/>
        <v>24</v>
      </c>
      <c r="AA139" s="269"/>
    </row>
    <row r="140" spans="1:27" ht="21" customHeight="1">
      <c r="A140" s="166" t="s">
        <v>18</v>
      </c>
      <c r="B140" s="167"/>
      <c r="C140" s="168"/>
      <c r="D140" s="7">
        <f t="shared" si="29" ref="D140:H140">COUNTIF(D7:D135,"&gt;=8")</f>
        <v>65</v>
      </c>
      <c r="E140" s="7">
        <f t="shared" si="29"/>
        <v>78</v>
      </c>
      <c r="F140" s="7">
        <f t="shared" si="29"/>
        <v>78</v>
      </c>
      <c r="G140" s="7">
        <f t="shared" si="29"/>
        <v>74</v>
      </c>
      <c r="H140" s="7">
        <f t="shared" si="29"/>
        <v>72</v>
      </c>
      <c r="I140" s="7">
        <f>COUNTIF(I7:I135,"&gt;=40")</f>
        <v>60</v>
      </c>
      <c r="J140" s="7">
        <f>COUNTIF(J7:J135,"&gt;=6")</f>
        <v>59</v>
      </c>
      <c r="K140" s="7">
        <f>COUNTIF(K7:K135,"&gt;=2.4")</f>
        <v>6</v>
      </c>
      <c r="L140" s="7">
        <f t="shared" si="30" ref="L140:O140">COUNTIF(L7:L135,"&gt;=2.4")</f>
        <v>16</v>
      </c>
      <c r="M140" s="7">
        <f t="shared" si="30"/>
        <v>17</v>
      </c>
      <c r="N140" s="7">
        <f t="shared" si="30"/>
        <v>15</v>
      </c>
      <c r="O140" s="7">
        <f t="shared" si="30"/>
        <v>6</v>
      </c>
      <c r="P140" s="7">
        <f>COUNTIF(P7:P135,"&gt;=12")</f>
        <v>10</v>
      </c>
      <c r="Q140" s="7">
        <f>COUNTIF(Q7:Q135,"&gt;=.6")</f>
        <v>10</v>
      </c>
      <c r="R140" s="7">
        <f>COUNTIF(R7:R135,"&gt;=1.32")</f>
        <v>36</v>
      </c>
      <c r="S140" s="7">
        <f t="shared" si="31" ref="S140:V140">COUNTIF(S7:S135,"&gt;=1.32")</f>
        <v>57</v>
      </c>
      <c r="T140" s="7">
        <f t="shared" si="31"/>
        <v>56</v>
      </c>
      <c r="U140" s="7">
        <f t="shared" si="31"/>
        <v>57</v>
      </c>
      <c r="V140" s="7">
        <f t="shared" si="31"/>
        <v>44</v>
      </c>
      <c r="W140" s="7">
        <f>COUNTIF(W7:W135,"&gt;=52")</f>
        <v>48</v>
      </c>
      <c r="X140" s="7">
        <f>COUNTIF(X7:X135,"&gt;=10.4")</f>
        <v>48</v>
      </c>
      <c r="Y140" s="7">
        <f>COUNTIF(Y7:Y135,"&gt;=30")</f>
        <v>61</v>
      </c>
      <c r="Z140" s="7">
        <f>COUNTIF(Z7:Z135,"&gt;=24")</f>
        <v>60</v>
      </c>
      <c r="AA140" s="269"/>
    </row>
    <row r="141" spans="1:27" ht="20.25">
      <c r="A141" s="166" t="s">
        <v>19</v>
      </c>
      <c r="B141" s="167"/>
      <c r="C141" s="168"/>
      <c r="D141" s="75" t="str">
        <f t="shared" si="32" ref="D141:Z141">IF(((D140/COUNT(D7:D135))*100)&gt;=60,"3",IF(AND(((D140/COUNT(D7:D135))*100)&lt;60,((D140/COUNT(D7:D135))*100)&gt;=50),"2",IF(AND(((D140/COUNT(D7:D135))*100)&lt;50,((D140/COUNT(D7:D135))*100)&gt;=40),"1","0")))</f>
        <v>2</v>
      </c>
      <c r="E141" s="75" t="str">
        <f t="shared" si="32"/>
        <v>3</v>
      </c>
      <c r="F141" s="75" t="str">
        <f t="shared" si="32"/>
        <v>3</v>
      </c>
      <c r="G141" s="75" t="str">
        <f t="shared" si="32"/>
        <v>2</v>
      </c>
      <c r="H141" s="75" t="str">
        <f t="shared" si="32"/>
        <v>2</v>
      </c>
      <c r="I141" s="75" t="str">
        <f t="shared" si="32"/>
        <v>1</v>
      </c>
      <c r="J141" s="75" t="str">
        <f t="shared" si="32"/>
        <v>1</v>
      </c>
      <c r="K141" s="75" t="str">
        <f t="shared" si="32"/>
        <v>0</v>
      </c>
      <c r="L141" s="75" t="str">
        <f t="shared" si="32"/>
        <v>0</v>
      </c>
      <c r="M141" s="75" t="str">
        <f t="shared" si="32"/>
        <v>0</v>
      </c>
      <c r="N141" s="75" t="str">
        <f t="shared" si="32"/>
        <v>0</v>
      </c>
      <c r="O141" s="75" t="str">
        <f t="shared" si="32"/>
        <v>0</v>
      </c>
      <c r="P141" s="75" t="str">
        <f t="shared" si="32"/>
        <v>0</v>
      </c>
      <c r="Q141" s="75" t="str">
        <f t="shared" si="32"/>
        <v>0</v>
      </c>
      <c r="R141" s="75" t="str">
        <f t="shared" si="32"/>
        <v>0</v>
      </c>
      <c r="S141" s="75" t="str">
        <f t="shared" si="32"/>
        <v>1</v>
      </c>
      <c r="T141" s="75" t="str">
        <f t="shared" si="32"/>
        <v>1</v>
      </c>
      <c r="U141" s="75" t="str">
        <f t="shared" si="32"/>
        <v>1</v>
      </c>
      <c r="V141" s="75" t="str">
        <f t="shared" si="32"/>
        <v>0</v>
      </c>
      <c r="W141" s="75" t="str">
        <f t="shared" si="32"/>
        <v>0</v>
      </c>
      <c r="X141" s="75" t="str">
        <f t="shared" si="32"/>
        <v>0</v>
      </c>
      <c r="Y141" s="75" t="str">
        <f t="shared" si="32"/>
        <v>1</v>
      </c>
      <c r="Z141" s="75" t="str">
        <f t="shared" si="32"/>
        <v>1</v>
      </c>
      <c r="AA141" s="269"/>
    </row>
    <row r="142" spans="1:27" ht="21" thickBot="1">
      <c r="A142" s="169" t="s">
        <v>20</v>
      </c>
      <c r="B142" s="170"/>
      <c r="C142" s="171"/>
      <c r="D142" s="10">
        <f t="shared" si="33" ref="D142:Z142">((D140/COUNT(D7:D135))*D141)</f>
        <v>1.0236220472440944</v>
      </c>
      <c r="E142" s="10">
        <f t="shared" si="33"/>
        <v>1.8425196850393701</v>
      </c>
      <c r="F142" s="10">
        <f t="shared" si="33"/>
        <v>1.8571428571428572</v>
      </c>
      <c r="G142" s="10">
        <f t="shared" si="33"/>
        <v>1.1653543307086613</v>
      </c>
      <c r="H142" s="10">
        <f t="shared" si="33"/>
        <v>1.1338582677165354</v>
      </c>
      <c r="I142" s="10">
        <f t="shared" si="33"/>
        <v>0.46511627906976744</v>
      </c>
      <c r="J142" s="10">
        <f t="shared" si="33"/>
        <v>0.4573643410852713</v>
      </c>
      <c r="K142" s="10">
        <f t="shared" si="33"/>
        <v>0</v>
      </c>
      <c r="L142" s="10">
        <f t="shared" si="33"/>
        <v>0</v>
      </c>
      <c r="M142" s="10">
        <f t="shared" si="33"/>
        <v>0</v>
      </c>
      <c r="N142" s="10">
        <f t="shared" si="33"/>
        <v>0</v>
      </c>
      <c r="O142" s="10">
        <f t="shared" si="33"/>
        <v>0</v>
      </c>
      <c r="P142" s="10">
        <f t="shared" si="33"/>
        <v>0</v>
      </c>
      <c r="Q142" s="10">
        <f t="shared" si="33"/>
        <v>0</v>
      </c>
      <c r="R142" s="10">
        <f t="shared" si="33"/>
        <v>0</v>
      </c>
      <c r="S142" s="10">
        <f t="shared" si="33"/>
        <v>0.44881889763779526</v>
      </c>
      <c r="T142" s="10">
        <f t="shared" si="33"/>
        <v>0.44094488188976377</v>
      </c>
      <c r="U142" s="10">
        <f t="shared" si="33"/>
        <v>0.44881889763779526</v>
      </c>
      <c r="V142" s="10">
        <f t="shared" si="33"/>
        <v>0</v>
      </c>
      <c r="W142" s="10">
        <f t="shared" si="33"/>
        <v>0</v>
      </c>
      <c r="X142" s="10">
        <f t="shared" si="33"/>
        <v>0</v>
      </c>
      <c r="Y142" s="10">
        <f t="shared" si="33"/>
        <v>0.48799999999999999</v>
      </c>
      <c r="Z142" s="10">
        <f t="shared" si="33"/>
        <v>0.47619047619047616</v>
      </c>
      <c r="AA142" s="269"/>
    </row>
    <row r="143" spans="1:27" ht="21" thickBot="1">
      <c r="A143" s="2"/>
      <c r="B143" s="2"/>
      <c r="C143" s="2"/>
      <c r="D143" s="2"/>
      <c r="AA143" s="269"/>
    </row>
    <row r="144" spans="1:27" ht="20.25">
      <c r="A144" s="172" t="s">
        <v>21</v>
      </c>
      <c r="B144" s="173"/>
      <c r="C144" s="174"/>
      <c r="D144" s="2"/>
      <c r="E144" s="175" t="s">
        <v>22</v>
      </c>
      <c r="F144" s="176"/>
      <c r="G144" s="176"/>
      <c r="H144" s="176"/>
      <c r="I144" s="176"/>
      <c r="J144" s="176"/>
      <c r="K144" s="176"/>
      <c r="L144" s="176"/>
      <c r="M144" s="176"/>
      <c r="N144" s="177"/>
      <c r="O144" s="70" t="s">
        <v>12</v>
      </c>
      <c r="P144" s="17" t="s">
        <v>3</v>
      </c>
      <c r="Q144" s="17" t="s">
        <v>4</v>
      </c>
      <c r="R144" s="17" t="s">
        <v>5</v>
      </c>
      <c r="S144" s="18" t="s">
        <v>6</v>
      </c>
      <c r="AA144" s="269"/>
    </row>
    <row r="145" spans="1:27" ht="21" thickBot="1">
      <c r="A145" s="19" t="s">
        <v>78</v>
      </c>
      <c r="B145" s="3"/>
      <c r="C145" s="20"/>
      <c r="D145" s="2"/>
      <c r="E145" s="178"/>
      <c r="F145" s="179"/>
      <c r="G145" s="179"/>
      <c r="H145" s="179"/>
      <c r="I145" s="179"/>
      <c r="J145" s="179"/>
      <c r="K145" s="179"/>
      <c r="L145" s="179"/>
      <c r="M145" s="179"/>
      <c r="N145" s="180"/>
      <c r="O145" s="4">
        <f>(R142*0.2+Z142*0.8)</f>
        <v>0.38095238095238093</v>
      </c>
      <c r="P145" s="4">
        <f>(S142*0.2+Z142*0.8)</f>
        <v>0.47071616047993997</v>
      </c>
      <c r="Q145" s="4">
        <f>(T142*0.2+Z142*0.8)</f>
        <v>0.46914135733033369</v>
      </c>
      <c r="R145" s="4">
        <f>(U142*0.2+Z142*0.8)</f>
        <v>0.47071616047993997</v>
      </c>
      <c r="S145" s="5">
        <f>(V142*0.2+Z142*0.8)</f>
        <v>0.38095238095238093</v>
      </c>
      <c r="AA145" s="269"/>
    </row>
    <row r="146" spans="1:27" ht="20.25">
      <c r="A146" s="19" t="s">
        <v>79</v>
      </c>
      <c r="B146" s="3"/>
      <c r="C146" s="20"/>
      <c r="D146" s="2"/>
      <c r="AA146" s="269"/>
    </row>
    <row r="147" spans="1:4" ht="21" thickBot="1">
      <c r="A147" s="21" t="s">
        <v>80</v>
      </c>
      <c r="B147" s="22"/>
      <c r="C147" s="23"/>
      <c r="D147" s="2"/>
    </row>
  </sheetData>
  <autoFilter ref="R1:V147">
    <filterColumn colId="0" showButton="0"/>
    <filterColumn colId="1" showButton="0"/>
    <filterColumn colId="2" showButton="0"/>
    <filterColumn colId="3" showButton="0"/>
  </autoFilter>
  <mergeCells count="22">
    <mergeCell ref="A137:C137"/>
    <mergeCell ref="A138:C138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144:N145"/>
    <mergeCell ref="Y4:Y6"/>
    <mergeCell ref="Z4:Z6"/>
    <mergeCell ref="D5:J5"/>
    <mergeCell ref="K5:Q5"/>
    <mergeCell ref="A139:C139"/>
    <mergeCell ref="A140:C140"/>
    <mergeCell ref="A141:C141"/>
    <mergeCell ref="A142:C142"/>
    <mergeCell ref="A144:C144"/>
  </mergeCells>
  <pageMargins left="0.7" right="0.7" top="0.75" bottom="0.75" header="0.3" footer="0.3"/>
  <pageSetup orientation="portrait" paperSize="1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cc0b6d-abd9-4bb2-9711-d25d4e8d8567}">
  <dimension ref="A1:AR149"/>
  <sheetViews>
    <sheetView zoomScale="80" zoomScaleNormal="80" workbookViewId="0" topLeftCell="A1">
      <selection pane="topLeft" activeCell="A3" sqref="A3:B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bestFit="1" customWidth="1"/>
    <col min="11" max="15" width="13.714285714285714" style="1" customWidth="1"/>
    <col min="16" max="17" width="15.714285714285714" style="1" customWidth="1"/>
    <col min="18" max="18" width="19.142857142857142" style="1" hidden="1" customWidth="1"/>
    <col min="19" max="19" width="14.571428571428571" style="1" hidden="1" customWidth="1"/>
    <col min="20" max="20" width="14.714285714285714" style="1" hidden="1" customWidth="1"/>
    <col min="21" max="21" width="14.285714285714286" style="1" hidden="1" customWidth="1"/>
    <col min="22" max="22" width="16.142857142857142" style="1" hidden="1" customWidth="1"/>
    <col min="23" max="23" width="29.142857142857142" style="1" hidden="1" customWidth="1"/>
    <col min="24" max="24" width="17.857142857142858" style="1" hidden="1" customWidth="1"/>
    <col min="25" max="25" width="17.428571428571427" style="1" hidden="1" customWidth="1"/>
    <col min="26" max="26" width="12.714285714285714" style="1" hidden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tr">
        <f>'PAPER 1'!A2:Z2</f>
        <v xml:space="preserve"> DEPARTMENT OF ARTS (BA PART III)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3.25">
      <c r="A3" s="220" t="s">
        <v>83</v>
      </c>
      <c r="B3" s="221"/>
      <c r="C3" s="266" t="s">
        <v>288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6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197</v>
      </c>
      <c r="Z4" s="105" t="s">
        <v>82</v>
      </c>
    </row>
    <row r="5" spans="1:26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105"/>
    </row>
    <row r="6" spans="1:26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105"/>
    </row>
    <row r="7" spans="1:44" s="104" customFormat="1" ht="20.25">
      <c r="A7" s="223">
        <v>1</v>
      </c>
      <c r="B7" s="260">
        <v>630117</v>
      </c>
      <c r="C7" s="118" t="s">
        <v>139</v>
      </c>
      <c r="D7" s="228">
        <v>11</v>
      </c>
      <c r="E7" s="228">
        <v>9</v>
      </c>
      <c r="F7" s="228">
        <v>9</v>
      </c>
      <c r="G7" s="228">
        <v>11</v>
      </c>
      <c r="H7" s="228">
        <v>12</v>
      </c>
      <c r="I7" s="228">
        <f>SUM(D7:H7)</f>
        <v>52</v>
      </c>
      <c r="J7" s="228">
        <f>I7*0.15</f>
        <v>7.80</v>
      </c>
      <c r="K7" s="229">
        <v>2</v>
      </c>
      <c r="L7" s="229">
        <v>2</v>
      </c>
      <c r="M7" s="229">
        <v>2</v>
      </c>
      <c r="N7" s="229">
        <v>4</v>
      </c>
      <c r="O7" s="229">
        <v>2</v>
      </c>
      <c r="P7" s="229">
        <f>SUM(K7:O7)</f>
        <v>12</v>
      </c>
      <c r="Q7" s="229">
        <f>P7*0.05</f>
        <v>0.60000000000000009</v>
      </c>
      <c r="R7" s="103">
        <f>D7*0.15+K7:K7*0.05</f>
        <v>1.75</v>
      </c>
      <c r="S7" s="103">
        <f t="shared" si="0" ref="S7:V7">E7*0.15+L7:L7*0.05</f>
        <v>1.45</v>
      </c>
      <c r="T7" s="103">
        <f t="shared" si="0"/>
        <v>1.45</v>
      </c>
      <c r="U7" s="103">
        <f t="shared" si="0"/>
        <v>1.85</v>
      </c>
      <c r="V7" s="103">
        <f t="shared" si="0"/>
        <v>1.90</v>
      </c>
      <c r="W7" s="26">
        <f>I7+P7</f>
        <v>64</v>
      </c>
      <c r="X7" s="226">
        <f>W7*0.2</f>
        <v>12.80</v>
      </c>
      <c r="Y7" s="118">
        <v>40</v>
      </c>
      <c r="Z7" s="105">
        <f>Y7*0.8</f>
        <v>32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630118</v>
      </c>
      <c r="C8" s="118" t="s">
        <v>198</v>
      </c>
      <c r="D8" s="228">
        <v>8</v>
      </c>
      <c r="E8" s="228">
        <v>9</v>
      </c>
      <c r="F8" s="228">
        <v>5</v>
      </c>
      <c r="G8" s="228">
        <v>8</v>
      </c>
      <c r="H8" s="228">
        <v>5</v>
      </c>
      <c r="I8" s="228">
        <f t="shared" si="1" ref="I8:I71">SUM(D8:H8)</f>
        <v>35</v>
      </c>
      <c r="J8" s="228">
        <f t="shared" si="2" ref="J8:J71">I8*0.15</f>
        <v>5.25</v>
      </c>
      <c r="K8" s="229">
        <v>2</v>
      </c>
      <c r="L8" s="229">
        <v>2</v>
      </c>
      <c r="M8" s="229">
        <v>2</v>
      </c>
      <c r="N8" s="229">
        <v>1</v>
      </c>
      <c r="O8" s="229">
        <v>1</v>
      </c>
      <c r="P8" s="229">
        <f t="shared" si="3" ref="P8:P71">SUM(K8:O8)</f>
        <v>8</v>
      </c>
      <c r="Q8" s="229">
        <f t="shared" si="4" ref="Q8:Q71">P8*0.05</f>
        <v>0.40</v>
      </c>
      <c r="R8" s="103">
        <f t="shared" si="5" ref="R8:R71">D8*0.15+K8:K8*0.05</f>
        <v>1.30</v>
      </c>
      <c r="S8" s="103">
        <f t="shared" si="6" ref="S8:S71">E8*0.15+L8:L8*0.05</f>
        <v>1.45</v>
      </c>
      <c r="T8" s="103">
        <f t="shared" si="7" ref="T8:T71">F8*0.15+M8:M8*0.05</f>
        <v>0.85</v>
      </c>
      <c r="U8" s="103">
        <f t="shared" si="8" ref="U8:U71">G8*0.15+N8:N8*0.05</f>
        <v>1.25</v>
      </c>
      <c r="V8" s="103">
        <f t="shared" si="9" ref="V8:V71">H8*0.15+O8:O8*0.05</f>
        <v>0.80</v>
      </c>
      <c r="W8" s="26">
        <f t="shared" si="10" ref="W8:W71">I8+P8</f>
        <v>43</v>
      </c>
      <c r="X8" s="226">
        <f t="shared" si="11" ref="X8:X71">W8*0.2</f>
        <v>8.60</v>
      </c>
      <c r="Y8" s="118">
        <v>26</v>
      </c>
      <c r="Z8" s="105">
        <f t="shared" si="12" ref="Z8:Z71">Y8*0.8</f>
        <v>20.80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630120</v>
      </c>
      <c r="C9" s="118" t="s">
        <v>199</v>
      </c>
      <c r="D9" s="228">
        <v>11</v>
      </c>
      <c r="E9" s="228">
        <v>15</v>
      </c>
      <c r="F9" s="228">
        <v>10</v>
      </c>
      <c r="G9" s="228">
        <v>9</v>
      </c>
      <c r="H9" s="228">
        <v>9</v>
      </c>
      <c r="I9" s="228">
        <f t="shared" si="1"/>
        <v>54</v>
      </c>
      <c r="J9" s="228">
        <f t="shared" si="2"/>
        <v>8.10</v>
      </c>
      <c r="K9" s="229">
        <v>2</v>
      </c>
      <c r="L9" s="229">
        <v>2</v>
      </c>
      <c r="M9" s="229">
        <v>2</v>
      </c>
      <c r="N9" s="229">
        <v>2</v>
      </c>
      <c r="O9" s="229">
        <v>1</v>
      </c>
      <c r="P9" s="229">
        <f t="shared" si="3"/>
        <v>9</v>
      </c>
      <c r="Q9" s="229">
        <f t="shared" si="4"/>
        <v>0.45</v>
      </c>
      <c r="R9" s="103">
        <f t="shared" si="5"/>
        <v>1.75</v>
      </c>
      <c r="S9" s="103">
        <f t="shared" si="6"/>
        <v>2.35</v>
      </c>
      <c r="T9" s="103">
        <f t="shared" si="7"/>
        <v>1.60</v>
      </c>
      <c r="U9" s="103">
        <f t="shared" si="8"/>
        <v>1.45</v>
      </c>
      <c r="V9" s="103">
        <f t="shared" si="9"/>
        <v>1.40</v>
      </c>
      <c r="W9" s="26">
        <f t="shared" si="10"/>
        <v>63</v>
      </c>
      <c r="X9" s="226">
        <f t="shared" si="11"/>
        <v>12.60</v>
      </c>
      <c r="Y9" s="118">
        <v>42</v>
      </c>
      <c r="Z9" s="105">
        <f t="shared" si="12"/>
        <v>33.60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630121</v>
      </c>
      <c r="C10" s="118" t="s">
        <v>200</v>
      </c>
      <c r="D10" s="228">
        <v>8</v>
      </c>
      <c r="E10" s="228">
        <v>6</v>
      </c>
      <c r="F10" s="228">
        <v>9</v>
      </c>
      <c r="G10" s="228">
        <v>8</v>
      </c>
      <c r="H10" s="228">
        <v>5</v>
      </c>
      <c r="I10" s="228">
        <f t="shared" si="1"/>
        <v>36</v>
      </c>
      <c r="J10" s="228">
        <f t="shared" si="2"/>
        <v>5.40</v>
      </c>
      <c r="K10" s="229">
        <v>2</v>
      </c>
      <c r="L10" s="229">
        <v>1</v>
      </c>
      <c r="M10" s="229">
        <v>1</v>
      </c>
      <c r="N10" s="229">
        <v>2</v>
      </c>
      <c r="O10" s="229">
        <v>3</v>
      </c>
      <c r="P10" s="229">
        <f t="shared" si="3"/>
        <v>9</v>
      </c>
      <c r="Q10" s="229">
        <f t="shared" si="4"/>
        <v>0.45</v>
      </c>
      <c r="R10" s="103">
        <f t="shared" si="5"/>
        <v>1.30</v>
      </c>
      <c r="S10" s="103">
        <f t="shared" si="6"/>
        <v>0.95</v>
      </c>
      <c r="T10" s="103">
        <f t="shared" si="7"/>
        <v>1.40</v>
      </c>
      <c r="U10" s="103">
        <f t="shared" si="8"/>
        <v>1.30</v>
      </c>
      <c r="V10" s="103">
        <f t="shared" si="9"/>
        <v>0.90</v>
      </c>
      <c r="W10" s="26">
        <f t="shared" si="10"/>
        <v>45</v>
      </c>
      <c r="X10" s="226">
        <f t="shared" si="11"/>
        <v>9</v>
      </c>
      <c r="Y10" s="118">
        <v>27</v>
      </c>
      <c r="Z10" s="105">
        <f t="shared" si="12"/>
        <v>21.60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630123</v>
      </c>
      <c r="C11" s="118" t="s">
        <v>201</v>
      </c>
      <c r="D11" s="228">
        <v>5</v>
      </c>
      <c r="E11" s="228">
        <v>11</v>
      </c>
      <c r="F11" s="228">
        <v>14</v>
      </c>
      <c r="G11" s="228">
        <v>12</v>
      </c>
      <c r="H11" s="228">
        <v>15</v>
      </c>
      <c r="I11" s="228">
        <f t="shared" si="1"/>
        <v>57</v>
      </c>
      <c r="J11" s="228">
        <f t="shared" si="2"/>
        <v>8.5499999999999989</v>
      </c>
      <c r="K11" s="229">
        <v>2</v>
      </c>
      <c r="L11" s="229">
        <v>3</v>
      </c>
      <c r="M11" s="229">
        <v>4</v>
      </c>
      <c r="N11" s="229">
        <v>3</v>
      </c>
      <c r="O11" s="229">
        <v>2</v>
      </c>
      <c r="P11" s="229">
        <f t="shared" si="3"/>
        <v>14</v>
      </c>
      <c r="Q11" s="229">
        <f t="shared" si="4"/>
        <v>0.70</v>
      </c>
      <c r="R11" s="103">
        <f t="shared" si="5"/>
        <v>0.85</v>
      </c>
      <c r="S11" s="103">
        <f t="shared" si="6"/>
        <v>1.7999999999999998</v>
      </c>
      <c r="T11" s="103">
        <f t="shared" si="7"/>
        <v>2.3000000000000003</v>
      </c>
      <c r="U11" s="103">
        <f t="shared" si="8"/>
        <v>1.9499999999999997</v>
      </c>
      <c r="V11" s="103">
        <f t="shared" si="9"/>
        <v>2.35</v>
      </c>
      <c r="W11" s="26">
        <f t="shared" si="10"/>
        <v>71</v>
      </c>
      <c r="X11" s="226">
        <f t="shared" si="11"/>
        <v>14.20</v>
      </c>
      <c r="Y11" s="118">
        <v>44</v>
      </c>
      <c r="Z11" s="105">
        <f t="shared" si="12"/>
        <v>35.200000000000003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630127</v>
      </c>
      <c r="C12" s="118" t="s">
        <v>202</v>
      </c>
      <c r="D12" s="228">
        <v>11</v>
      </c>
      <c r="E12" s="228">
        <v>8</v>
      </c>
      <c r="F12" s="228">
        <v>8</v>
      </c>
      <c r="G12" s="228">
        <v>9</v>
      </c>
      <c r="H12" s="228">
        <v>8</v>
      </c>
      <c r="I12" s="228">
        <f t="shared" si="1"/>
        <v>44</v>
      </c>
      <c r="J12" s="228">
        <f t="shared" si="2"/>
        <v>6.60</v>
      </c>
      <c r="K12" s="229">
        <v>2</v>
      </c>
      <c r="L12" s="229">
        <v>2</v>
      </c>
      <c r="M12" s="229">
        <v>2</v>
      </c>
      <c r="N12" s="229">
        <v>2</v>
      </c>
      <c r="O12" s="229">
        <v>2</v>
      </c>
      <c r="P12" s="229">
        <f t="shared" si="3"/>
        <v>10</v>
      </c>
      <c r="Q12" s="229">
        <f t="shared" si="4"/>
        <v>0.50</v>
      </c>
      <c r="R12" s="103">
        <f t="shared" si="5"/>
        <v>1.75</v>
      </c>
      <c r="S12" s="103">
        <f t="shared" si="6"/>
        <v>1.30</v>
      </c>
      <c r="T12" s="103">
        <f t="shared" si="7"/>
        <v>1.30</v>
      </c>
      <c r="U12" s="103">
        <f t="shared" si="8"/>
        <v>1.45</v>
      </c>
      <c r="V12" s="103">
        <f t="shared" si="9"/>
        <v>1.30</v>
      </c>
      <c r="W12" s="26">
        <f t="shared" si="10"/>
        <v>54</v>
      </c>
      <c r="X12" s="226">
        <f t="shared" si="11"/>
        <v>10.80</v>
      </c>
      <c r="Y12" s="118">
        <v>32</v>
      </c>
      <c r="Z12" s="105">
        <f t="shared" si="12"/>
        <v>25.60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630128</v>
      </c>
      <c r="C13" s="118" t="s">
        <v>203</v>
      </c>
      <c r="D13" s="228">
        <v>8</v>
      </c>
      <c r="E13" s="228">
        <v>9</v>
      </c>
      <c r="F13" s="228">
        <v>11</v>
      </c>
      <c r="G13" s="228">
        <v>15</v>
      </c>
      <c r="H13" s="228">
        <v>11</v>
      </c>
      <c r="I13" s="228">
        <f t="shared" si="1"/>
        <v>54</v>
      </c>
      <c r="J13" s="228">
        <f t="shared" si="2"/>
        <v>8.10</v>
      </c>
      <c r="K13" s="229">
        <v>2</v>
      </c>
      <c r="L13" s="229">
        <v>3</v>
      </c>
      <c r="M13" s="229">
        <v>2</v>
      </c>
      <c r="N13" s="229">
        <v>1</v>
      </c>
      <c r="O13" s="229">
        <v>1</v>
      </c>
      <c r="P13" s="229">
        <f t="shared" si="3"/>
        <v>9</v>
      </c>
      <c r="Q13" s="229">
        <f t="shared" si="4"/>
        <v>0.45</v>
      </c>
      <c r="R13" s="103">
        <f t="shared" si="5"/>
        <v>1.30</v>
      </c>
      <c r="S13" s="103">
        <f t="shared" si="6"/>
        <v>1.50</v>
      </c>
      <c r="T13" s="103">
        <f t="shared" si="7"/>
        <v>1.75</v>
      </c>
      <c r="U13" s="103">
        <f t="shared" si="8"/>
        <v>2.2999999999999998</v>
      </c>
      <c r="V13" s="103">
        <f t="shared" si="9"/>
        <v>1.70</v>
      </c>
      <c r="W13" s="26">
        <f t="shared" si="10"/>
        <v>63</v>
      </c>
      <c r="X13" s="226">
        <f t="shared" si="11"/>
        <v>12.60</v>
      </c>
      <c r="Y13" s="118">
        <v>42</v>
      </c>
      <c r="Z13" s="105">
        <f t="shared" si="12"/>
        <v>33.60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630130</v>
      </c>
      <c r="C14" s="118" t="s">
        <v>204</v>
      </c>
      <c r="D14" s="228">
        <v>5</v>
      </c>
      <c r="E14" s="228">
        <v>8</v>
      </c>
      <c r="F14" s="228">
        <v>9</v>
      </c>
      <c r="G14" s="228">
        <v>5</v>
      </c>
      <c r="H14" s="228">
        <v>2</v>
      </c>
      <c r="I14" s="228">
        <f t="shared" si="1"/>
        <v>29</v>
      </c>
      <c r="J14" s="228">
        <f t="shared" si="2"/>
        <v>4.3499999999999996</v>
      </c>
      <c r="K14" s="229">
        <v>2</v>
      </c>
      <c r="L14" s="229">
        <v>1</v>
      </c>
      <c r="M14" s="229">
        <v>2</v>
      </c>
      <c r="N14" s="229">
        <v>1</v>
      </c>
      <c r="O14" s="229">
        <v>1</v>
      </c>
      <c r="P14" s="229">
        <f t="shared" si="3"/>
        <v>7</v>
      </c>
      <c r="Q14" s="229">
        <f t="shared" si="4"/>
        <v>0.35</v>
      </c>
      <c r="R14" s="103">
        <f t="shared" si="5"/>
        <v>0.85</v>
      </c>
      <c r="S14" s="103">
        <f t="shared" si="6"/>
        <v>1.25</v>
      </c>
      <c r="T14" s="103">
        <f t="shared" si="7"/>
        <v>1.45</v>
      </c>
      <c r="U14" s="103">
        <f t="shared" si="8"/>
        <v>0.80</v>
      </c>
      <c r="V14" s="103">
        <f t="shared" si="9"/>
        <v>0.35</v>
      </c>
      <c r="W14" s="26">
        <f t="shared" si="10"/>
        <v>36</v>
      </c>
      <c r="X14" s="226">
        <f t="shared" si="11"/>
        <v>7.20</v>
      </c>
      <c r="Y14" s="118">
        <v>22</v>
      </c>
      <c r="Z14" s="105">
        <f t="shared" si="12"/>
        <v>17.60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630132</v>
      </c>
      <c r="C15" s="118" t="s">
        <v>205</v>
      </c>
      <c r="D15" s="228">
        <v>5</v>
      </c>
      <c r="E15" s="228">
        <v>8</v>
      </c>
      <c r="F15" s="228">
        <v>9</v>
      </c>
      <c r="G15" s="228">
        <v>15</v>
      </c>
      <c r="H15" s="228">
        <v>15</v>
      </c>
      <c r="I15" s="228">
        <f t="shared" si="1"/>
        <v>52</v>
      </c>
      <c r="J15" s="228">
        <f t="shared" si="2"/>
        <v>7.80</v>
      </c>
      <c r="K15" s="229">
        <v>2</v>
      </c>
      <c r="L15" s="229">
        <v>2</v>
      </c>
      <c r="M15" s="229">
        <v>3</v>
      </c>
      <c r="N15" s="229">
        <v>3</v>
      </c>
      <c r="O15" s="229">
        <v>3</v>
      </c>
      <c r="P15" s="229">
        <f t="shared" si="3"/>
        <v>13</v>
      </c>
      <c r="Q15" s="229">
        <f t="shared" si="4"/>
        <v>0.65</v>
      </c>
      <c r="R15" s="103">
        <f t="shared" si="5"/>
        <v>0.85</v>
      </c>
      <c r="S15" s="103">
        <f t="shared" si="6"/>
        <v>1.30</v>
      </c>
      <c r="T15" s="103">
        <f t="shared" si="7"/>
        <v>1.50</v>
      </c>
      <c r="U15" s="103">
        <f t="shared" si="8"/>
        <v>2.40</v>
      </c>
      <c r="V15" s="103">
        <f t="shared" si="9"/>
        <v>2.40</v>
      </c>
      <c r="W15" s="26">
        <f t="shared" si="10"/>
        <v>65</v>
      </c>
      <c r="X15" s="226">
        <f t="shared" si="11"/>
        <v>13</v>
      </c>
      <c r="Y15" s="118">
        <v>39</v>
      </c>
      <c r="Z15" s="105">
        <f t="shared" si="12"/>
        <v>31.200000000000003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630133</v>
      </c>
      <c r="C16" s="118" t="s">
        <v>206</v>
      </c>
      <c r="D16" s="228">
        <v>15</v>
      </c>
      <c r="E16" s="228">
        <v>11</v>
      </c>
      <c r="F16" s="228">
        <v>8</v>
      </c>
      <c r="G16" s="228">
        <v>11</v>
      </c>
      <c r="H16" s="228">
        <v>15</v>
      </c>
      <c r="I16" s="228">
        <f t="shared" si="1"/>
        <v>60</v>
      </c>
      <c r="J16" s="228">
        <f t="shared" si="2"/>
        <v>9</v>
      </c>
      <c r="K16" s="229">
        <v>4</v>
      </c>
      <c r="L16" s="229">
        <v>4</v>
      </c>
      <c r="M16" s="229">
        <v>2</v>
      </c>
      <c r="N16" s="229">
        <v>3</v>
      </c>
      <c r="O16" s="229">
        <v>2</v>
      </c>
      <c r="P16" s="229">
        <f t="shared" si="3"/>
        <v>15</v>
      </c>
      <c r="Q16" s="229">
        <f t="shared" si="4"/>
        <v>0.75</v>
      </c>
      <c r="R16" s="103">
        <f t="shared" si="5"/>
        <v>2.4500000000000002</v>
      </c>
      <c r="S16" s="103">
        <f t="shared" si="6"/>
        <v>1.85</v>
      </c>
      <c r="T16" s="103">
        <f t="shared" si="7"/>
        <v>1.30</v>
      </c>
      <c r="U16" s="103">
        <f t="shared" si="8"/>
        <v>1.7999999999999998</v>
      </c>
      <c r="V16" s="103">
        <f t="shared" si="9"/>
        <v>2.35</v>
      </c>
      <c r="W16" s="26">
        <f t="shared" si="10"/>
        <v>75</v>
      </c>
      <c r="X16" s="226">
        <f t="shared" si="11"/>
        <v>15</v>
      </c>
      <c r="Y16" s="118">
        <v>45</v>
      </c>
      <c r="Z16" s="105">
        <f t="shared" si="12"/>
        <v>36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630134</v>
      </c>
      <c r="C17" s="118" t="s">
        <v>142</v>
      </c>
      <c r="D17" s="228">
        <v>11</v>
      </c>
      <c r="E17" s="228">
        <v>14</v>
      </c>
      <c r="F17" s="228">
        <v>11</v>
      </c>
      <c r="G17" s="228">
        <v>15</v>
      </c>
      <c r="H17" s="228">
        <v>12</v>
      </c>
      <c r="I17" s="228">
        <f t="shared" si="1"/>
        <v>63</v>
      </c>
      <c r="J17" s="228">
        <f t="shared" si="2"/>
        <v>9.4499999999999993</v>
      </c>
      <c r="K17" s="229">
        <v>2</v>
      </c>
      <c r="L17" s="229">
        <v>3</v>
      </c>
      <c r="M17" s="229">
        <v>4</v>
      </c>
      <c r="N17" s="229">
        <v>3</v>
      </c>
      <c r="O17" s="229">
        <v>3</v>
      </c>
      <c r="P17" s="229">
        <f t="shared" si="3"/>
        <v>15</v>
      </c>
      <c r="Q17" s="229">
        <f t="shared" si="4"/>
        <v>0.75</v>
      </c>
      <c r="R17" s="103">
        <f t="shared" si="5"/>
        <v>1.75</v>
      </c>
      <c r="S17" s="103">
        <f t="shared" si="6"/>
        <v>2.25</v>
      </c>
      <c r="T17" s="103">
        <f t="shared" si="7"/>
        <v>1.85</v>
      </c>
      <c r="U17" s="103">
        <f t="shared" si="8"/>
        <v>2.40</v>
      </c>
      <c r="V17" s="103">
        <f t="shared" si="9"/>
        <v>1.9499999999999997</v>
      </c>
      <c r="W17" s="26">
        <f t="shared" si="10"/>
        <v>78</v>
      </c>
      <c r="X17" s="226">
        <f t="shared" si="11"/>
        <v>15.60</v>
      </c>
      <c r="Y17" s="118">
        <v>47</v>
      </c>
      <c r="Z17" s="105">
        <f t="shared" si="12"/>
        <v>37.60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630135</v>
      </c>
      <c r="C18" s="118" t="s">
        <v>207</v>
      </c>
      <c r="D18" s="228">
        <v>11</v>
      </c>
      <c r="E18" s="228">
        <v>14</v>
      </c>
      <c r="F18" s="228">
        <v>8</v>
      </c>
      <c r="G18" s="228">
        <v>12</v>
      </c>
      <c r="H18" s="228">
        <v>11</v>
      </c>
      <c r="I18" s="228">
        <f t="shared" si="1"/>
        <v>56</v>
      </c>
      <c r="J18" s="228">
        <f t="shared" si="2"/>
        <v>8.40</v>
      </c>
      <c r="K18" s="229">
        <v>2</v>
      </c>
      <c r="L18" s="229">
        <v>3</v>
      </c>
      <c r="M18" s="229">
        <v>2</v>
      </c>
      <c r="N18" s="229">
        <v>4</v>
      </c>
      <c r="O18" s="229">
        <v>2</v>
      </c>
      <c r="P18" s="229">
        <f t="shared" si="3"/>
        <v>13</v>
      </c>
      <c r="Q18" s="229">
        <f t="shared" si="4"/>
        <v>0.65</v>
      </c>
      <c r="R18" s="103">
        <f t="shared" si="5"/>
        <v>1.75</v>
      </c>
      <c r="S18" s="103">
        <f t="shared" si="6"/>
        <v>2.25</v>
      </c>
      <c r="T18" s="103">
        <f t="shared" si="7"/>
        <v>1.30</v>
      </c>
      <c r="U18" s="103">
        <f t="shared" si="8"/>
        <v>1.9999999999999998</v>
      </c>
      <c r="V18" s="103">
        <f t="shared" si="9"/>
        <v>1.75</v>
      </c>
      <c r="W18" s="26">
        <f t="shared" si="10"/>
        <v>69</v>
      </c>
      <c r="X18" s="226">
        <f t="shared" si="11"/>
        <v>13.80</v>
      </c>
      <c r="Y18" s="118">
        <v>41</v>
      </c>
      <c r="Z18" s="105">
        <f t="shared" si="12"/>
        <v>32.800000000000004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630136</v>
      </c>
      <c r="C19" s="118" t="s">
        <v>208</v>
      </c>
      <c r="D19" s="228">
        <v>0</v>
      </c>
      <c r="E19" s="228">
        <v>1</v>
      </c>
      <c r="F19" s="228">
        <v>1</v>
      </c>
      <c r="G19" s="228">
        <v>1</v>
      </c>
      <c r="H19" s="228">
        <v>0</v>
      </c>
      <c r="I19" s="228">
        <f t="shared" si="1"/>
        <v>3</v>
      </c>
      <c r="J19" s="228">
        <f t="shared" si="2"/>
        <v>0.44999999999999996</v>
      </c>
      <c r="K19" s="229">
        <v>1</v>
      </c>
      <c r="L19" s="229">
        <v>0</v>
      </c>
      <c r="M19" s="229">
        <v>1</v>
      </c>
      <c r="N19" s="229">
        <v>0</v>
      </c>
      <c r="O19" s="229">
        <v>0</v>
      </c>
      <c r="P19" s="229">
        <f t="shared" si="3"/>
        <v>2</v>
      </c>
      <c r="Q19" s="229">
        <f t="shared" si="4"/>
        <v>0.10</v>
      </c>
      <c r="R19" s="103">
        <f t="shared" si="5"/>
        <v>0.05</v>
      </c>
      <c r="S19" s="103">
        <f t="shared" si="6"/>
        <v>0.15</v>
      </c>
      <c r="T19" s="103">
        <f t="shared" si="7"/>
        <v>0.20</v>
      </c>
      <c r="U19" s="103">
        <f t="shared" si="8"/>
        <v>0.15</v>
      </c>
      <c r="V19" s="103">
        <f t="shared" si="9"/>
        <v>0</v>
      </c>
      <c r="W19" s="26">
        <f t="shared" si="10"/>
        <v>5</v>
      </c>
      <c r="X19" s="226">
        <f t="shared" si="11"/>
        <v>1</v>
      </c>
      <c r="Y19" s="118"/>
      <c r="Z19" s="105">
        <f t="shared" si="12"/>
        <v>0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630137</v>
      </c>
      <c r="C20" s="118" t="s">
        <v>209</v>
      </c>
      <c r="D20" s="228">
        <v>8</v>
      </c>
      <c r="E20" s="228">
        <v>8</v>
      </c>
      <c r="F20" s="228">
        <v>8</v>
      </c>
      <c r="G20" s="228">
        <v>9</v>
      </c>
      <c r="H20" s="228">
        <v>9</v>
      </c>
      <c r="I20" s="228">
        <f t="shared" si="1"/>
        <v>42</v>
      </c>
      <c r="J20" s="228">
        <f t="shared" si="2"/>
        <v>6.30</v>
      </c>
      <c r="K20" s="229">
        <v>2</v>
      </c>
      <c r="L20" s="229">
        <v>2</v>
      </c>
      <c r="M20" s="229">
        <v>2</v>
      </c>
      <c r="N20" s="229">
        <v>2</v>
      </c>
      <c r="O20" s="229">
        <v>2</v>
      </c>
      <c r="P20" s="229">
        <f t="shared" si="3"/>
        <v>10</v>
      </c>
      <c r="Q20" s="229">
        <f t="shared" si="4"/>
        <v>0.50</v>
      </c>
      <c r="R20" s="103">
        <f t="shared" si="5"/>
        <v>1.30</v>
      </c>
      <c r="S20" s="103">
        <f t="shared" si="6"/>
        <v>1.30</v>
      </c>
      <c r="T20" s="103">
        <f t="shared" si="7"/>
        <v>1.30</v>
      </c>
      <c r="U20" s="103">
        <f t="shared" si="8"/>
        <v>1.45</v>
      </c>
      <c r="V20" s="103">
        <f t="shared" si="9"/>
        <v>1.45</v>
      </c>
      <c r="W20" s="26">
        <f t="shared" si="10"/>
        <v>52</v>
      </c>
      <c r="X20" s="226">
        <f t="shared" si="11"/>
        <v>10.40</v>
      </c>
      <c r="Y20" s="118">
        <v>31</v>
      </c>
      <c r="Z20" s="105">
        <f t="shared" si="12"/>
        <v>24.80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630138</v>
      </c>
      <c r="C21" s="118" t="s">
        <v>210</v>
      </c>
      <c r="D21" s="228">
        <v>11</v>
      </c>
      <c r="E21" s="228">
        <v>11</v>
      </c>
      <c r="F21" s="228">
        <v>8</v>
      </c>
      <c r="G21" s="228">
        <v>12</v>
      </c>
      <c r="H21" s="228">
        <v>8</v>
      </c>
      <c r="I21" s="228">
        <f t="shared" si="1"/>
        <v>50</v>
      </c>
      <c r="J21" s="228">
        <f t="shared" si="2"/>
        <v>7.50</v>
      </c>
      <c r="K21" s="229">
        <v>2</v>
      </c>
      <c r="L21" s="229">
        <v>3</v>
      </c>
      <c r="M21" s="229">
        <v>2</v>
      </c>
      <c r="N21" s="229">
        <v>3</v>
      </c>
      <c r="O21" s="229">
        <v>2</v>
      </c>
      <c r="P21" s="229">
        <f t="shared" si="3"/>
        <v>12</v>
      </c>
      <c r="Q21" s="229">
        <f t="shared" si="4"/>
        <v>0.60000000000000009</v>
      </c>
      <c r="R21" s="103">
        <f t="shared" si="5"/>
        <v>1.75</v>
      </c>
      <c r="S21" s="103">
        <f t="shared" si="6"/>
        <v>1.7999999999999998</v>
      </c>
      <c r="T21" s="103">
        <f t="shared" si="7"/>
        <v>1.30</v>
      </c>
      <c r="U21" s="103">
        <f t="shared" si="8"/>
        <v>1.9499999999999997</v>
      </c>
      <c r="V21" s="103">
        <f t="shared" si="9"/>
        <v>1.30</v>
      </c>
      <c r="W21" s="26">
        <f t="shared" si="10"/>
        <v>62</v>
      </c>
      <c r="X21" s="226">
        <f t="shared" si="11"/>
        <v>12.40</v>
      </c>
      <c r="Y21" s="118">
        <v>38</v>
      </c>
      <c r="Z21" s="105">
        <f t="shared" si="12"/>
        <v>30.40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630141</v>
      </c>
      <c r="C22" s="118" t="s">
        <v>211</v>
      </c>
      <c r="D22" s="228">
        <v>11</v>
      </c>
      <c r="E22" s="228">
        <v>11</v>
      </c>
      <c r="F22" s="228">
        <v>18</v>
      </c>
      <c r="G22" s="228">
        <v>15</v>
      </c>
      <c r="H22" s="228">
        <v>11</v>
      </c>
      <c r="I22" s="228">
        <f t="shared" si="1"/>
        <v>66</v>
      </c>
      <c r="J22" s="228">
        <f t="shared" si="2"/>
        <v>9.90</v>
      </c>
      <c r="K22" s="229">
        <v>3</v>
      </c>
      <c r="L22" s="229">
        <v>3</v>
      </c>
      <c r="M22" s="229">
        <v>4</v>
      </c>
      <c r="N22" s="229">
        <v>4</v>
      </c>
      <c r="O22" s="229">
        <v>3</v>
      </c>
      <c r="P22" s="229">
        <f t="shared" si="3"/>
        <v>17</v>
      </c>
      <c r="Q22" s="229">
        <f t="shared" si="4"/>
        <v>0.85000000000000009</v>
      </c>
      <c r="R22" s="103">
        <f t="shared" si="5"/>
        <v>1.7999999999999998</v>
      </c>
      <c r="S22" s="103">
        <f t="shared" si="6"/>
        <v>1.7999999999999998</v>
      </c>
      <c r="T22" s="103">
        <f t="shared" si="7"/>
        <v>2.90</v>
      </c>
      <c r="U22" s="103">
        <f t="shared" si="8"/>
        <v>2.4500000000000002</v>
      </c>
      <c r="V22" s="103">
        <f t="shared" si="9"/>
        <v>1.7999999999999998</v>
      </c>
      <c r="W22" s="26">
        <f t="shared" si="10"/>
        <v>83</v>
      </c>
      <c r="X22" s="226">
        <f t="shared" si="11"/>
        <v>16.60</v>
      </c>
      <c r="Y22" s="118">
        <v>51</v>
      </c>
      <c r="Z22" s="105">
        <f t="shared" si="12"/>
        <v>40.800000000000004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630142</v>
      </c>
      <c r="C23" s="118" t="s">
        <v>212</v>
      </c>
      <c r="D23" s="228">
        <v>11</v>
      </c>
      <c r="E23" s="228">
        <v>12</v>
      </c>
      <c r="F23" s="228">
        <v>15</v>
      </c>
      <c r="G23" s="228">
        <v>12</v>
      </c>
      <c r="H23" s="228">
        <v>8</v>
      </c>
      <c r="I23" s="228">
        <f t="shared" si="1"/>
        <v>58</v>
      </c>
      <c r="J23" s="228">
        <f t="shared" si="2"/>
        <v>8.6999999999999993</v>
      </c>
      <c r="K23" s="229">
        <v>2</v>
      </c>
      <c r="L23" s="229">
        <v>3</v>
      </c>
      <c r="M23" s="229">
        <v>2.50</v>
      </c>
      <c r="N23" s="229">
        <v>2</v>
      </c>
      <c r="O23" s="229">
        <v>1</v>
      </c>
      <c r="P23" s="229">
        <f t="shared" si="3"/>
        <v>10.50</v>
      </c>
      <c r="Q23" s="229">
        <f t="shared" si="4"/>
        <v>0.525</v>
      </c>
      <c r="R23" s="103">
        <f t="shared" si="5"/>
        <v>1.75</v>
      </c>
      <c r="S23" s="103">
        <f t="shared" si="6"/>
        <v>1.9499999999999997</v>
      </c>
      <c r="T23" s="103">
        <f t="shared" si="7"/>
        <v>2.375</v>
      </c>
      <c r="U23" s="103">
        <f t="shared" si="8"/>
        <v>1.90</v>
      </c>
      <c r="V23" s="103">
        <f t="shared" si="9"/>
        <v>1.25</v>
      </c>
      <c r="W23" s="26">
        <f t="shared" si="10"/>
        <v>68.50</v>
      </c>
      <c r="X23" s="226">
        <f t="shared" si="11"/>
        <v>13.70</v>
      </c>
      <c r="Y23" s="118">
        <v>44</v>
      </c>
      <c r="Z23" s="105">
        <f t="shared" si="12"/>
        <v>35.200000000000003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630143</v>
      </c>
      <c r="C24" s="118" t="s">
        <v>213</v>
      </c>
      <c r="D24" s="228">
        <v>5</v>
      </c>
      <c r="E24" s="228">
        <v>8</v>
      </c>
      <c r="F24" s="228">
        <v>8</v>
      </c>
      <c r="G24" s="228">
        <v>7</v>
      </c>
      <c r="H24" s="228">
        <v>9</v>
      </c>
      <c r="I24" s="228">
        <f t="shared" si="1"/>
        <v>37</v>
      </c>
      <c r="J24" s="228">
        <f t="shared" si="2"/>
        <v>5.55</v>
      </c>
      <c r="K24" s="229">
        <v>1</v>
      </c>
      <c r="L24" s="229">
        <v>1.50</v>
      </c>
      <c r="M24" s="229">
        <v>2</v>
      </c>
      <c r="N24" s="229">
        <v>3</v>
      </c>
      <c r="O24" s="229">
        <v>2</v>
      </c>
      <c r="P24" s="229">
        <f t="shared" si="3"/>
        <v>9.50</v>
      </c>
      <c r="Q24" s="229">
        <f t="shared" si="4"/>
        <v>0.475</v>
      </c>
      <c r="R24" s="103">
        <f t="shared" si="5"/>
        <v>0.80</v>
      </c>
      <c r="S24" s="103">
        <f t="shared" si="6"/>
        <v>1.2749999999999999</v>
      </c>
      <c r="T24" s="103">
        <f t="shared" si="7"/>
        <v>1.30</v>
      </c>
      <c r="U24" s="103">
        <f t="shared" si="8"/>
        <v>1.2000000000000002</v>
      </c>
      <c r="V24" s="103">
        <f t="shared" si="9"/>
        <v>1.45</v>
      </c>
      <c r="W24" s="26">
        <f t="shared" si="10"/>
        <v>46.50</v>
      </c>
      <c r="X24" s="226">
        <f t="shared" si="11"/>
        <v>9.3000000000000007</v>
      </c>
      <c r="Y24" s="118">
        <v>27</v>
      </c>
      <c r="Z24" s="105">
        <f t="shared" si="12"/>
        <v>21.60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630146</v>
      </c>
      <c r="C25" s="118" t="s">
        <v>214</v>
      </c>
      <c r="D25" s="228">
        <v>5</v>
      </c>
      <c r="E25" s="228">
        <v>8</v>
      </c>
      <c r="F25" s="228">
        <v>9</v>
      </c>
      <c r="G25" s="228">
        <v>11</v>
      </c>
      <c r="H25" s="228">
        <v>8</v>
      </c>
      <c r="I25" s="228">
        <f t="shared" si="1"/>
        <v>41</v>
      </c>
      <c r="J25" s="228">
        <f t="shared" si="2"/>
        <v>6.15</v>
      </c>
      <c r="K25" s="229">
        <v>1</v>
      </c>
      <c r="L25" s="229">
        <v>1.50</v>
      </c>
      <c r="M25" s="229">
        <v>2</v>
      </c>
      <c r="N25" s="229">
        <v>1</v>
      </c>
      <c r="O25" s="229">
        <v>3</v>
      </c>
      <c r="P25" s="229">
        <f t="shared" si="3"/>
        <v>8.50</v>
      </c>
      <c r="Q25" s="229">
        <f t="shared" si="4"/>
        <v>0.42500000000000004</v>
      </c>
      <c r="R25" s="103">
        <f t="shared" si="5"/>
        <v>0.80</v>
      </c>
      <c r="S25" s="103">
        <f t="shared" si="6"/>
        <v>1.2749999999999999</v>
      </c>
      <c r="T25" s="103">
        <f t="shared" si="7"/>
        <v>1.45</v>
      </c>
      <c r="U25" s="103">
        <f t="shared" si="8"/>
        <v>1.70</v>
      </c>
      <c r="V25" s="103">
        <f t="shared" si="9"/>
        <v>1.35</v>
      </c>
      <c r="W25" s="26">
        <f t="shared" si="10"/>
        <v>49.50</v>
      </c>
      <c r="X25" s="226">
        <f t="shared" si="11"/>
        <v>9.90</v>
      </c>
      <c r="Y25" s="118">
        <v>31</v>
      </c>
      <c r="Z25" s="105">
        <f t="shared" si="12"/>
        <v>24.80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630147</v>
      </c>
      <c r="C26" s="118" t="s">
        <v>215</v>
      </c>
      <c r="D26" s="228">
        <v>11</v>
      </c>
      <c r="E26" s="228">
        <v>12</v>
      </c>
      <c r="F26" s="228">
        <v>9</v>
      </c>
      <c r="G26" s="228">
        <v>14</v>
      </c>
      <c r="H26" s="228">
        <v>11</v>
      </c>
      <c r="I26" s="228">
        <f t="shared" si="1"/>
        <v>57</v>
      </c>
      <c r="J26" s="228">
        <f t="shared" si="2"/>
        <v>8.5499999999999989</v>
      </c>
      <c r="K26" s="229">
        <v>3</v>
      </c>
      <c r="L26" s="229">
        <v>4</v>
      </c>
      <c r="M26" s="229">
        <v>3</v>
      </c>
      <c r="N26" s="229">
        <v>2</v>
      </c>
      <c r="O26" s="229">
        <v>4</v>
      </c>
      <c r="P26" s="229">
        <f t="shared" si="3"/>
        <v>16</v>
      </c>
      <c r="Q26" s="229">
        <f t="shared" si="4"/>
        <v>0.80</v>
      </c>
      <c r="R26" s="103">
        <f t="shared" si="5"/>
        <v>1.7999999999999998</v>
      </c>
      <c r="S26" s="103">
        <f t="shared" si="6"/>
        <v>1.9999999999999998</v>
      </c>
      <c r="T26" s="103">
        <f t="shared" si="7"/>
        <v>1.50</v>
      </c>
      <c r="U26" s="103">
        <f t="shared" si="8"/>
        <v>2.2000000000000002</v>
      </c>
      <c r="V26" s="103">
        <f t="shared" si="9"/>
        <v>1.85</v>
      </c>
      <c r="W26" s="26">
        <f t="shared" si="10"/>
        <v>73</v>
      </c>
      <c r="X26" s="226">
        <f t="shared" si="11"/>
        <v>14.60</v>
      </c>
      <c r="Y26" s="118">
        <v>43</v>
      </c>
      <c r="Z26" s="105">
        <f t="shared" si="12"/>
        <v>34.40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630149</v>
      </c>
      <c r="C27" s="118" t="s">
        <v>216</v>
      </c>
      <c r="D27" s="228">
        <v>18</v>
      </c>
      <c r="E27" s="228">
        <v>15</v>
      </c>
      <c r="F27" s="228">
        <v>15</v>
      </c>
      <c r="G27" s="228">
        <v>18</v>
      </c>
      <c r="H27" s="228">
        <v>12</v>
      </c>
      <c r="I27" s="228">
        <f t="shared" si="1"/>
        <v>78</v>
      </c>
      <c r="J27" s="228">
        <f t="shared" si="2"/>
        <v>11.70</v>
      </c>
      <c r="K27" s="229">
        <v>4</v>
      </c>
      <c r="L27" s="229">
        <v>4</v>
      </c>
      <c r="M27" s="229">
        <v>4.50</v>
      </c>
      <c r="N27" s="229">
        <v>5</v>
      </c>
      <c r="O27" s="229">
        <v>5.50</v>
      </c>
      <c r="P27" s="229">
        <f t="shared" si="3"/>
        <v>23</v>
      </c>
      <c r="Q27" s="229">
        <f t="shared" si="4"/>
        <v>1.1500000000000001</v>
      </c>
      <c r="R27" s="103">
        <f t="shared" si="5"/>
        <v>2.90</v>
      </c>
      <c r="S27" s="103">
        <f t="shared" si="6"/>
        <v>2.4500000000000002</v>
      </c>
      <c r="T27" s="103">
        <f t="shared" si="7"/>
        <v>2.475</v>
      </c>
      <c r="U27" s="103">
        <f t="shared" si="8"/>
        <v>2.9499999999999997</v>
      </c>
      <c r="V27" s="103">
        <f t="shared" si="9"/>
        <v>2.0749999999999997</v>
      </c>
      <c r="W27" s="26">
        <f t="shared" si="10"/>
        <v>101</v>
      </c>
      <c r="X27" s="226">
        <f t="shared" si="11"/>
        <v>20.200000000000003</v>
      </c>
      <c r="Y27" s="118">
        <v>59</v>
      </c>
      <c r="Z27" s="105">
        <f t="shared" si="12"/>
        <v>47.20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630151</v>
      </c>
      <c r="C28" s="118" t="s">
        <v>117</v>
      </c>
      <c r="D28" s="228">
        <v>15</v>
      </c>
      <c r="E28" s="228">
        <v>18</v>
      </c>
      <c r="F28" s="228">
        <v>18</v>
      </c>
      <c r="G28" s="228">
        <v>15</v>
      </c>
      <c r="H28" s="228">
        <v>16</v>
      </c>
      <c r="I28" s="228">
        <f t="shared" si="1"/>
        <v>82</v>
      </c>
      <c r="J28" s="228">
        <f t="shared" si="2"/>
        <v>12.30</v>
      </c>
      <c r="K28" s="229">
        <v>5</v>
      </c>
      <c r="L28" s="229">
        <v>5</v>
      </c>
      <c r="M28" s="229">
        <v>6</v>
      </c>
      <c r="N28" s="229">
        <v>4</v>
      </c>
      <c r="O28" s="229">
        <v>5</v>
      </c>
      <c r="P28" s="229">
        <f t="shared" si="3"/>
        <v>25</v>
      </c>
      <c r="Q28" s="229">
        <f t="shared" si="4"/>
        <v>1.25</v>
      </c>
      <c r="R28" s="103">
        <f t="shared" si="5"/>
        <v>2.50</v>
      </c>
      <c r="S28" s="103">
        <f t="shared" si="6"/>
        <v>2.9499999999999997</v>
      </c>
      <c r="T28" s="103">
        <f t="shared" si="7"/>
        <v>3</v>
      </c>
      <c r="U28" s="103">
        <f t="shared" si="8"/>
        <v>2.4500000000000002</v>
      </c>
      <c r="V28" s="103">
        <f t="shared" si="9"/>
        <v>2.65</v>
      </c>
      <c r="W28" s="26">
        <f t="shared" si="10"/>
        <v>107</v>
      </c>
      <c r="X28" s="226">
        <f t="shared" si="11"/>
        <v>21.40</v>
      </c>
      <c r="Y28" s="118">
        <v>60</v>
      </c>
      <c r="Z28" s="105">
        <f t="shared" si="12"/>
        <v>48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630153</v>
      </c>
      <c r="C29" s="118" t="s">
        <v>217</v>
      </c>
      <c r="D29" s="228">
        <v>11</v>
      </c>
      <c r="E29" s="228">
        <v>8</v>
      </c>
      <c r="F29" s="228">
        <v>11</v>
      </c>
      <c r="G29" s="228">
        <v>11</v>
      </c>
      <c r="H29" s="228">
        <v>15</v>
      </c>
      <c r="I29" s="228">
        <f t="shared" si="1"/>
        <v>56</v>
      </c>
      <c r="J29" s="228">
        <f t="shared" si="2"/>
        <v>8.40</v>
      </c>
      <c r="K29" s="229">
        <v>2</v>
      </c>
      <c r="L29" s="229">
        <v>3</v>
      </c>
      <c r="M29" s="229">
        <v>4</v>
      </c>
      <c r="N29" s="229">
        <v>3</v>
      </c>
      <c r="O29" s="229">
        <v>4</v>
      </c>
      <c r="P29" s="229">
        <f t="shared" si="3"/>
        <v>16</v>
      </c>
      <c r="Q29" s="229">
        <f t="shared" si="4"/>
        <v>0.80</v>
      </c>
      <c r="R29" s="103">
        <f t="shared" si="5"/>
        <v>1.75</v>
      </c>
      <c r="S29" s="103">
        <f t="shared" si="6"/>
        <v>1.35</v>
      </c>
      <c r="T29" s="103">
        <f t="shared" si="7"/>
        <v>1.85</v>
      </c>
      <c r="U29" s="103">
        <f t="shared" si="8"/>
        <v>1.7999999999999998</v>
      </c>
      <c r="V29" s="103">
        <f t="shared" si="9"/>
        <v>2.4500000000000002</v>
      </c>
      <c r="W29" s="26">
        <f t="shared" si="10"/>
        <v>72</v>
      </c>
      <c r="X29" s="226">
        <f t="shared" si="11"/>
        <v>14.40</v>
      </c>
      <c r="Y29" s="118">
        <v>43</v>
      </c>
      <c r="Z29" s="105">
        <f t="shared" si="12"/>
        <v>34.40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630154</v>
      </c>
      <c r="C30" s="118" t="s">
        <v>145</v>
      </c>
      <c r="D30" s="228">
        <v>11</v>
      </c>
      <c r="E30" s="228">
        <v>8</v>
      </c>
      <c r="F30" s="228">
        <v>11</v>
      </c>
      <c r="G30" s="228">
        <v>12</v>
      </c>
      <c r="H30" s="228">
        <v>15</v>
      </c>
      <c r="I30" s="228">
        <f t="shared" si="1"/>
        <v>57</v>
      </c>
      <c r="J30" s="228">
        <f t="shared" si="2"/>
        <v>8.5499999999999989</v>
      </c>
      <c r="K30" s="229">
        <v>3</v>
      </c>
      <c r="L30" s="229">
        <v>4</v>
      </c>
      <c r="M30" s="229">
        <v>4.50</v>
      </c>
      <c r="N30" s="229">
        <v>3</v>
      </c>
      <c r="O30" s="229">
        <v>2</v>
      </c>
      <c r="P30" s="229">
        <f t="shared" si="3"/>
        <v>16.50</v>
      </c>
      <c r="Q30" s="229">
        <f t="shared" si="4"/>
        <v>0.825</v>
      </c>
      <c r="R30" s="103">
        <f t="shared" si="5"/>
        <v>1.7999999999999998</v>
      </c>
      <c r="S30" s="103">
        <f t="shared" si="6"/>
        <v>1.40</v>
      </c>
      <c r="T30" s="103">
        <f t="shared" si="7"/>
        <v>1.875</v>
      </c>
      <c r="U30" s="103">
        <f t="shared" si="8"/>
        <v>1.9499999999999997</v>
      </c>
      <c r="V30" s="103">
        <f t="shared" si="9"/>
        <v>2.35</v>
      </c>
      <c r="W30" s="26">
        <f t="shared" si="10"/>
        <v>73.50</v>
      </c>
      <c r="X30" s="226">
        <f t="shared" si="11"/>
        <v>14.70</v>
      </c>
      <c r="Y30" s="118">
        <v>43</v>
      </c>
      <c r="Z30" s="105">
        <f t="shared" si="12"/>
        <v>34.40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630155</v>
      </c>
      <c r="C31" s="118" t="s">
        <v>218</v>
      </c>
      <c r="D31" s="228">
        <v>11</v>
      </c>
      <c r="E31" s="228">
        <v>9</v>
      </c>
      <c r="F31" s="228">
        <v>8</v>
      </c>
      <c r="G31" s="228">
        <v>12</v>
      </c>
      <c r="H31" s="228">
        <v>15</v>
      </c>
      <c r="I31" s="228">
        <f t="shared" si="1"/>
        <v>55</v>
      </c>
      <c r="J31" s="228">
        <f t="shared" si="2"/>
        <v>8.25</v>
      </c>
      <c r="K31" s="229">
        <v>4</v>
      </c>
      <c r="L31" s="229">
        <v>4.50</v>
      </c>
      <c r="M31" s="229">
        <v>3</v>
      </c>
      <c r="N31" s="229">
        <v>3.50</v>
      </c>
      <c r="O31" s="229">
        <v>2</v>
      </c>
      <c r="P31" s="229">
        <f t="shared" si="3"/>
        <v>17</v>
      </c>
      <c r="Q31" s="229">
        <f t="shared" si="4"/>
        <v>0.85000000000000009</v>
      </c>
      <c r="R31" s="103">
        <f t="shared" si="5"/>
        <v>1.85</v>
      </c>
      <c r="S31" s="103">
        <f t="shared" si="6"/>
        <v>1.575</v>
      </c>
      <c r="T31" s="103">
        <f t="shared" si="7"/>
        <v>1.35</v>
      </c>
      <c r="U31" s="103">
        <f t="shared" si="8"/>
        <v>1.975</v>
      </c>
      <c r="V31" s="103">
        <f t="shared" si="9"/>
        <v>2.35</v>
      </c>
      <c r="W31" s="26">
        <f t="shared" si="10"/>
        <v>72</v>
      </c>
      <c r="X31" s="226">
        <f t="shared" si="11"/>
        <v>14.40</v>
      </c>
      <c r="Y31" s="118">
        <v>39</v>
      </c>
      <c r="Z31" s="105">
        <f t="shared" si="12"/>
        <v>31.200000000000003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630158</v>
      </c>
      <c r="C32" s="118" t="s">
        <v>219</v>
      </c>
      <c r="D32" s="228">
        <v>11</v>
      </c>
      <c r="E32" s="228">
        <v>14</v>
      </c>
      <c r="F32" s="228">
        <v>15</v>
      </c>
      <c r="G32" s="228">
        <v>16</v>
      </c>
      <c r="H32" s="228">
        <v>18</v>
      </c>
      <c r="I32" s="228">
        <f t="shared" si="1"/>
        <v>74</v>
      </c>
      <c r="J32" s="228">
        <f t="shared" si="2"/>
        <v>11.10</v>
      </c>
      <c r="K32" s="229">
        <v>3</v>
      </c>
      <c r="L32" s="229">
        <v>3.50</v>
      </c>
      <c r="M32" s="229">
        <v>4</v>
      </c>
      <c r="N32" s="229">
        <v>3</v>
      </c>
      <c r="O32" s="229">
        <v>4</v>
      </c>
      <c r="P32" s="229">
        <f t="shared" si="3"/>
        <v>17.50</v>
      </c>
      <c r="Q32" s="229">
        <f t="shared" si="4"/>
        <v>0.875</v>
      </c>
      <c r="R32" s="103">
        <f t="shared" si="5"/>
        <v>1.7999999999999998</v>
      </c>
      <c r="S32" s="103">
        <f t="shared" si="6"/>
        <v>2.275</v>
      </c>
      <c r="T32" s="103">
        <f t="shared" si="7"/>
        <v>2.4500000000000002</v>
      </c>
      <c r="U32" s="103">
        <f t="shared" si="8"/>
        <v>2.5499999999999998</v>
      </c>
      <c r="V32" s="103">
        <f t="shared" si="9"/>
        <v>2.90</v>
      </c>
      <c r="W32" s="26">
        <f t="shared" si="10"/>
        <v>91.50</v>
      </c>
      <c r="X32" s="226">
        <f t="shared" si="11"/>
        <v>18.30</v>
      </c>
      <c r="Y32" s="118">
        <v>55</v>
      </c>
      <c r="Z32" s="105">
        <f t="shared" si="12"/>
        <v>44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630159</v>
      </c>
      <c r="C33" s="118" t="s">
        <v>220</v>
      </c>
      <c r="D33" s="228">
        <v>11</v>
      </c>
      <c r="E33" s="228">
        <v>9</v>
      </c>
      <c r="F33" s="228">
        <v>10</v>
      </c>
      <c r="G33" s="228">
        <v>10</v>
      </c>
      <c r="H33" s="228">
        <v>15</v>
      </c>
      <c r="I33" s="228">
        <f t="shared" si="1"/>
        <v>55</v>
      </c>
      <c r="J33" s="228">
        <f t="shared" si="2"/>
        <v>8.25</v>
      </c>
      <c r="K33" s="229">
        <v>2</v>
      </c>
      <c r="L33" s="229">
        <v>2.50</v>
      </c>
      <c r="M33" s="229">
        <v>3</v>
      </c>
      <c r="N33" s="229">
        <v>4</v>
      </c>
      <c r="O33" s="229">
        <v>3</v>
      </c>
      <c r="P33" s="229">
        <f t="shared" si="3"/>
        <v>14.50</v>
      </c>
      <c r="Q33" s="229">
        <f t="shared" si="4"/>
        <v>0.72500000000000009</v>
      </c>
      <c r="R33" s="103">
        <f t="shared" si="5"/>
        <v>1.75</v>
      </c>
      <c r="S33" s="103">
        <f t="shared" si="6"/>
        <v>1.475</v>
      </c>
      <c r="T33" s="103">
        <f t="shared" si="7"/>
        <v>1.65</v>
      </c>
      <c r="U33" s="103">
        <f t="shared" si="8"/>
        <v>1.70</v>
      </c>
      <c r="V33" s="103">
        <f t="shared" si="9"/>
        <v>2.40</v>
      </c>
      <c r="W33" s="26">
        <f t="shared" si="10"/>
        <v>69.50</v>
      </c>
      <c r="X33" s="226">
        <f t="shared" si="11"/>
        <v>13.90</v>
      </c>
      <c r="Y33" s="118">
        <v>42</v>
      </c>
      <c r="Z33" s="105">
        <f t="shared" si="12"/>
        <v>33.60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630160</v>
      </c>
      <c r="C34" s="118" t="s">
        <v>118</v>
      </c>
      <c r="D34" s="228">
        <v>11</v>
      </c>
      <c r="E34" s="228">
        <v>15</v>
      </c>
      <c r="F34" s="228">
        <v>16</v>
      </c>
      <c r="G34" s="228">
        <v>15</v>
      </c>
      <c r="H34" s="228">
        <v>18</v>
      </c>
      <c r="I34" s="228">
        <f t="shared" si="1"/>
        <v>75</v>
      </c>
      <c r="J34" s="228">
        <f t="shared" si="2"/>
        <v>11.25</v>
      </c>
      <c r="K34" s="229">
        <v>4</v>
      </c>
      <c r="L34" s="229">
        <v>4.50</v>
      </c>
      <c r="M34" s="229">
        <v>5</v>
      </c>
      <c r="N34" s="229">
        <v>5.50</v>
      </c>
      <c r="O34" s="229">
        <v>4</v>
      </c>
      <c r="P34" s="229">
        <f t="shared" si="3"/>
        <v>23</v>
      </c>
      <c r="Q34" s="229">
        <f t="shared" si="4"/>
        <v>1.1500000000000001</v>
      </c>
      <c r="R34" s="103">
        <f t="shared" si="5"/>
        <v>1.85</v>
      </c>
      <c r="S34" s="103">
        <f t="shared" si="6"/>
        <v>2.475</v>
      </c>
      <c r="T34" s="103">
        <f t="shared" si="7"/>
        <v>2.65</v>
      </c>
      <c r="U34" s="103">
        <f t="shared" si="8"/>
        <v>2.525</v>
      </c>
      <c r="V34" s="103">
        <f t="shared" si="9"/>
        <v>2.90</v>
      </c>
      <c r="W34" s="26">
        <f t="shared" si="10"/>
        <v>98</v>
      </c>
      <c r="X34" s="226">
        <f t="shared" si="11"/>
        <v>19.60</v>
      </c>
      <c r="Y34" s="118">
        <v>56</v>
      </c>
      <c r="Z34" s="105">
        <f t="shared" si="12"/>
        <v>44.80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630161</v>
      </c>
      <c r="C35" s="118" t="s">
        <v>221</v>
      </c>
      <c r="D35" s="228">
        <v>11</v>
      </c>
      <c r="E35" s="228">
        <v>12</v>
      </c>
      <c r="F35" s="228">
        <v>5</v>
      </c>
      <c r="G35" s="228">
        <v>8</v>
      </c>
      <c r="H35" s="228">
        <v>9</v>
      </c>
      <c r="I35" s="228">
        <f t="shared" si="1"/>
        <v>45</v>
      </c>
      <c r="J35" s="228">
        <f t="shared" si="2"/>
        <v>6.75</v>
      </c>
      <c r="K35" s="229">
        <v>3</v>
      </c>
      <c r="L35" s="229">
        <v>4</v>
      </c>
      <c r="M35" s="229">
        <v>3</v>
      </c>
      <c r="N35" s="229">
        <v>4</v>
      </c>
      <c r="O35" s="229">
        <v>3</v>
      </c>
      <c r="P35" s="229">
        <f t="shared" si="3"/>
        <v>17</v>
      </c>
      <c r="Q35" s="229">
        <f t="shared" si="4"/>
        <v>0.85000000000000009</v>
      </c>
      <c r="R35" s="103">
        <f t="shared" si="5"/>
        <v>1.7999999999999998</v>
      </c>
      <c r="S35" s="103">
        <f t="shared" si="6"/>
        <v>1.9999999999999998</v>
      </c>
      <c r="T35" s="103">
        <f t="shared" si="7"/>
        <v>0.90</v>
      </c>
      <c r="U35" s="103">
        <f t="shared" si="8"/>
        <v>1.40</v>
      </c>
      <c r="V35" s="103">
        <f t="shared" si="9"/>
        <v>1.50</v>
      </c>
      <c r="W35" s="26">
        <f t="shared" si="10"/>
        <v>62</v>
      </c>
      <c r="X35" s="226">
        <f t="shared" si="11"/>
        <v>12.40</v>
      </c>
      <c r="Y35" s="118">
        <v>32</v>
      </c>
      <c r="Z35" s="105">
        <f t="shared" si="12"/>
        <v>25.60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630163</v>
      </c>
      <c r="C36" s="118" t="s">
        <v>222</v>
      </c>
      <c r="D36" s="228"/>
      <c r="E36" s="228"/>
      <c r="F36" s="228"/>
      <c r="G36" s="228"/>
      <c r="H36" s="228"/>
      <c r="I36" s="228"/>
      <c r="J36" s="228"/>
      <c r="K36" s="229"/>
      <c r="L36" s="229"/>
      <c r="M36" s="229"/>
      <c r="N36" s="229"/>
      <c r="O36" s="229"/>
      <c r="P36" s="229"/>
      <c r="Q36" s="229"/>
      <c r="R36" s="103">
        <f t="shared" si="5"/>
        <v>0</v>
      </c>
      <c r="S36" s="103">
        <f t="shared" si="6"/>
        <v>0</v>
      </c>
      <c r="T36" s="103">
        <f t="shared" si="7"/>
        <v>0</v>
      </c>
      <c r="U36" s="103">
        <f t="shared" si="8"/>
        <v>0</v>
      </c>
      <c r="V36" s="103">
        <f t="shared" si="9"/>
        <v>0</v>
      </c>
      <c r="W36" s="26">
        <f t="shared" si="10"/>
        <v>0</v>
      </c>
      <c r="X36" s="226">
        <f t="shared" si="11"/>
        <v>0</v>
      </c>
      <c r="Y36" s="118" t="s">
        <v>170</v>
      </c>
      <c r="Z36" s="105" t="e">
        <f t="shared" si="12"/>
        <v>#VALUE!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630164</v>
      </c>
      <c r="C37" s="118" t="s">
        <v>147</v>
      </c>
      <c r="D37" s="228">
        <v>11</v>
      </c>
      <c r="E37" s="228">
        <v>8</v>
      </c>
      <c r="F37" s="228">
        <v>9</v>
      </c>
      <c r="G37" s="228">
        <v>9</v>
      </c>
      <c r="H37" s="228">
        <v>15</v>
      </c>
      <c r="I37" s="228">
        <f t="shared" si="1"/>
        <v>52</v>
      </c>
      <c r="J37" s="228">
        <f t="shared" si="2"/>
        <v>7.80</v>
      </c>
      <c r="K37" s="229">
        <v>2</v>
      </c>
      <c r="L37" s="229">
        <v>3</v>
      </c>
      <c r="M37" s="229">
        <v>4</v>
      </c>
      <c r="N37" s="229">
        <v>3</v>
      </c>
      <c r="O37" s="229">
        <v>4</v>
      </c>
      <c r="P37" s="229">
        <f t="shared" si="3"/>
        <v>16</v>
      </c>
      <c r="Q37" s="229">
        <f t="shared" si="4"/>
        <v>0.80</v>
      </c>
      <c r="R37" s="103">
        <f t="shared" si="5"/>
        <v>1.75</v>
      </c>
      <c r="S37" s="103">
        <f t="shared" si="6"/>
        <v>1.35</v>
      </c>
      <c r="T37" s="103">
        <f t="shared" si="7"/>
        <v>1.5499999999999998</v>
      </c>
      <c r="U37" s="103">
        <f t="shared" si="8"/>
        <v>1.50</v>
      </c>
      <c r="V37" s="103">
        <f t="shared" si="9"/>
        <v>2.4500000000000002</v>
      </c>
      <c r="W37" s="26">
        <f t="shared" si="10"/>
        <v>68</v>
      </c>
      <c r="X37" s="226">
        <f t="shared" si="11"/>
        <v>13.60</v>
      </c>
      <c r="Y37" s="118">
        <v>40</v>
      </c>
      <c r="Z37" s="105">
        <f t="shared" si="12"/>
        <v>32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630166</v>
      </c>
      <c r="C38" s="118" t="s">
        <v>223</v>
      </c>
      <c r="D38" s="228">
        <v>11</v>
      </c>
      <c r="E38" s="228">
        <v>9</v>
      </c>
      <c r="F38" s="228">
        <v>8</v>
      </c>
      <c r="G38" s="228">
        <v>8</v>
      </c>
      <c r="H38" s="228">
        <v>9</v>
      </c>
      <c r="I38" s="228">
        <f t="shared" si="1"/>
        <v>45</v>
      </c>
      <c r="J38" s="228">
        <f t="shared" si="2"/>
        <v>6.75</v>
      </c>
      <c r="K38" s="229">
        <v>4</v>
      </c>
      <c r="L38" s="229">
        <v>4</v>
      </c>
      <c r="M38" s="229">
        <v>3</v>
      </c>
      <c r="N38" s="229">
        <v>4</v>
      </c>
      <c r="O38" s="229">
        <v>2</v>
      </c>
      <c r="P38" s="229">
        <f t="shared" si="3"/>
        <v>17</v>
      </c>
      <c r="Q38" s="229">
        <f t="shared" si="4"/>
        <v>0.85000000000000009</v>
      </c>
      <c r="R38" s="103">
        <f t="shared" si="5"/>
        <v>1.85</v>
      </c>
      <c r="S38" s="103">
        <f t="shared" si="6"/>
        <v>1.5499999999999998</v>
      </c>
      <c r="T38" s="103">
        <f t="shared" si="7"/>
        <v>1.35</v>
      </c>
      <c r="U38" s="103">
        <f t="shared" si="8"/>
        <v>1.40</v>
      </c>
      <c r="V38" s="103">
        <f t="shared" si="9"/>
        <v>1.45</v>
      </c>
      <c r="W38" s="26">
        <f t="shared" si="10"/>
        <v>62</v>
      </c>
      <c r="X38" s="226">
        <f t="shared" si="11"/>
        <v>12.40</v>
      </c>
      <c r="Y38" s="118">
        <v>33</v>
      </c>
      <c r="Z38" s="105">
        <f t="shared" si="12"/>
        <v>26.40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630167</v>
      </c>
      <c r="C39" s="118" t="s">
        <v>119</v>
      </c>
      <c r="D39" s="228">
        <v>14</v>
      </c>
      <c r="E39" s="228">
        <v>15</v>
      </c>
      <c r="F39" s="228">
        <v>9</v>
      </c>
      <c r="G39" s="228">
        <v>19</v>
      </c>
      <c r="H39" s="228">
        <v>18</v>
      </c>
      <c r="I39" s="228">
        <f t="shared" si="1"/>
        <v>75</v>
      </c>
      <c r="J39" s="228">
        <f t="shared" si="2"/>
        <v>11.25</v>
      </c>
      <c r="K39" s="229">
        <v>5</v>
      </c>
      <c r="L39" s="229">
        <v>4</v>
      </c>
      <c r="M39" s="229">
        <v>5</v>
      </c>
      <c r="N39" s="229">
        <v>4</v>
      </c>
      <c r="O39" s="229">
        <v>3</v>
      </c>
      <c r="P39" s="229">
        <f t="shared" si="3"/>
        <v>21</v>
      </c>
      <c r="Q39" s="229">
        <f t="shared" si="4"/>
        <v>1.05</v>
      </c>
      <c r="R39" s="103">
        <f t="shared" si="5"/>
        <v>2.35</v>
      </c>
      <c r="S39" s="103">
        <f t="shared" si="6"/>
        <v>2.4500000000000002</v>
      </c>
      <c r="T39" s="103">
        <f t="shared" si="7"/>
        <v>1.60</v>
      </c>
      <c r="U39" s="103">
        <f t="shared" si="8"/>
        <v>3.0500000000000003</v>
      </c>
      <c r="V39" s="103">
        <f t="shared" si="9"/>
        <v>2.8499999999999996</v>
      </c>
      <c r="W39" s="26">
        <f t="shared" si="10"/>
        <v>96</v>
      </c>
      <c r="X39" s="226">
        <f t="shared" si="11"/>
        <v>19.200000000000003</v>
      </c>
      <c r="Y39" s="118">
        <v>57</v>
      </c>
      <c r="Z39" s="105">
        <f t="shared" si="12"/>
        <v>45.60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630169</v>
      </c>
      <c r="C40" s="118" t="s">
        <v>224</v>
      </c>
      <c r="D40" s="228">
        <v>15</v>
      </c>
      <c r="E40" s="228">
        <v>11</v>
      </c>
      <c r="F40" s="228">
        <v>11</v>
      </c>
      <c r="G40" s="228">
        <v>11</v>
      </c>
      <c r="H40" s="228">
        <v>10</v>
      </c>
      <c r="I40" s="228">
        <f t="shared" si="1"/>
        <v>58</v>
      </c>
      <c r="J40" s="228">
        <f t="shared" si="2"/>
        <v>8.6999999999999993</v>
      </c>
      <c r="K40" s="229">
        <v>3</v>
      </c>
      <c r="L40" s="229">
        <v>4</v>
      </c>
      <c r="M40" s="229">
        <v>3.50</v>
      </c>
      <c r="N40" s="229">
        <v>3</v>
      </c>
      <c r="O40" s="229">
        <v>3</v>
      </c>
      <c r="P40" s="229">
        <f t="shared" si="3"/>
        <v>16.50</v>
      </c>
      <c r="Q40" s="229">
        <f t="shared" si="4"/>
        <v>0.825</v>
      </c>
      <c r="R40" s="103">
        <f t="shared" si="5"/>
        <v>2.40</v>
      </c>
      <c r="S40" s="103">
        <f t="shared" si="6"/>
        <v>1.85</v>
      </c>
      <c r="T40" s="103">
        <f t="shared" si="7"/>
        <v>1.825</v>
      </c>
      <c r="U40" s="103">
        <f t="shared" si="8"/>
        <v>1.7999999999999998</v>
      </c>
      <c r="V40" s="103">
        <f t="shared" si="9"/>
        <v>1.65</v>
      </c>
      <c r="W40" s="26">
        <f t="shared" si="10"/>
        <v>74.50</v>
      </c>
      <c r="X40" s="226">
        <f t="shared" si="11"/>
        <v>14.90</v>
      </c>
      <c r="Y40" s="118">
        <v>40</v>
      </c>
      <c r="Z40" s="105">
        <f t="shared" si="12"/>
        <v>32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630173</v>
      </c>
      <c r="C41" s="118" t="s">
        <v>152</v>
      </c>
      <c r="D41" s="228">
        <v>11</v>
      </c>
      <c r="E41" s="228">
        <v>8</v>
      </c>
      <c r="F41" s="228">
        <v>9</v>
      </c>
      <c r="G41" s="228">
        <v>11</v>
      </c>
      <c r="H41" s="228">
        <v>9</v>
      </c>
      <c r="I41" s="228">
        <f t="shared" si="1"/>
        <v>48</v>
      </c>
      <c r="J41" s="228">
        <f t="shared" si="2"/>
        <v>7.1999999999999993</v>
      </c>
      <c r="K41" s="229">
        <v>3</v>
      </c>
      <c r="L41" s="229">
        <v>2</v>
      </c>
      <c r="M41" s="229">
        <v>2.50</v>
      </c>
      <c r="N41" s="229">
        <v>2</v>
      </c>
      <c r="O41" s="229">
        <v>2</v>
      </c>
      <c r="P41" s="229">
        <f t="shared" si="3"/>
        <v>11.50</v>
      </c>
      <c r="Q41" s="229">
        <f t="shared" si="4"/>
        <v>0.57500000000000007</v>
      </c>
      <c r="R41" s="103">
        <f t="shared" si="5"/>
        <v>1.7999999999999998</v>
      </c>
      <c r="S41" s="103">
        <f t="shared" si="6"/>
        <v>1.30</v>
      </c>
      <c r="T41" s="103">
        <f t="shared" si="7"/>
        <v>1.475</v>
      </c>
      <c r="U41" s="103">
        <f t="shared" si="8"/>
        <v>1.75</v>
      </c>
      <c r="V41" s="103">
        <f t="shared" si="9"/>
        <v>1.45</v>
      </c>
      <c r="W41" s="26">
        <f t="shared" si="10"/>
        <v>59.50</v>
      </c>
      <c r="X41" s="226">
        <f t="shared" si="11"/>
        <v>11.90</v>
      </c>
      <c r="Y41" s="118">
        <v>37</v>
      </c>
      <c r="Z41" s="105">
        <f t="shared" si="12"/>
        <v>29.60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630175</v>
      </c>
      <c r="C42" s="118" t="s">
        <v>225</v>
      </c>
      <c r="D42" s="228">
        <v>11</v>
      </c>
      <c r="E42" s="228">
        <v>15</v>
      </c>
      <c r="F42" s="228">
        <v>12</v>
      </c>
      <c r="G42" s="228">
        <v>15</v>
      </c>
      <c r="H42" s="228">
        <v>11</v>
      </c>
      <c r="I42" s="228">
        <f t="shared" si="1"/>
        <v>64</v>
      </c>
      <c r="J42" s="228">
        <f t="shared" si="2"/>
        <v>9.60</v>
      </c>
      <c r="K42" s="229">
        <v>3</v>
      </c>
      <c r="L42" s="229">
        <v>4</v>
      </c>
      <c r="M42" s="229">
        <v>5</v>
      </c>
      <c r="N42" s="229">
        <v>4</v>
      </c>
      <c r="O42" s="229">
        <v>3</v>
      </c>
      <c r="P42" s="229">
        <f t="shared" si="3"/>
        <v>19</v>
      </c>
      <c r="Q42" s="229">
        <f t="shared" si="4"/>
        <v>0.95</v>
      </c>
      <c r="R42" s="103">
        <f t="shared" si="5"/>
        <v>1.7999999999999998</v>
      </c>
      <c r="S42" s="103">
        <f t="shared" si="6"/>
        <v>2.4500000000000002</v>
      </c>
      <c r="T42" s="103">
        <f t="shared" si="7"/>
        <v>2.0499999999999998</v>
      </c>
      <c r="U42" s="103">
        <f t="shared" si="8"/>
        <v>2.4500000000000002</v>
      </c>
      <c r="V42" s="103">
        <f t="shared" si="9"/>
        <v>1.7999999999999998</v>
      </c>
      <c r="W42" s="26">
        <f t="shared" si="10"/>
        <v>83</v>
      </c>
      <c r="X42" s="226">
        <f t="shared" si="11"/>
        <v>16.60</v>
      </c>
      <c r="Y42" s="118">
        <v>46</v>
      </c>
      <c r="Z42" s="105">
        <f t="shared" si="12"/>
        <v>36.800000000000004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630177</v>
      </c>
      <c r="C43" s="118" t="s">
        <v>226</v>
      </c>
      <c r="D43" s="228">
        <v>11</v>
      </c>
      <c r="E43" s="228">
        <v>12</v>
      </c>
      <c r="F43" s="228">
        <v>10</v>
      </c>
      <c r="G43" s="228">
        <v>15</v>
      </c>
      <c r="H43" s="228">
        <v>15</v>
      </c>
      <c r="I43" s="228">
        <f t="shared" si="1"/>
        <v>63</v>
      </c>
      <c r="J43" s="228">
        <f t="shared" si="2"/>
        <v>9.4499999999999993</v>
      </c>
      <c r="K43" s="229">
        <v>3</v>
      </c>
      <c r="L43" s="229">
        <v>4</v>
      </c>
      <c r="M43" s="229">
        <v>3</v>
      </c>
      <c r="N43" s="229">
        <v>4</v>
      </c>
      <c r="O43" s="229">
        <v>3</v>
      </c>
      <c r="P43" s="229">
        <f t="shared" si="3"/>
        <v>17</v>
      </c>
      <c r="Q43" s="229">
        <f t="shared" si="4"/>
        <v>0.85000000000000009</v>
      </c>
      <c r="R43" s="103">
        <f t="shared" si="5"/>
        <v>1.7999999999999998</v>
      </c>
      <c r="S43" s="103">
        <f t="shared" si="6"/>
        <v>1.9999999999999998</v>
      </c>
      <c r="T43" s="103">
        <f t="shared" si="7"/>
        <v>1.65</v>
      </c>
      <c r="U43" s="103">
        <f t="shared" si="8"/>
        <v>2.4500000000000002</v>
      </c>
      <c r="V43" s="103">
        <f t="shared" si="9"/>
        <v>2.40</v>
      </c>
      <c r="W43" s="26">
        <f t="shared" si="10"/>
        <v>80</v>
      </c>
      <c r="X43" s="226">
        <f t="shared" si="11"/>
        <v>16</v>
      </c>
      <c r="Y43" s="118">
        <v>48</v>
      </c>
      <c r="Z43" s="105">
        <f t="shared" si="12"/>
        <v>38.400000000000006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630179</v>
      </c>
      <c r="C44" s="118" t="s">
        <v>153</v>
      </c>
      <c r="D44" s="228">
        <v>11</v>
      </c>
      <c r="E44" s="228">
        <v>12</v>
      </c>
      <c r="F44" s="228">
        <v>15</v>
      </c>
      <c r="G44" s="228">
        <v>16</v>
      </c>
      <c r="H44" s="228">
        <v>15</v>
      </c>
      <c r="I44" s="228">
        <f t="shared" si="1"/>
        <v>69</v>
      </c>
      <c r="J44" s="228">
        <f t="shared" si="2"/>
        <v>10.35</v>
      </c>
      <c r="K44" s="229">
        <v>4</v>
      </c>
      <c r="L44" s="229">
        <v>4.50</v>
      </c>
      <c r="M44" s="229">
        <v>3</v>
      </c>
      <c r="N44" s="229">
        <v>3.50</v>
      </c>
      <c r="O44" s="229">
        <v>3</v>
      </c>
      <c r="P44" s="229">
        <f t="shared" si="3"/>
        <v>18</v>
      </c>
      <c r="Q44" s="229">
        <f t="shared" si="4"/>
        <v>0.90</v>
      </c>
      <c r="R44" s="103">
        <f t="shared" si="5"/>
        <v>1.85</v>
      </c>
      <c r="S44" s="103">
        <f t="shared" si="6"/>
        <v>2.025</v>
      </c>
      <c r="T44" s="103">
        <f t="shared" si="7"/>
        <v>2.40</v>
      </c>
      <c r="U44" s="103">
        <f t="shared" si="8"/>
        <v>2.5749999999999997</v>
      </c>
      <c r="V44" s="103">
        <f t="shared" si="9"/>
        <v>2.40</v>
      </c>
      <c r="W44" s="26">
        <f t="shared" si="10"/>
        <v>87</v>
      </c>
      <c r="X44" s="226">
        <f t="shared" si="11"/>
        <v>17.400000000000002</v>
      </c>
      <c r="Y44" s="118">
        <v>51</v>
      </c>
      <c r="Z44" s="105">
        <f t="shared" si="12"/>
        <v>40.800000000000004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630180</v>
      </c>
      <c r="C45" s="118" t="s">
        <v>227</v>
      </c>
      <c r="D45" s="228">
        <v>11</v>
      </c>
      <c r="E45" s="228">
        <v>15</v>
      </c>
      <c r="F45" s="228">
        <v>12</v>
      </c>
      <c r="G45" s="228">
        <v>15</v>
      </c>
      <c r="H45" s="228">
        <v>16</v>
      </c>
      <c r="I45" s="228">
        <f t="shared" si="1"/>
        <v>69</v>
      </c>
      <c r="J45" s="228">
        <f t="shared" si="2"/>
        <v>10.35</v>
      </c>
      <c r="K45" s="229">
        <v>5</v>
      </c>
      <c r="L45" s="229">
        <v>2</v>
      </c>
      <c r="M45" s="229">
        <v>3</v>
      </c>
      <c r="N45" s="229">
        <v>4</v>
      </c>
      <c r="O45" s="229">
        <v>5</v>
      </c>
      <c r="P45" s="229">
        <f t="shared" si="3"/>
        <v>19</v>
      </c>
      <c r="Q45" s="229">
        <f t="shared" si="4"/>
        <v>0.95</v>
      </c>
      <c r="R45" s="103">
        <f t="shared" si="5"/>
        <v>1.90</v>
      </c>
      <c r="S45" s="103">
        <f t="shared" si="6"/>
        <v>2.35</v>
      </c>
      <c r="T45" s="103">
        <f t="shared" si="7"/>
        <v>1.9499999999999997</v>
      </c>
      <c r="U45" s="103">
        <f t="shared" si="8"/>
        <v>2.4500000000000002</v>
      </c>
      <c r="V45" s="103">
        <f t="shared" si="9"/>
        <v>2.65</v>
      </c>
      <c r="W45" s="26">
        <f t="shared" si="10"/>
        <v>88</v>
      </c>
      <c r="X45" s="226">
        <f t="shared" si="11"/>
        <v>17.60</v>
      </c>
      <c r="Y45" s="118">
        <v>49</v>
      </c>
      <c r="Z45" s="105">
        <f t="shared" si="12"/>
        <v>39.200000000000003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630182</v>
      </c>
      <c r="C46" s="118" t="s">
        <v>228</v>
      </c>
      <c r="D46" s="228">
        <v>11</v>
      </c>
      <c r="E46" s="228">
        <v>9</v>
      </c>
      <c r="F46" s="228">
        <v>11</v>
      </c>
      <c r="G46" s="228">
        <v>9</v>
      </c>
      <c r="H46" s="228">
        <v>9</v>
      </c>
      <c r="I46" s="228">
        <f t="shared" si="1"/>
        <v>49</v>
      </c>
      <c r="J46" s="228">
        <f t="shared" si="2"/>
        <v>7.35</v>
      </c>
      <c r="K46" s="229">
        <v>2</v>
      </c>
      <c r="L46" s="229">
        <v>1</v>
      </c>
      <c r="M46" s="229">
        <v>2</v>
      </c>
      <c r="N46" s="229">
        <v>2</v>
      </c>
      <c r="O46" s="229">
        <v>3</v>
      </c>
      <c r="P46" s="229">
        <f t="shared" si="3"/>
        <v>10</v>
      </c>
      <c r="Q46" s="229">
        <f t="shared" si="4"/>
        <v>0.50</v>
      </c>
      <c r="R46" s="103">
        <f t="shared" si="5"/>
        <v>1.75</v>
      </c>
      <c r="S46" s="103">
        <f t="shared" si="6"/>
        <v>1.40</v>
      </c>
      <c r="T46" s="103">
        <f t="shared" si="7"/>
        <v>1.75</v>
      </c>
      <c r="U46" s="103">
        <f t="shared" si="8"/>
        <v>1.45</v>
      </c>
      <c r="V46" s="103">
        <f t="shared" si="9"/>
        <v>1.50</v>
      </c>
      <c r="W46" s="26">
        <f t="shared" si="10"/>
        <v>59</v>
      </c>
      <c r="X46" s="226">
        <f t="shared" si="11"/>
        <v>11.80</v>
      </c>
      <c r="Y46" s="118">
        <v>37</v>
      </c>
      <c r="Z46" s="105">
        <f t="shared" si="12"/>
        <v>29.60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630183</v>
      </c>
      <c r="C47" s="118" t="s">
        <v>154</v>
      </c>
      <c r="D47" s="228">
        <v>11</v>
      </c>
      <c r="E47" s="228">
        <v>11</v>
      </c>
      <c r="F47" s="228">
        <v>12</v>
      </c>
      <c r="G47" s="228">
        <v>11</v>
      </c>
      <c r="H47" s="228">
        <v>10</v>
      </c>
      <c r="I47" s="228">
        <f t="shared" si="1"/>
        <v>55</v>
      </c>
      <c r="J47" s="228">
        <f t="shared" si="2"/>
        <v>8.25</v>
      </c>
      <c r="K47" s="229">
        <v>4</v>
      </c>
      <c r="L47" s="229">
        <v>4.50</v>
      </c>
      <c r="M47" s="229">
        <v>3</v>
      </c>
      <c r="N47" s="229">
        <v>4</v>
      </c>
      <c r="O47" s="229">
        <v>3</v>
      </c>
      <c r="P47" s="229">
        <f t="shared" si="3"/>
        <v>18.50</v>
      </c>
      <c r="Q47" s="229">
        <f t="shared" si="4"/>
        <v>0.925</v>
      </c>
      <c r="R47" s="103">
        <f t="shared" si="5"/>
        <v>1.85</v>
      </c>
      <c r="S47" s="103">
        <f t="shared" si="6"/>
        <v>1.875</v>
      </c>
      <c r="T47" s="103">
        <f t="shared" si="7"/>
        <v>1.9499999999999997</v>
      </c>
      <c r="U47" s="103">
        <f t="shared" si="8"/>
        <v>1.85</v>
      </c>
      <c r="V47" s="103">
        <f t="shared" si="9"/>
        <v>1.65</v>
      </c>
      <c r="W47" s="26">
        <f t="shared" si="10"/>
        <v>73.50</v>
      </c>
      <c r="X47" s="226">
        <f t="shared" si="11"/>
        <v>14.70</v>
      </c>
      <c r="Y47" s="118">
        <v>40</v>
      </c>
      <c r="Z47" s="105">
        <f t="shared" si="12"/>
        <v>32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630184</v>
      </c>
      <c r="C48" s="118" t="s">
        <v>229</v>
      </c>
      <c r="D48" s="228">
        <v>11</v>
      </c>
      <c r="E48" s="228">
        <v>12</v>
      </c>
      <c r="F48" s="228">
        <v>14</v>
      </c>
      <c r="G48" s="228">
        <v>18</v>
      </c>
      <c r="H48" s="228">
        <v>15</v>
      </c>
      <c r="I48" s="228">
        <f t="shared" si="1"/>
        <v>70</v>
      </c>
      <c r="J48" s="228">
        <f t="shared" si="2"/>
        <v>10.50</v>
      </c>
      <c r="K48" s="229">
        <v>3</v>
      </c>
      <c r="L48" s="229">
        <v>5</v>
      </c>
      <c r="M48" s="229">
        <v>4.50</v>
      </c>
      <c r="N48" s="229">
        <v>3</v>
      </c>
      <c r="O48" s="229">
        <v>4</v>
      </c>
      <c r="P48" s="229">
        <f t="shared" si="3"/>
        <v>19.50</v>
      </c>
      <c r="Q48" s="229">
        <f t="shared" si="4"/>
        <v>0.97500000000000009</v>
      </c>
      <c r="R48" s="103">
        <f t="shared" si="5"/>
        <v>1.7999999999999998</v>
      </c>
      <c r="S48" s="103">
        <f t="shared" si="6"/>
        <v>2.0499999999999998</v>
      </c>
      <c r="T48" s="103">
        <f t="shared" si="7"/>
        <v>2.3250000000000002</v>
      </c>
      <c r="U48" s="103">
        <f t="shared" si="8"/>
        <v>2.8499999999999996</v>
      </c>
      <c r="V48" s="103">
        <f t="shared" si="9"/>
        <v>2.4500000000000002</v>
      </c>
      <c r="W48" s="26">
        <f t="shared" si="10"/>
        <v>89.50</v>
      </c>
      <c r="X48" s="226">
        <f t="shared" si="11"/>
        <v>17.900000000000002</v>
      </c>
      <c r="Y48" s="118">
        <v>55</v>
      </c>
      <c r="Z48" s="105">
        <f t="shared" si="12"/>
        <v>44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630188</v>
      </c>
      <c r="C49" s="118" t="s">
        <v>158</v>
      </c>
      <c r="D49" s="228">
        <v>11</v>
      </c>
      <c r="E49" s="228">
        <v>12</v>
      </c>
      <c r="F49" s="228">
        <v>10</v>
      </c>
      <c r="G49" s="228">
        <v>10</v>
      </c>
      <c r="H49" s="228">
        <v>11</v>
      </c>
      <c r="I49" s="228">
        <f t="shared" si="1"/>
        <v>54</v>
      </c>
      <c r="J49" s="228">
        <f t="shared" si="2"/>
        <v>8.10</v>
      </c>
      <c r="K49" s="229">
        <v>2.50</v>
      </c>
      <c r="L49" s="229">
        <v>3</v>
      </c>
      <c r="M49" s="229">
        <v>4</v>
      </c>
      <c r="N49" s="229">
        <v>3</v>
      </c>
      <c r="O49" s="229">
        <v>4</v>
      </c>
      <c r="P49" s="229">
        <f t="shared" si="3"/>
        <v>16.50</v>
      </c>
      <c r="Q49" s="229">
        <f t="shared" si="4"/>
        <v>0.825</v>
      </c>
      <c r="R49" s="103">
        <f t="shared" si="5"/>
        <v>1.775</v>
      </c>
      <c r="S49" s="103">
        <f t="shared" si="6"/>
        <v>1.9499999999999997</v>
      </c>
      <c r="T49" s="103">
        <f t="shared" si="7"/>
        <v>1.70</v>
      </c>
      <c r="U49" s="103">
        <f t="shared" si="8"/>
        <v>1.65</v>
      </c>
      <c r="V49" s="103">
        <f t="shared" si="9"/>
        <v>1.85</v>
      </c>
      <c r="W49" s="26">
        <f t="shared" si="10"/>
        <v>70.50</v>
      </c>
      <c r="X49" s="226">
        <f t="shared" si="11"/>
        <v>14.10</v>
      </c>
      <c r="Y49" s="118">
        <v>40</v>
      </c>
      <c r="Z49" s="105">
        <f t="shared" si="12"/>
        <v>32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630189</v>
      </c>
      <c r="C50" s="118" t="s">
        <v>230</v>
      </c>
      <c r="D50" s="228">
        <v>10</v>
      </c>
      <c r="E50" s="228">
        <v>11</v>
      </c>
      <c r="F50" s="228">
        <v>15</v>
      </c>
      <c r="G50" s="228">
        <v>12</v>
      </c>
      <c r="H50" s="228">
        <v>10</v>
      </c>
      <c r="I50" s="228">
        <f t="shared" si="1"/>
        <v>58</v>
      </c>
      <c r="J50" s="228">
        <f t="shared" si="2"/>
        <v>8.6999999999999993</v>
      </c>
      <c r="K50" s="229">
        <v>3</v>
      </c>
      <c r="L50" s="229">
        <v>2.50</v>
      </c>
      <c r="M50" s="229">
        <v>3.50</v>
      </c>
      <c r="N50" s="229">
        <v>2.50</v>
      </c>
      <c r="O50" s="229">
        <v>2.50</v>
      </c>
      <c r="P50" s="229">
        <f t="shared" si="3"/>
        <v>14</v>
      </c>
      <c r="Q50" s="229">
        <f t="shared" si="4"/>
        <v>0.70</v>
      </c>
      <c r="R50" s="103">
        <f t="shared" si="5"/>
        <v>1.65</v>
      </c>
      <c r="S50" s="103">
        <f t="shared" si="6"/>
        <v>1.775</v>
      </c>
      <c r="T50" s="103">
        <f t="shared" si="7"/>
        <v>2.4249999999999998</v>
      </c>
      <c r="U50" s="103">
        <f t="shared" si="8"/>
        <v>1.9249999999999998</v>
      </c>
      <c r="V50" s="103">
        <f t="shared" si="9"/>
        <v>1.625</v>
      </c>
      <c r="W50" s="26">
        <f t="shared" si="10"/>
        <v>72</v>
      </c>
      <c r="X50" s="226">
        <f t="shared" si="11"/>
        <v>14.40</v>
      </c>
      <c r="Y50" s="118">
        <v>43</v>
      </c>
      <c r="Z50" s="105">
        <f t="shared" si="12"/>
        <v>34.40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630191</v>
      </c>
      <c r="C51" s="118" t="s">
        <v>159</v>
      </c>
      <c r="D51" s="228">
        <v>18</v>
      </c>
      <c r="E51" s="228">
        <v>15</v>
      </c>
      <c r="F51" s="228">
        <v>14</v>
      </c>
      <c r="G51" s="228">
        <v>15</v>
      </c>
      <c r="H51" s="228">
        <v>18</v>
      </c>
      <c r="I51" s="228">
        <f t="shared" si="1"/>
        <v>80</v>
      </c>
      <c r="J51" s="228">
        <f t="shared" si="2"/>
        <v>12</v>
      </c>
      <c r="K51" s="229">
        <v>5</v>
      </c>
      <c r="L51" s="229">
        <v>5.50</v>
      </c>
      <c r="M51" s="229">
        <v>6</v>
      </c>
      <c r="N51" s="229">
        <v>5</v>
      </c>
      <c r="O51" s="229">
        <v>6</v>
      </c>
      <c r="P51" s="229">
        <f t="shared" si="3"/>
        <v>27.50</v>
      </c>
      <c r="Q51" s="229">
        <f t="shared" si="4"/>
        <v>1.375</v>
      </c>
      <c r="R51" s="103">
        <f t="shared" si="5"/>
        <v>2.9499999999999997</v>
      </c>
      <c r="S51" s="103">
        <f t="shared" si="6"/>
        <v>2.525</v>
      </c>
      <c r="T51" s="103">
        <f t="shared" si="7"/>
        <v>2.4000000000000004</v>
      </c>
      <c r="U51" s="103">
        <f t="shared" si="8"/>
        <v>2.50</v>
      </c>
      <c r="V51" s="103">
        <f t="shared" si="9"/>
        <v>3</v>
      </c>
      <c r="W51" s="26">
        <f t="shared" si="10"/>
        <v>107.50</v>
      </c>
      <c r="X51" s="226">
        <f t="shared" si="11"/>
        <v>21.50</v>
      </c>
      <c r="Y51" s="118">
        <v>61</v>
      </c>
      <c r="Z51" s="105">
        <f t="shared" si="12"/>
        <v>48.80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630193</v>
      </c>
      <c r="C52" s="118" t="s">
        <v>231</v>
      </c>
      <c r="D52" s="228">
        <v>11</v>
      </c>
      <c r="E52" s="228">
        <v>15</v>
      </c>
      <c r="F52" s="228">
        <v>18</v>
      </c>
      <c r="G52" s="228">
        <v>19</v>
      </c>
      <c r="H52" s="228">
        <v>18</v>
      </c>
      <c r="I52" s="228">
        <f t="shared" si="1"/>
        <v>81</v>
      </c>
      <c r="J52" s="228">
        <f t="shared" si="2"/>
        <v>12.15</v>
      </c>
      <c r="K52" s="229">
        <v>5</v>
      </c>
      <c r="L52" s="229">
        <v>4</v>
      </c>
      <c r="M52" s="229">
        <v>4.50</v>
      </c>
      <c r="N52" s="229">
        <v>5</v>
      </c>
      <c r="O52" s="229">
        <v>6</v>
      </c>
      <c r="P52" s="229">
        <f t="shared" si="3"/>
        <v>24.50</v>
      </c>
      <c r="Q52" s="229">
        <f t="shared" si="4"/>
        <v>1.2250000000000001</v>
      </c>
      <c r="R52" s="103">
        <f t="shared" si="5"/>
        <v>1.90</v>
      </c>
      <c r="S52" s="103">
        <f t="shared" si="6"/>
        <v>2.4500000000000002</v>
      </c>
      <c r="T52" s="103">
        <f t="shared" si="7"/>
        <v>2.925</v>
      </c>
      <c r="U52" s="103">
        <f t="shared" si="8"/>
        <v>3.10</v>
      </c>
      <c r="V52" s="103">
        <f t="shared" si="9"/>
        <v>3</v>
      </c>
      <c r="W52" s="26">
        <f t="shared" si="10"/>
        <v>105.50</v>
      </c>
      <c r="X52" s="226">
        <f t="shared" si="11"/>
        <v>21.10</v>
      </c>
      <c r="Y52" s="118">
        <v>56</v>
      </c>
      <c r="Z52" s="105">
        <f t="shared" si="12"/>
        <v>44.80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630194</v>
      </c>
      <c r="C53" s="118" t="s">
        <v>161</v>
      </c>
      <c r="D53" s="228">
        <v>11</v>
      </c>
      <c r="E53" s="228">
        <v>12</v>
      </c>
      <c r="F53" s="228">
        <v>8</v>
      </c>
      <c r="G53" s="228">
        <v>15</v>
      </c>
      <c r="H53" s="228">
        <v>8</v>
      </c>
      <c r="I53" s="228">
        <f t="shared" si="1"/>
        <v>54</v>
      </c>
      <c r="J53" s="228">
        <f t="shared" si="2"/>
        <v>8.10</v>
      </c>
      <c r="K53" s="229">
        <v>2</v>
      </c>
      <c r="L53" s="229">
        <v>3</v>
      </c>
      <c r="M53" s="229">
        <v>4</v>
      </c>
      <c r="N53" s="229">
        <v>3</v>
      </c>
      <c r="O53" s="229">
        <v>4</v>
      </c>
      <c r="P53" s="229">
        <f t="shared" si="3"/>
        <v>16</v>
      </c>
      <c r="Q53" s="229">
        <f t="shared" si="4"/>
        <v>0.80</v>
      </c>
      <c r="R53" s="103">
        <f t="shared" si="5"/>
        <v>1.75</v>
      </c>
      <c r="S53" s="103">
        <f t="shared" si="6"/>
        <v>1.9499999999999997</v>
      </c>
      <c r="T53" s="103">
        <f t="shared" si="7"/>
        <v>1.40</v>
      </c>
      <c r="U53" s="103">
        <f t="shared" si="8"/>
        <v>2.40</v>
      </c>
      <c r="V53" s="103">
        <f t="shared" si="9"/>
        <v>1.40</v>
      </c>
      <c r="W53" s="26">
        <f t="shared" si="10"/>
        <v>70</v>
      </c>
      <c r="X53" s="226">
        <f t="shared" si="11"/>
        <v>14</v>
      </c>
      <c r="Y53" s="118">
        <v>41</v>
      </c>
      <c r="Z53" s="105">
        <f t="shared" si="12"/>
        <v>32.800000000000004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630195</v>
      </c>
      <c r="C54" s="118" t="s">
        <v>232</v>
      </c>
      <c r="D54" s="228">
        <v>11</v>
      </c>
      <c r="E54" s="228">
        <v>15</v>
      </c>
      <c r="F54" s="228">
        <v>14</v>
      </c>
      <c r="G54" s="228">
        <v>15</v>
      </c>
      <c r="H54" s="228">
        <v>11</v>
      </c>
      <c r="I54" s="228">
        <f t="shared" si="1"/>
        <v>66</v>
      </c>
      <c r="J54" s="228">
        <f t="shared" si="2"/>
        <v>9.90</v>
      </c>
      <c r="K54" s="229">
        <v>4</v>
      </c>
      <c r="L54" s="229">
        <v>4.50</v>
      </c>
      <c r="M54" s="229">
        <v>3</v>
      </c>
      <c r="N54" s="229">
        <v>4</v>
      </c>
      <c r="O54" s="229">
        <v>3</v>
      </c>
      <c r="P54" s="229">
        <f t="shared" si="3"/>
        <v>18.50</v>
      </c>
      <c r="Q54" s="229">
        <f t="shared" si="4"/>
        <v>0.925</v>
      </c>
      <c r="R54" s="103">
        <f t="shared" si="5"/>
        <v>1.85</v>
      </c>
      <c r="S54" s="103">
        <f t="shared" si="6"/>
        <v>2.475</v>
      </c>
      <c r="T54" s="103">
        <f t="shared" si="7"/>
        <v>2.25</v>
      </c>
      <c r="U54" s="103">
        <f t="shared" si="8"/>
        <v>2.4500000000000002</v>
      </c>
      <c r="V54" s="103">
        <f t="shared" si="9"/>
        <v>1.7999999999999998</v>
      </c>
      <c r="W54" s="26">
        <f t="shared" si="10"/>
        <v>84.50</v>
      </c>
      <c r="X54" s="226">
        <f t="shared" si="11"/>
        <v>16.900000000000002</v>
      </c>
      <c r="Y54" s="118">
        <v>50</v>
      </c>
      <c r="Z54" s="105">
        <f t="shared" si="12"/>
        <v>40</v>
      </c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630196</v>
      </c>
      <c r="C55" s="118" t="s">
        <v>233</v>
      </c>
      <c r="D55" s="228">
        <v>11</v>
      </c>
      <c r="E55" s="228">
        <v>11</v>
      </c>
      <c r="F55" s="228">
        <v>10</v>
      </c>
      <c r="G55" s="228">
        <v>11</v>
      </c>
      <c r="H55" s="228">
        <v>11</v>
      </c>
      <c r="I55" s="228">
        <f t="shared" si="1"/>
        <v>54</v>
      </c>
      <c r="J55" s="228">
        <f t="shared" si="2"/>
        <v>8.10</v>
      </c>
      <c r="K55" s="229">
        <v>2</v>
      </c>
      <c r="L55" s="229">
        <v>3</v>
      </c>
      <c r="M55" s="229">
        <v>4</v>
      </c>
      <c r="N55" s="229">
        <v>3</v>
      </c>
      <c r="O55" s="229">
        <v>2</v>
      </c>
      <c r="P55" s="229">
        <f t="shared" si="3"/>
        <v>14</v>
      </c>
      <c r="Q55" s="229">
        <f t="shared" si="4"/>
        <v>0.70</v>
      </c>
      <c r="R55" s="103">
        <f t="shared" si="5"/>
        <v>1.75</v>
      </c>
      <c r="S55" s="103">
        <f t="shared" si="6"/>
        <v>1.7999999999999998</v>
      </c>
      <c r="T55" s="103">
        <f t="shared" si="7"/>
        <v>1.70</v>
      </c>
      <c r="U55" s="103">
        <f t="shared" si="8"/>
        <v>1.7999999999999998</v>
      </c>
      <c r="V55" s="103">
        <f t="shared" si="9"/>
        <v>1.75</v>
      </c>
      <c r="W55" s="26">
        <f t="shared" si="10"/>
        <v>68</v>
      </c>
      <c r="X55" s="226">
        <f t="shared" si="11"/>
        <v>13.60</v>
      </c>
      <c r="Y55" s="118">
        <v>42</v>
      </c>
      <c r="Z55" s="105">
        <f t="shared" si="12"/>
        <v>33.60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630197</v>
      </c>
      <c r="C56" s="118" t="s">
        <v>234</v>
      </c>
      <c r="D56" s="228">
        <v>11</v>
      </c>
      <c r="E56" s="228">
        <v>11</v>
      </c>
      <c r="F56" s="228">
        <v>11</v>
      </c>
      <c r="G56" s="228">
        <v>8</v>
      </c>
      <c r="H56" s="228">
        <v>9</v>
      </c>
      <c r="I56" s="228">
        <f t="shared" si="1"/>
        <v>50</v>
      </c>
      <c r="J56" s="228">
        <f t="shared" si="2"/>
        <v>7.50</v>
      </c>
      <c r="K56" s="229">
        <v>2</v>
      </c>
      <c r="L56" s="229">
        <v>3</v>
      </c>
      <c r="M56" s="229">
        <v>4</v>
      </c>
      <c r="N56" s="229">
        <v>3</v>
      </c>
      <c r="O56" s="229">
        <v>4</v>
      </c>
      <c r="P56" s="229">
        <f t="shared" si="3"/>
        <v>16</v>
      </c>
      <c r="Q56" s="229">
        <f t="shared" si="4"/>
        <v>0.80</v>
      </c>
      <c r="R56" s="103">
        <f t="shared" si="5"/>
        <v>1.75</v>
      </c>
      <c r="S56" s="103">
        <f t="shared" si="6"/>
        <v>1.7999999999999998</v>
      </c>
      <c r="T56" s="103">
        <f t="shared" si="7"/>
        <v>1.85</v>
      </c>
      <c r="U56" s="103">
        <f t="shared" si="8"/>
        <v>1.35</v>
      </c>
      <c r="V56" s="103">
        <f t="shared" si="9"/>
        <v>1.5499999999999998</v>
      </c>
      <c r="W56" s="26">
        <f t="shared" si="10"/>
        <v>66</v>
      </c>
      <c r="X56" s="226">
        <f t="shared" si="11"/>
        <v>13.20</v>
      </c>
      <c r="Y56" s="118">
        <v>38</v>
      </c>
      <c r="Z56" s="105">
        <f t="shared" si="12"/>
        <v>30.40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630198</v>
      </c>
      <c r="C57" s="118" t="s">
        <v>235</v>
      </c>
      <c r="D57" s="228">
        <v>8</v>
      </c>
      <c r="E57" s="228">
        <v>9</v>
      </c>
      <c r="F57" s="228">
        <v>8</v>
      </c>
      <c r="G57" s="228">
        <v>8</v>
      </c>
      <c r="H57" s="228">
        <v>9</v>
      </c>
      <c r="I57" s="228">
        <f t="shared" si="1"/>
        <v>42</v>
      </c>
      <c r="J57" s="228">
        <f t="shared" si="2"/>
        <v>6.30</v>
      </c>
      <c r="K57" s="229">
        <v>2</v>
      </c>
      <c r="L57" s="229">
        <v>3</v>
      </c>
      <c r="M57" s="229">
        <v>4</v>
      </c>
      <c r="N57" s="229">
        <v>3</v>
      </c>
      <c r="O57" s="229">
        <v>2</v>
      </c>
      <c r="P57" s="229">
        <f t="shared" si="3"/>
        <v>14</v>
      </c>
      <c r="Q57" s="229">
        <f t="shared" si="4"/>
        <v>0.70</v>
      </c>
      <c r="R57" s="103">
        <f t="shared" si="5"/>
        <v>1.30</v>
      </c>
      <c r="S57" s="103">
        <f t="shared" si="6"/>
        <v>1.50</v>
      </c>
      <c r="T57" s="103">
        <f t="shared" si="7"/>
        <v>1.40</v>
      </c>
      <c r="U57" s="103">
        <f t="shared" si="8"/>
        <v>1.35</v>
      </c>
      <c r="V57" s="103">
        <f t="shared" si="9"/>
        <v>1.45</v>
      </c>
      <c r="W57" s="26">
        <f t="shared" si="10"/>
        <v>56</v>
      </c>
      <c r="X57" s="226">
        <f t="shared" si="11"/>
        <v>11.20</v>
      </c>
      <c r="Y57" s="118">
        <v>30</v>
      </c>
      <c r="Z57" s="105">
        <f t="shared" si="12"/>
        <v>24</v>
      </c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630199</v>
      </c>
      <c r="C58" s="118" t="s">
        <v>236</v>
      </c>
      <c r="D58" s="228">
        <v>11</v>
      </c>
      <c r="E58" s="228">
        <v>15</v>
      </c>
      <c r="F58" s="228">
        <v>8</v>
      </c>
      <c r="G58" s="228">
        <v>11</v>
      </c>
      <c r="H58" s="228">
        <v>15</v>
      </c>
      <c r="I58" s="228">
        <f t="shared" si="1"/>
        <v>60</v>
      </c>
      <c r="J58" s="228">
        <f t="shared" si="2"/>
        <v>9</v>
      </c>
      <c r="K58" s="229">
        <v>3</v>
      </c>
      <c r="L58" s="229">
        <v>5</v>
      </c>
      <c r="M58" s="229">
        <v>4</v>
      </c>
      <c r="N58" s="229">
        <v>3</v>
      </c>
      <c r="O58" s="229">
        <v>4</v>
      </c>
      <c r="P58" s="229">
        <f t="shared" si="3"/>
        <v>19</v>
      </c>
      <c r="Q58" s="229">
        <f t="shared" si="4"/>
        <v>0.95</v>
      </c>
      <c r="R58" s="103">
        <f t="shared" si="5"/>
        <v>1.7999999999999998</v>
      </c>
      <c r="S58" s="103">
        <f t="shared" si="6"/>
        <v>2.50</v>
      </c>
      <c r="T58" s="103">
        <f t="shared" si="7"/>
        <v>1.40</v>
      </c>
      <c r="U58" s="103">
        <f t="shared" si="8"/>
        <v>1.7999999999999998</v>
      </c>
      <c r="V58" s="103">
        <f t="shared" si="9"/>
        <v>2.4500000000000002</v>
      </c>
      <c r="W58" s="26">
        <f t="shared" si="10"/>
        <v>79</v>
      </c>
      <c r="X58" s="226">
        <f t="shared" si="11"/>
        <v>15.80</v>
      </c>
      <c r="Y58" s="118">
        <v>48</v>
      </c>
      <c r="Z58" s="105">
        <f t="shared" si="12"/>
        <v>38.400000000000006</v>
      </c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630200</v>
      </c>
      <c r="C59" s="118" t="s">
        <v>237</v>
      </c>
      <c r="D59" s="228">
        <v>11</v>
      </c>
      <c r="E59" s="228">
        <v>18</v>
      </c>
      <c r="F59" s="228">
        <v>11</v>
      </c>
      <c r="G59" s="228">
        <v>18</v>
      </c>
      <c r="H59" s="228">
        <v>12</v>
      </c>
      <c r="I59" s="228">
        <f t="shared" si="1"/>
        <v>70</v>
      </c>
      <c r="J59" s="228">
        <f t="shared" si="2"/>
        <v>10.50</v>
      </c>
      <c r="K59" s="229">
        <v>5</v>
      </c>
      <c r="L59" s="229">
        <v>6</v>
      </c>
      <c r="M59" s="229">
        <v>5.50</v>
      </c>
      <c r="N59" s="229">
        <v>4</v>
      </c>
      <c r="O59" s="229">
        <v>3.50</v>
      </c>
      <c r="P59" s="229">
        <f t="shared" si="3"/>
        <v>24</v>
      </c>
      <c r="Q59" s="229">
        <f t="shared" si="4"/>
        <v>1.2000000000000002</v>
      </c>
      <c r="R59" s="103">
        <f t="shared" si="5"/>
        <v>1.90</v>
      </c>
      <c r="S59" s="103">
        <f t="shared" si="6"/>
        <v>3</v>
      </c>
      <c r="T59" s="103">
        <f t="shared" si="7"/>
        <v>1.9249999999999998</v>
      </c>
      <c r="U59" s="103">
        <f t="shared" si="8"/>
        <v>2.90</v>
      </c>
      <c r="V59" s="103">
        <f t="shared" si="9"/>
        <v>1.975</v>
      </c>
      <c r="W59" s="26">
        <f t="shared" si="10"/>
        <v>94</v>
      </c>
      <c r="X59" s="226">
        <f t="shared" si="11"/>
        <v>18.80</v>
      </c>
      <c r="Y59" s="118">
        <v>53</v>
      </c>
      <c r="Z59" s="105">
        <f t="shared" si="12"/>
        <v>42.400000000000006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630203</v>
      </c>
      <c r="C60" s="118" t="s">
        <v>238</v>
      </c>
      <c r="D60" s="228">
        <v>11</v>
      </c>
      <c r="E60" s="228">
        <v>11</v>
      </c>
      <c r="F60" s="228">
        <v>15</v>
      </c>
      <c r="G60" s="228">
        <v>15</v>
      </c>
      <c r="H60" s="228">
        <v>18</v>
      </c>
      <c r="I60" s="228">
        <f t="shared" si="1"/>
        <v>70</v>
      </c>
      <c r="J60" s="228">
        <f t="shared" si="2"/>
        <v>10.50</v>
      </c>
      <c r="K60" s="229">
        <v>2</v>
      </c>
      <c r="L60" s="229">
        <v>5</v>
      </c>
      <c r="M60" s="229">
        <v>5.50</v>
      </c>
      <c r="N60" s="229">
        <v>4</v>
      </c>
      <c r="O60" s="229">
        <v>4</v>
      </c>
      <c r="P60" s="229">
        <f t="shared" si="3"/>
        <v>20.50</v>
      </c>
      <c r="Q60" s="229">
        <f t="shared" si="4"/>
        <v>1.0250000000000001</v>
      </c>
      <c r="R60" s="103">
        <f t="shared" si="5"/>
        <v>1.75</v>
      </c>
      <c r="S60" s="103">
        <f t="shared" si="6"/>
        <v>1.90</v>
      </c>
      <c r="T60" s="103">
        <f t="shared" si="7"/>
        <v>2.525</v>
      </c>
      <c r="U60" s="103">
        <f t="shared" si="8"/>
        <v>2.4500000000000002</v>
      </c>
      <c r="V60" s="103">
        <f t="shared" si="9"/>
        <v>2.90</v>
      </c>
      <c r="W60" s="26">
        <f t="shared" si="10"/>
        <v>90.50</v>
      </c>
      <c r="X60" s="226">
        <f t="shared" si="11"/>
        <v>18.10</v>
      </c>
      <c r="Y60" s="118">
        <v>52</v>
      </c>
      <c r="Z60" s="105">
        <f t="shared" si="12"/>
        <v>41.60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630205</v>
      </c>
      <c r="C61" s="118" t="s">
        <v>239</v>
      </c>
      <c r="D61" s="228">
        <v>18</v>
      </c>
      <c r="E61" s="228">
        <v>15</v>
      </c>
      <c r="F61" s="228">
        <v>18</v>
      </c>
      <c r="G61" s="228">
        <v>15</v>
      </c>
      <c r="H61" s="228">
        <v>18</v>
      </c>
      <c r="I61" s="228">
        <f t="shared" si="1"/>
        <v>84</v>
      </c>
      <c r="J61" s="228">
        <f t="shared" si="2"/>
        <v>12.60</v>
      </c>
      <c r="K61" s="229">
        <v>5</v>
      </c>
      <c r="L61" s="229">
        <v>4</v>
      </c>
      <c r="M61" s="229">
        <v>6</v>
      </c>
      <c r="N61" s="229">
        <v>5</v>
      </c>
      <c r="O61" s="229">
        <v>6</v>
      </c>
      <c r="P61" s="229">
        <f t="shared" si="3"/>
        <v>26</v>
      </c>
      <c r="Q61" s="229">
        <f t="shared" si="4"/>
        <v>1.30</v>
      </c>
      <c r="R61" s="103">
        <f t="shared" si="5"/>
        <v>2.9499999999999997</v>
      </c>
      <c r="S61" s="103">
        <f t="shared" si="6"/>
        <v>2.4500000000000002</v>
      </c>
      <c r="T61" s="103">
        <f t="shared" si="7"/>
        <v>3</v>
      </c>
      <c r="U61" s="103">
        <f t="shared" si="8"/>
        <v>2.50</v>
      </c>
      <c r="V61" s="103">
        <f t="shared" si="9"/>
        <v>3</v>
      </c>
      <c r="W61" s="26">
        <f t="shared" si="10"/>
        <v>110</v>
      </c>
      <c r="X61" s="226">
        <f t="shared" si="11"/>
        <v>22</v>
      </c>
      <c r="Y61" s="118">
        <v>60</v>
      </c>
      <c r="Z61" s="105">
        <f t="shared" si="12"/>
        <v>48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630206</v>
      </c>
      <c r="C62" s="118" t="s">
        <v>240</v>
      </c>
      <c r="D62" s="228">
        <v>11</v>
      </c>
      <c r="E62" s="228">
        <v>15</v>
      </c>
      <c r="F62" s="228">
        <v>8</v>
      </c>
      <c r="G62" s="228">
        <v>9</v>
      </c>
      <c r="H62" s="228">
        <v>11</v>
      </c>
      <c r="I62" s="228">
        <f t="shared" si="1"/>
        <v>54</v>
      </c>
      <c r="J62" s="228">
        <f t="shared" si="2"/>
        <v>8.10</v>
      </c>
      <c r="K62" s="229">
        <v>2</v>
      </c>
      <c r="L62" s="229">
        <v>3</v>
      </c>
      <c r="M62" s="229">
        <v>2</v>
      </c>
      <c r="N62" s="229">
        <v>3</v>
      </c>
      <c r="O62" s="229">
        <v>2</v>
      </c>
      <c r="P62" s="229">
        <f t="shared" si="3"/>
        <v>12</v>
      </c>
      <c r="Q62" s="229">
        <f t="shared" si="4"/>
        <v>0.60000000000000009</v>
      </c>
      <c r="R62" s="103">
        <f t="shared" si="5"/>
        <v>1.75</v>
      </c>
      <c r="S62" s="103">
        <f t="shared" si="6"/>
        <v>2.40</v>
      </c>
      <c r="T62" s="103">
        <f t="shared" si="7"/>
        <v>1.30</v>
      </c>
      <c r="U62" s="103">
        <f t="shared" si="8"/>
        <v>1.50</v>
      </c>
      <c r="V62" s="103">
        <f t="shared" si="9"/>
        <v>1.75</v>
      </c>
      <c r="W62" s="26">
        <f t="shared" si="10"/>
        <v>66</v>
      </c>
      <c r="X62" s="226">
        <f t="shared" si="11"/>
        <v>13.20</v>
      </c>
      <c r="Y62" s="118">
        <v>40</v>
      </c>
      <c r="Z62" s="105">
        <f t="shared" si="12"/>
        <v>32</v>
      </c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1:44" s="104" customFormat="1" ht="20.25">
      <c r="A63" s="223">
        <v>57</v>
      </c>
      <c r="B63" s="260">
        <v>630207</v>
      </c>
      <c r="C63" s="118" t="s">
        <v>241</v>
      </c>
      <c r="D63" s="228">
        <v>9</v>
      </c>
      <c r="E63" s="228">
        <v>9</v>
      </c>
      <c r="F63" s="228">
        <v>11</v>
      </c>
      <c r="G63" s="228">
        <v>11</v>
      </c>
      <c r="H63" s="228">
        <v>9</v>
      </c>
      <c r="I63" s="228">
        <f t="shared" si="1"/>
        <v>49</v>
      </c>
      <c r="J63" s="228">
        <f t="shared" si="2"/>
        <v>7.35</v>
      </c>
      <c r="K63" s="229">
        <v>3</v>
      </c>
      <c r="L63" s="229">
        <v>2</v>
      </c>
      <c r="M63" s="229">
        <v>2.50</v>
      </c>
      <c r="N63" s="229">
        <v>1</v>
      </c>
      <c r="O63" s="229">
        <v>1.50</v>
      </c>
      <c r="P63" s="229">
        <f t="shared" si="3"/>
        <v>10</v>
      </c>
      <c r="Q63" s="229">
        <f t="shared" si="4"/>
        <v>0.50</v>
      </c>
      <c r="R63" s="103">
        <f t="shared" si="5"/>
        <v>1.50</v>
      </c>
      <c r="S63" s="103">
        <f t="shared" si="6"/>
        <v>1.45</v>
      </c>
      <c r="T63" s="103">
        <f t="shared" si="7"/>
        <v>1.775</v>
      </c>
      <c r="U63" s="103">
        <f t="shared" si="8"/>
        <v>1.70</v>
      </c>
      <c r="V63" s="103">
        <f t="shared" si="9"/>
        <v>1.4249999999999998</v>
      </c>
      <c r="W63" s="26">
        <f t="shared" si="10"/>
        <v>59</v>
      </c>
      <c r="X63" s="226">
        <f t="shared" si="11"/>
        <v>11.80</v>
      </c>
      <c r="Y63" s="118">
        <v>36</v>
      </c>
      <c r="Z63" s="105">
        <f t="shared" si="12"/>
        <v>28.80</v>
      </c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6"/>
    </row>
    <row r="64" spans="1:44" s="104" customFormat="1" ht="20.25">
      <c r="A64" s="223">
        <v>58</v>
      </c>
      <c r="B64" s="260">
        <v>630208</v>
      </c>
      <c r="C64" s="118" t="s">
        <v>242</v>
      </c>
      <c r="D64" s="228">
        <v>11</v>
      </c>
      <c r="E64" s="228">
        <v>15</v>
      </c>
      <c r="F64" s="228">
        <v>11</v>
      </c>
      <c r="G64" s="228">
        <v>11</v>
      </c>
      <c r="H64" s="228">
        <v>11</v>
      </c>
      <c r="I64" s="228">
        <f t="shared" si="1"/>
        <v>59</v>
      </c>
      <c r="J64" s="228">
        <f t="shared" si="2"/>
        <v>8.85</v>
      </c>
      <c r="K64" s="229">
        <v>4</v>
      </c>
      <c r="L64" s="229">
        <v>3</v>
      </c>
      <c r="M64" s="229">
        <v>4</v>
      </c>
      <c r="N64" s="229">
        <v>3</v>
      </c>
      <c r="O64" s="229">
        <v>2</v>
      </c>
      <c r="P64" s="229">
        <f t="shared" si="3"/>
        <v>16</v>
      </c>
      <c r="Q64" s="229">
        <f t="shared" si="4"/>
        <v>0.80</v>
      </c>
      <c r="R64" s="103">
        <f t="shared" si="5"/>
        <v>1.85</v>
      </c>
      <c r="S64" s="103">
        <f t="shared" si="6"/>
        <v>2.40</v>
      </c>
      <c r="T64" s="103">
        <f t="shared" si="7"/>
        <v>1.85</v>
      </c>
      <c r="U64" s="103">
        <f t="shared" si="8"/>
        <v>1.7999999999999998</v>
      </c>
      <c r="V64" s="103">
        <f t="shared" si="9"/>
        <v>1.75</v>
      </c>
      <c r="W64" s="26">
        <f t="shared" si="10"/>
        <v>75</v>
      </c>
      <c r="X64" s="226">
        <f t="shared" si="11"/>
        <v>15</v>
      </c>
      <c r="Y64" s="118">
        <v>44</v>
      </c>
      <c r="Z64" s="105">
        <f t="shared" si="12"/>
        <v>35.200000000000003</v>
      </c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6"/>
    </row>
    <row r="65" spans="1:44" s="104" customFormat="1" ht="20.25">
      <c r="A65" s="223">
        <v>59</v>
      </c>
      <c r="B65" s="260">
        <v>630209</v>
      </c>
      <c r="C65" s="118" t="s">
        <v>121</v>
      </c>
      <c r="D65" s="228">
        <v>12</v>
      </c>
      <c r="E65" s="228">
        <v>15</v>
      </c>
      <c r="F65" s="228">
        <v>14</v>
      </c>
      <c r="G65" s="228">
        <v>11</v>
      </c>
      <c r="H65" s="228">
        <v>11</v>
      </c>
      <c r="I65" s="228">
        <f t="shared" si="1"/>
        <v>63</v>
      </c>
      <c r="J65" s="228">
        <f t="shared" si="2"/>
        <v>9.4499999999999993</v>
      </c>
      <c r="K65" s="229">
        <v>3</v>
      </c>
      <c r="L65" s="229">
        <v>4</v>
      </c>
      <c r="M65" s="229">
        <v>3</v>
      </c>
      <c r="N65" s="229">
        <v>3.50</v>
      </c>
      <c r="O65" s="229">
        <v>3</v>
      </c>
      <c r="P65" s="229">
        <f t="shared" si="3"/>
        <v>16.50</v>
      </c>
      <c r="Q65" s="229">
        <f t="shared" si="4"/>
        <v>0.825</v>
      </c>
      <c r="R65" s="103">
        <f t="shared" si="5"/>
        <v>1.9499999999999997</v>
      </c>
      <c r="S65" s="103">
        <f t="shared" si="6"/>
        <v>2.4500000000000002</v>
      </c>
      <c r="T65" s="103">
        <f t="shared" si="7"/>
        <v>2.25</v>
      </c>
      <c r="U65" s="103">
        <f t="shared" si="8"/>
        <v>1.825</v>
      </c>
      <c r="V65" s="103">
        <f t="shared" si="9"/>
        <v>1.7999999999999998</v>
      </c>
      <c r="W65" s="26">
        <f t="shared" si="10"/>
        <v>79.50</v>
      </c>
      <c r="X65" s="226">
        <f t="shared" si="11"/>
        <v>15.90</v>
      </c>
      <c r="Y65" s="118">
        <v>46</v>
      </c>
      <c r="Z65" s="105">
        <f t="shared" si="12"/>
        <v>36.800000000000004</v>
      </c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6"/>
    </row>
    <row r="66" spans="1:44" s="104" customFormat="1" ht="20.25">
      <c r="A66" s="223">
        <v>60</v>
      </c>
      <c r="B66" s="260">
        <v>630210</v>
      </c>
      <c r="C66" s="118" t="s">
        <v>165</v>
      </c>
      <c r="D66" s="228">
        <v>11</v>
      </c>
      <c r="E66" s="228">
        <v>8</v>
      </c>
      <c r="F66" s="228">
        <v>11</v>
      </c>
      <c r="G66" s="228">
        <v>12</v>
      </c>
      <c r="H66" s="228">
        <v>11</v>
      </c>
      <c r="I66" s="228">
        <f t="shared" si="1"/>
        <v>53</v>
      </c>
      <c r="J66" s="228">
        <f t="shared" si="2"/>
        <v>7.9499999999999993</v>
      </c>
      <c r="K66" s="229">
        <v>2</v>
      </c>
      <c r="L66" s="229">
        <v>2.50</v>
      </c>
      <c r="M66" s="229">
        <v>3</v>
      </c>
      <c r="N66" s="229">
        <v>4</v>
      </c>
      <c r="O66" s="229">
        <v>3</v>
      </c>
      <c r="P66" s="229">
        <f t="shared" si="3"/>
        <v>14.50</v>
      </c>
      <c r="Q66" s="229">
        <f t="shared" si="4"/>
        <v>0.72500000000000009</v>
      </c>
      <c r="R66" s="103">
        <f t="shared" si="5"/>
        <v>1.75</v>
      </c>
      <c r="S66" s="103">
        <f t="shared" si="6"/>
        <v>1.325</v>
      </c>
      <c r="T66" s="103">
        <f t="shared" si="7"/>
        <v>1.7999999999999998</v>
      </c>
      <c r="U66" s="103">
        <f t="shared" si="8"/>
        <v>1.9999999999999998</v>
      </c>
      <c r="V66" s="103">
        <f t="shared" si="9"/>
        <v>1.7999999999999998</v>
      </c>
      <c r="W66" s="26">
        <f t="shared" si="10"/>
        <v>67.50</v>
      </c>
      <c r="X66" s="226">
        <f t="shared" si="11"/>
        <v>13.50</v>
      </c>
      <c r="Y66" s="118">
        <v>39</v>
      </c>
      <c r="Z66" s="105">
        <f t="shared" si="12"/>
        <v>31.200000000000003</v>
      </c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6"/>
    </row>
    <row r="67" spans="1:44" s="104" customFormat="1" ht="20.25">
      <c r="A67" s="223">
        <v>61</v>
      </c>
      <c r="B67" s="260">
        <v>630212</v>
      </c>
      <c r="C67" s="118" t="s">
        <v>243</v>
      </c>
      <c r="D67" s="228">
        <v>11</v>
      </c>
      <c r="E67" s="228">
        <v>8</v>
      </c>
      <c r="F67" s="228">
        <v>15</v>
      </c>
      <c r="G67" s="228">
        <v>11</v>
      </c>
      <c r="H67" s="228">
        <v>12</v>
      </c>
      <c r="I67" s="228">
        <f t="shared" si="1"/>
        <v>57</v>
      </c>
      <c r="J67" s="228">
        <f t="shared" si="2"/>
        <v>8.5499999999999989</v>
      </c>
      <c r="K67" s="229">
        <v>3</v>
      </c>
      <c r="L67" s="229">
        <v>4</v>
      </c>
      <c r="M67" s="229">
        <v>3</v>
      </c>
      <c r="N67" s="229">
        <v>4</v>
      </c>
      <c r="O67" s="229">
        <v>3</v>
      </c>
      <c r="P67" s="229">
        <f t="shared" si="3"/>
        <v>17</v>
      </c>
      <c r="Q67" s="229">
        <f t="shared" si="4"/>
        <v>0.85000000000000009</v>
      </c>
      <c r="R67" s="103">
        <f t="shared" si="5"/>
        <v>1.7999999999999998</v>
      </c>
      <c r="S67" s="103">
        <f t="shared" si="6"/>
        <v>1.40</v>
      </c>
      <c r="T67" s="103">
        <f t="shared" si="7"/>
        <v>2.40</v>
      </c>
      <c r="U67" s="103">
        <f t="shared" si="8"/>
        <v>1.85</v>
      </c>
      <c r="V67" s="103">
        <f t="shared" si="9"/>
        <v>1.9499999999999997</v>
      </c>
      <c r="W67" s="26">
        <f t="shared" si="10"/>
        <v>74</v>
      </c>
      <c r="X67" s="226">
        <f t="shared" si="11"/>
        <v>14.80</v>
      </c>
      <c r="Y67" s="118">
        <v>42</v>
      </c>
      <c r="Z67" s="105">
        <f t="shared" si="12"/>
        <v>33.60</v>
      </c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6"/>
    </row>
    <row r="68" spans="1:44" s="104" customFormat="1" ht="20.25">
      <c r="A68" s="223">
        <v>62</v>
      </c>
      <c r="B68" s="260">
        <v>630214</v>
      </c>
      <c r="C68" s="118" t="s">
        <v>244</v>
      </c>
      <c r="D68" s="228">
        <v>9</v>
      </c>
      <c r="E68" s="228">
        <v>9</v>
      </c>
      <c r="F68" s="228">
        <v>11</v>
      </c>
      <c r="G68" s="228">
        <v>9</v>
      </c>
      <c r="H68" s="228">
        <v>11</v>
      </c>
      <c r="I68" s="228">
        <f t="shared" si="1"/>
        <v>49</v>
      </c>
      <c r="J68" s="228">
        <f t="shared" si="2"/>
        <v>7.35</v>
      </c>
      <c r="K68" s="229">
        <v>2</v>
      </c>
      <c r="L68" s="229">
        <v>1</v>
      </c>
      <c r="M68" s="229">
        <v>2</v>
      </c>
      <c r="N68" s="229">
        <v>3</v>
      </c>
      <c r="O68" s="229">
        <v>2</v>
      </c>
      <c r="P68" s="229">
        <f t="shared" si="3"/>
        <v>10</v>
      </c>
      <c r="Q68" s="229">
        <f t="shared" si="4"/>
        <v>0.50</v>
      </c>
      <c r="R68" s="103">
        <f t="shared" si="5"/>
        <v>1.45</v>
      </c>
      <c r="S68" s="103">
        <f t="shared" si="6"/>
        <v>1.40</v>
      </c>
      <c r="T68" s="103">
        <f t="shared" si="7"/>
        <v>1.75</v>
      </c>
      <c r="U68" s="103">
        <f t="shared" si="8"/>
        <v>1.50</v>
      </c>
      <c r="V68" s="103">
        <f t="shared" si="9"/>
        <v>1.75</v>
      </c>
      <c r="W68" s="26">
        <f t="shared" si="10"/>
        <v>59</v>
      </c>
      <c r="X68" s="226">
        <f t="shared" si="11"/>
        <v>11.80</v>
      </c>
      <c r="Y68" s="118">
        <v>38</v>
      </c>
      <c r="Z68" s="105">
        <f t="shared" si="12"/>
        <v>30.40</v>
      </c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6"/>
    </row>
    <row r="69" spans="1:44" s="104" customFormat="1" ht="20.25">
      <c r="A69" s="223">
        <v>63</v>
      </c>
      <c r="B69" s="260">
        <v>630216</v>
      </c>
      <c r="C69" s="118" t="s">
        <v>245</v>
      </c>
      <c r="D69" s="228">
        <v>11</v>
      </c>
      <c r="E69" s="228">
        <v>12</v>
      </c>
      <c r="F69" s="228">
        <v>11</v>
      </c>
      <c r="G69" s="228">
        <v>11</v>
      </c>
      <c r="H69" s="228">
        <v>8</v>
      </c>
      <c r="I69" s="228">
        <f t="shared" si="1"/>
        <v>53</v>
      </c>
      <c r="J69" s="228">
        <f t="shared" si="2"/>
        <v>7.9499999999999993</v>
      </c>
      <c r="K69" s="229">
        <v>2</v>
      </c>
      <c r="L69" s="229">
        <v>2.50</v>
      </c>
      <c r="M69" s="229">
        <v>3</v>
      </c>
      <c r="N69" s="229">
        <v>2</v>
      </c>
      <c r="O69" s="229">
        <v>3</v>
      </c>
      <c r="P69" s="229">
        <f t="shared" si="3"/>
        <v>12.50</v>
      </c>
      <c r="Q69" s="229">
        <f t="shared" si="4"/>
        <v>0.625</v>
      </c>
      <c r="R69" s="103">
        <f t="shared" si="5"/>
        <v>1.75</v>
      </c>
      <c r="S69" s="103">
        <f t="shared" si="6"/>
        <v>1.9249999999999998</v>
      </c>
      <c r="T69" s="103">
        <f t="shared" si="7"/>
        <v>1.7999999999999998</v>
      </c>
      <c r="U69" s="103">
        <f t="shared" si="8"/>
        <v>1.75</v>
      </c>
      <c r="V69" s="103">
        <f t="shared" si="9"/>
        <v>1.35</v>
      </c>
      <c r="W69" s="26">
        <f t="shared" si="10"/>
        <v>65.50</v>
      </c>
      <c r="X69" s="226">
        <f t="shared" si="11"/>
        <v>13.10</v>
      </c>
      <c r="Y69" s="118">
        <v>40</v>
      </c>
      <c r="Z69" s="105">
        <f t="shared" si="12"/>
        <v>32</v>
      </c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6"/>
    </row>
    <row r="70" spans="1:44" s="104" customFormat="1" ht="20.25">
      <c r="A70" s="223">
        <v>64</v>
      </c>
      <c r="B70" s="260">
        <v>630218</v>
      </c>
      <c r="C70" s="118" t="s">
        <v>246</v>
      </c>
      <c r="D70" s="228">
        <v>8</v>
      </c>
      <c r="E70" s="228">
        <v>9</v>
      </c>
      <c r="F70" s="228">
        <v>8</v>
      </c>
      <c r="G70" s="228">
        <v>9</v>
      </c>
      <c r="H70" s="228">
        <v>11</v>
      </c>
      <c r="I70" s="228">
        <f t="shared" si="1"/>
        <v>45</v>
      </c>
      <c r="J70" s="228">
        <f t="shared" si="2"/>
        <v>6.75</v>
      </c>
      <c r="K70" s="229">
        <v>2</v>
      </c>
      <c r="L70" s="229">
        <v>2.50</v>
      </c>
      <c r="M70" s="229">
        <v>3</v>
      </c>
      <c r="N70" s="229">
        <v>2</v>
      </c>
      <c r="O70" s="229">
        <v>3</v>
      </c>
      <c r="P70" s="229">
        <f t="shared" si="3"/>
        <v>12.50</v>
      </c>
      <c r="Q70" s="229">
        <f t="shared" si="4"/>
        <v>0.625</v>
      </c>
      <c r="R70" s="103">
        <f t="shared" si="5"/>
        <v>1.30</v>
      </c>
      <c r="S70" s="103">
        <f t="shared" si="6"/>
        <v>1.475</v>
      </c>
      <c r="T70" s="103">
        <f t="shared" si="7"/>
        <v>1.35</v>
      </c>
      <c r="U70" s="103">
        <f t="shared" si="8"/>
        <v>1.45</v>
      </c>
      <c r="V70" s="103">
        <f t="shared" si="9"/>
        <v>1.7999999999999998</v>
      </c>
      <c r="W70" s="26">
        <f t="shared" si="10"/>
        <v>57.50</v>
      </c>
      <c r="X70" s="226">
        <f t="shared" si="11"/>
        <v>11.50</v>
      </c>
      <c r="Y70" s="118">
        <v>35</v>
      </c>
      <c r="Z70" s="105">
        <f t="shared" si="12"/>
        <v>28</v>
      </c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6"/>
    </row>
    <row r="71" spans="1:44" s="104" customFormat="1" ht="20.25">
      <c r="A71" s="223">
        <v>65</v>
      </c>
      <c r="B71" s="260">
        <v>630219</v>
      </c>
      <c r="C71" s="118" t="s">
        <v>247</v>
      </c>
      <c r="D71" s="228">
        <v>8</v>
      </c>
      <c r="E71" s="228">
        <v>9</v>
      </c>
      <c r="F71" s="228">
        <v>11</v>
      </c>
      <c r="G71" s="228">
        <v>12</v>
      </c>
      <c r="H71" s="228">
        <v>15</v>
      </c>
      <c r="I71" s="228">
        <f t="shared" si="1"/>
        <v>55</v>
      </c>
      <c r="J71" s="228">
        <f t="shared" si="2"/>
        <v>8.25</v>
      </c>
      <c r="K71" s="229">
        <v>4</v>
      </c>
      <c r="L71" s="229">
        <v>4</v>
      </c>
      <c r="M71" s="229">
        <v>3</v>
      </c>
      <c r="N71" s="229">
        <v>2</v>
      </c>
      <c r="O71" s="229">
        <v>3</v>
      </c>
      <c r="P71" s="229">
        <f t="shared" si="3"/>
        <v>16</v>
      </c>
      <c r="Q71" s="229">
        <f t="shared" si="4"/>
        <v>0.80</v>
      </c>
      <c r="R71" s="103">
        <f t="shared" si="5"/>
        <v>1.40</v>
      </c>
      <c r="S71" s="103">
        <f t="shared" si="6"/>
        <v>1.5499999999999998</v>
      </c>
      <c r="T71" s="103">
        <f t="shared" si="7"/>
        <v>1.7999999999999998</v>
      </c>
      <c r="U71" s="103">
        <f t="shared" si="8"/>
        <v>1.90</v>
      </c>
      <c r="V71" s="103">
        <f t="shared" si="9"/>
        <v>2.40</v>
      </c>
      <c r="W71" s="26">
        <f t="shared" si="10"/>
        <v>71</v>
      </c>
      <c r="X71" s="226">
        <f t="shared" si="11"/>
        <v>14.20</v>
      </c>
      <c r="Y71" s="118">
        <v>44</v>
      </c>
      <c r="Z71" s="105">
        <f t="shared" si="12"/>
        <v>35.200000000000003</v>
      </c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6"/>
    </row>
    <row r="72" spans="1:44" s="104" customFormat="1" ht="20.25">
      <c r="A72" s="223">
        <v>66</v>
      </c>
      <c r="B72" s="260">
        <v>630220</v>
      </c>
      <c r="C72" s="118" t="s">
        <v>248</v>
      </c>
      <c r="D72" s="228">
        <v>15</v>
      </c>
      <c r="E72" s="228">
        <v>11</v>
      </c>
      <c r="F72" s="228">
        <v>12</v>
      </c>
      <c r="G72" s="228">
        <v>15</v>
      </c>
      <c r="H72" s="228">
        <v>18</v>
      </c>
      <c r="I72" s="228">
        <f t="shared" si="13" ref="I72:I135">SUM(D72:H72)</f>
        <v>71</v>
      </c>
      <c r="J72" s="228">
        <f t="shared" si="14" ref="J72:J135">I72*0.15</f>
        <v>10.65</v>
      </c>
      <c r="K72" s="229">
        <v>4</v>
      </c>
      <c r="L72" s="229">
        <v>4.50</v>
      </c>
      <c r="M72" s="229">
        <v>5</v>
      </c>
      <c r="N72" s="229">
        <v>4</v>
      </c>
      <c r="O72" s="229">
        <v>5</v>
      </c>
      <c r="P72" s="229">
        <f t="shared" si="15" ref="P72:P135">SUM(K72:O72)</f>
        <v>22.50</v>
      </c>
      <c r="Q72" s="229">
        <f t="shared" si="16" ref="Q72:Q135">P72*0.05</f>
        <v>1.125</v>
      </c>
      <c r="R72" s="103">
        <f t="shared" si="17" ref="R72:R135">D72*0.15+K72:K72*0.05</f>
        <v>2.4500000000000002</v>
      </c>
      <c r="S72" s="103">
        <f t="shared" si="18" ref="S72:S135">E72*0.15+L72:L72*0.05</f>
        <v>1.875</v>
      </c>
      <c r="T72" s="103">
        <f t="shared" si="19" ref="T72:T135">F72*0.15+M72:M72*0.05</f>
        <v>2.0499999999999998</v>
      </c>
      <c r="U72" s="103">
        <f t="shared" si="20" ref="U72:U135">G72*0.15+N72:N72*0.05</f>
        <v>2.4500000000000002</v>
      </c>
      <c r="V72" s="103">
        <f t="shared" si="21" ref="V72:V135">H72*0.15+O72:O72*0.05</f>
        <v>2.9499999999999997</v>
      </c>
      <c r="W72" s="26">
        <f t="shared" si="22" ref="W72:W135">I72+P72</f>
        <v>93.50</v>
      </c>
      <c r="X72" s="226">
        <f t="shared" si="23" ref="X72:X135">W72*0.2</f>
        <v>18.70</v>
      </c>
      <c r="Y72" s="118">
        <v>54</v>
      </c>
      <c r="Z72" s="105">
        <f t="shared" si="24" ref="Z72:Z135">Y72*0.8</f>
        <v>43.20</v>
      </c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6"/>
    </row>
    <row r="73" spans="1:44" s="104" customFormat="1" ht="20.25">
      <c r="A73" s="223">
        <v>67</v>
      </c>
      <c r="B73" s="260">
        <v>630223</v>
      </c>
      <c r="C73" s="118" t="s">
        <v>249</v>
      </c>
      <c r="D73" s="228">
        <v>11</v>
      </c>
      <c r="E73" s="228">
        <v>11</v>
      </c>
      <c r="F73" s="228">
        <v>11</v>
      </c>
      <c r="G73" s="228">
        <v>12</v>
      </c>
      <c r="H73" s="228">
        <v>8</v>
      </c>
      <c r="I73" s="228">
        <f t="shared" si="13"/>
        <v>53</v>
      </c>
      <c r="J73" s="228">
        <f t="shared" si="14"/>
        <v>7.9499999999999993</v>
      </c>
      <c r="K73" s="229">
        <v>2</v>
      </c>
      <c r="L73" s="229">
        <v>2.50</v>
      </c>
      <c r="M73" s="229">
        <v>3</v>
      </c>
      <c r="N73" s="229">
        <v>2</v>
      </c>
      <c r="O73" s="229">
        <v>3</v>
      </c>
      <c r="P73" s="229">
        <f t="shared" si="15"/>
        <v>12.50</v>
      </c>
      <c r="Q73" s="229">
        <f t="shared" si="16"/>
        <v>0.625</v>
      </c>
      <c r="R73" s="103">
        <f t="shared" si="17"/>
        <v>1.75</v>
      </c>
      <c r="S73" s="103">
        <f t="shared" si="18"/>
        <v>1.775</v>
      </c>
      <c r="T73" s="103">
        <f t="shared" si="19"/>
        <v>1.7999999999999998</v>
      </c>
      <c r="U73" s="103">
        <f t="shared" si="20"/>
        <v>1.90</v>
      </c>
      <c r="V73" s="103">
        <f t="shared" si="21"/>
        <v>1.35</v>
      </c>
      <c r="W73" s="26">
        <f t="shared" si="22"/>
        <v>65.50</v>
      </c>
      <c r="X73" s="226">
        <f t="shared" si="23"/>
        <v>13.10</v>
      </c>
      <c r="Y73" s="118">
        <v>41</v>
      </c>
      <c r="Z73" s="105">
        <f t="shared" si="24"/>
        <v>32.800000000000004</v>
      </c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6"/>
    </row>
    <row r="74" spans="1:44" s="104" customFormat="1" ht="20.25">
      <c r="A74" s="223">
        <v>68</v>
      </c>
      <c r="B74" s="260">
        <v>630224</v>
      </c>
      <c r="C74" s="118" t="s">
        <v>168</v>
      </c>
      <c r="D74" s="228">
        <v>11</v>
      </c>
      <c r="E74" s="228">
        <v>15</v>
      </c>
      <c r="F74" s="228">
        <v>15</v>
      </c>
      <c r="G74" s="228">
        <v>18</v>
      </c>
      <c r="H74" s="228">
        <v>15</v>
      </c>
      <c r="I74" s="228">
        <f t="shared" si="13"/>
        <v>74</v>
      </c>
      <c r="J74" s="228">
        <f t="shared" si="14"/>
        <v>11.10</v>
      </c>
      <c r="K74" s="229">
        <v>4</v>
      </c>
      <c r="L74" s="229">
        <v>4.50</v>
      </c>
      <c r="M74" s="229">
        <v>3</v>
      </c>
      <c r="N74" s="229">
        <v>4</v>
      </c>
      <c r="O74" s="229">
        <v>3</v>
      </c>
      <c r="P74" s="229">
        <f t="shared" si="15"/>
        <v>18.50</v>
      </c>
      <c r="Q74" s="229">
        <f t="shared" si="16"/>
        <v>0.925</v>
      </c>
      <c r="R74" s="103">
        <f t="shared" si="17"/>
        <v>1.85</v>
      </c>
      <c r="S74" s="103">
        <f t="shared" si="18"/>
        <v>2.475</v>
      </c>
      <c r="T74" s="103">
        <f t="shared" si="19"/>
        <v>2.40</v>
      </c>
      <c r="U74" s="103">
        <f t="shared" si="20"/>
        <v>2.90</v>
      </c>
      <c r="V74" s="103">
        <f t="shared" si="21"/>
        <v>2.40</v>
      </c>
      <c r="W74" s="26">
        <f t="shared" si="22"/>
        <v>92.50</v>
      </c>
      <c r="X74" s="226">
        <f t="shared" si="23"/>
        <v>18.50</v>
      </c>
      <c r="Y74" s="118">
        <v>55</v>
      </c>
      <c r="Z74" s="105">
        <f t="shared" si="24"/>
        <v>44</v>
      </c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6"/>
    </row>
    <row r="75" spans="1:44" s="104" customFormat="1" ht="20.25">
      <c r="A75" s="223">
        <v>69</v>
      </c>
      <c r="B75" s="260">
        <v>630225</v>
      </c>
      <c r="C75" s="118" t="s">
        <v>250</v>
      </c>
      <c r="D75" s="228">
        <v>9</v>
      </c>
      <c r="E75" s="228">
        <v>8</v>
      </c>
      <c r="F75" s="228">
        <v>11</v>
      </c>
      <c r="G75" s="228">
        <v>11</v>
      </c>
      <c r="H75" s="228">
        <v>11</v>
      </c>
      <c r="I75" s="228">
        <f t="shared" si="13"/>
        <v>50</v>
      </c>
      <c r="J75" s="228">
        <f t="shared" si="14"/>
        <v>7.50</v>
      </c>
      <c r="K75" s="229">
        <v>2</v>
      </c>
      <c r="L75" s="229">
        <v>3</v>
      </c>
      <c r="M75" s="229">
        <v>2.50</v>
      </c>
      <c r="N75" s="229">
        <v>2</v>
      </c>
      <c r="O75" s="229">
        <v>3</v>
      </c>
      <c r="P75" s="229">
        <f t="shared" si="15"/>
        <v>12.50</v>
      </c>
      <c r="Q75" s="229">
        <f t="shared" si="16"/>
        <v>0.625</v>
      </c>
      <c r="R75" s="103">
        <f t="shared" si="17"/>
        <v>1.45</v>
      </c>
      <c r="S75" s="103">
        <f t="shared" si="18"/>
        <v>1.35</v>
      </c>
      <c r="T75" s="103">
        <f t="shared" si="19"/>
        <v>1.775</v>
      </c>
      <c r="U75" s="103">
        <f t="shared" si="20"/>
        <v>1.75</v>
      </c>
      <c r="V75" s="103">
        <f t="shared" si="21"/>
        <v>1.7999999999999998</v>
      </c>
      <c r="W75" s="26">
        <f t="shared" si="22"/>
        <v>62.50</v>
      </c>
      <c r="X75" s="226">
        <f t="shared" si="23"/>
        <v>12.50</v>
      </c>
      <c r="Y75" s="118">
        <v>35</v>
      </c>
      <c r="Z75" s="105">
        <f t="shared" si="24"/>
        <v>28</v>
      </c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6"/>
    </row>
    <row r="76" spans="1:44" s="104" customFormat="1" ht="20.25">
      <c r="A76" s="223">
        <v>70</v>
      </c>
      <c r="B76" s="260">
        <v>630226</v>
      </c>
      <c r="C76" s="118" t="s">
        <v>251</v>
      </c>
      <c r="D76" s="228">
        <v>5</v>
      </c>
      <c r="E76" s="228">
        <v>6</v>
      </c>
      <c r="F76" s="228">
        <v>8</v>
      </c>
      <c r="G76" s="228">
        <v>9</v>
      </c>
      <c r="H76" s="228">
        <v>8</v>
      </c>
      <c r="I76" s="228">
        <f t="shared" si="13"/>
        <v>36</v>
      </c>
      <c r="J76" s="228">
        <f t="shared" si="14"/>
        <v>5.40</v>
      </c>
      <c r="K76" s="229">
        <v>2</v>
      </c>
      <c r="L76" s="229">
        <v>2.50</v>
      </c>
      <c r="M76" s="229">
        <v>3</v>
      </c>
      <c r="N76" s="229">
        <v>3.50</v>
      </c>
      <c r="O76" s="229">
        <v>2</v>
      </c>
      <c r="P76" s="229">
        <f t="shared" si="15"/>
        <v>13</v>
      </c>
      <c r="Q76" s="229">
        <f t="shared" si="16"/>
        <v>0.65</v>
      </c>
      <c r="R76" s="103">
        <f t="shared" si="17"/>
        <v>0.85</v>
      </c>
      <c r="S76" s="103">
        <f t="shared" si="18"/>
        <v>1.0249999999999999</v>
      </c>
      <c r="T76" s="103">
        <f t="shared" si="19"/>
        <v>1.35</v>
      </c>
      <c r="U76" s="103">
        <f t="shared" si="20"/>
        <v>1.525</v>
      </c>
      <c r="V76" s="103">
        <f t="shared" si="21"/>
        <v>1.30</v>
      </c>
      <c r="W76" s="26">
        <f t="shared" si="22"/>
        <v>49</v>
      </c>
      <c r="X76" s="226">
        <f t="shared" si="23"/>
        <v>9.8000000000000007</v>
      </c>
      <c r="Y76" s="118">
        <v>28</v>
      </c>
      <c r="Z76" s="105">
        <f t="shared" si="24"/>
        <v>22.40</v>
      </c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6"/>
    </row>
    <row r="77" spans="1:44" s="104" customFormat="1" ht="20.25">
      <c r="A77" s="223">
        <v>71</v>
      </c>
      <c r="B77" s="260">
        <v>630227</v>
      </c>
      <c r="C77" s="118" t="s">
        <v>252</v>
      </c>
      <c r="D77" s="228">
        <v>8</v>
      </c>
      <c r="E77" s="228">
        <v>8</v>
      </c>
      <c r="F77" s="228">
        <v>8</v>
      </c>
      <c r="G77" s="228">
        <v>8</v>
      </c>
      <c r="H77" s="228">
        <v>8</v>
      </c>
      <c r="I77" s="228">
        <f t="shared" si="13"/>
        <v>40</v>
      </c>
      <c r="J77" s="228">
        <f t="shared" si="14"/>
        <v>6</v>
      </c>
      <c r="K77" s="229">
        <v>1</v>
      </c>
      <c r="L77" s="229">
        <v>2</v>
      </c>
      <c r="M77" s="229">
        <v>3</v>
      </c>
      <c r="N77" s="229">
        <v>1</v>
      </c>
      <c r="O77" s="229">
        <v>1</v>
      </c>
      <c r="P77" s="229">
        <f t="shared" si="15"/>
        <v>8</v>
      </c>
      <c r="Q77" s="229">
        <f t="shared" si="16"/>
        <v>0.40</v>
      </c>
      <c r="R77" s="103">
        <f t="shared" si="17"/>
        <v>1.25</v>
      </c>
      <c r="S77" s="103">
        <f t="shared" si="18"/>
        <v>1.30</v>
      </c>
      <c r="T77" s="103">
        <f t="shared" si="19"/>
        <v>1.35</v>
      </c>
      <c r="U77" s="103">
        <f t="shared" si="20"/>
        <v>1.25</v>
      </c>
      <c r="V77" s="103">
        <f t="shared" si="21"/>
        <v>1.25</v>
      </c>
      <c r="W77" s="26">
        <f t="shared" si="22"/>
        <v>48</v>
      </c>
      <c r="X77" s="226">
        <f t="shared" si="23"/>
        <v>9.6000000000000014</v>
      </c>
      <c r="Y77" s="118">
        <v>32</v>
      </c>
      <c r="Z77" s="105">
        <f t="shared" si="24"/>
        <v>25.60</v>
      </c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6"/>
    </row>
    <row r="78" spans="1:44" s="104" customFormat="1" ht="20.25">
      <c r="A78" s="223">
        <v>72</v>
      </c>
      <c r="B78" s="260">
        <v>630228</v>
      </c>
      <c r="C78" s="118" t="s">
        <v>253</v>
      </c>
      <c r="D78" s="228">
        <v>5</v>
      </c>
      <c r="E78" s="228">
        <v>8</v>
      </c>
      <c r="F78" s="228">
        <v>9</v>
      </c>
      <c r="G78" s="228">
        <v>8</v>
      </c>
      <c r="H78" s="228">
        <v>10</v>
      </c>
      <c r="I78" s="228">
        <f t="shared" si="13"/>
        <v>40</v>
      </c>
      <c r="J78" s="228">
        <f t="shared" si="14"/>
        <v>6</v>
      </c>
      <c r="K78" s="229">
        <v>3</v>
      </c>
      <c r="L78" s="229">
        <v>2</v>
      </c>
      <c r="M78" s="229">
        <v>1</v>
      </c>
      <c r="N78" s="229">
        <v>3</v>
      </c>
      <c r="O78" s="229">
        <v>2</v>
      </c>
      <c r="P78" s="229">
        <f t="shared" si="15"/>
        <v>11</v>
      </c>
      <c r="Q78" s="229">
        <f t="shared" si="16"/>
        <v>0.55000000000000004</v>
      </c>
      <c r="R78" s="103">
        <f t="shared" si="17"/>
        <v>0.90</v>
      </c>
      <c r="S78" s="103">
        <f t="shared" si="18"/>
        <v>1.30</v>
      </c>
      <c r="T78" s="103">
        <f t="shared" si="19"/>
        <v>1.40</v>
      </c>
      <c r="U78" s="103">
        <f t="shared" si="20"/>
        <v>1.35</v>
      </c>
      <c r="V78" s="103">
        <f t="shared" si="21"/>
        <v>1.60</v>
      </c>
      <c r="W78" s="26">
        <f t="shared" si="22"/>
        <v>51</v>
      </c>
      <c r="X78" s="226">
        <f t="shared" si="23"/>
        <v>10.200000000000001</v>
      </c>
      <c r="Y78" s="118">
        <v>31</v>
      </c>
      <c r="Z78" s="105">
        <f t="shared" si="24"/>
        <v>24.80</v>
      </c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6"/>
    </row>
    <row r="79" spans="1:44" s="104" customFormat="1" ht="20.25">
      <c r="A79" s="223">
        <v>73</v>
      </c>
      <c r="B79" s="260">
        <v>630229</v>
      </c>
      <c r="C79" s="118" t="s">
        <v>254</v>
      </c>
      <c r="D79" s="228">
        <v>10</v>
      </c>
      <c r="E79" s="228">
        <v>15</v>
      </c>
      <c r="F79" s="228">
        <v>11</v>
      </c>
      <c r="G79" s="228">
        <v>15</v>
      </c>
      <c r="H79" s="228">
        <v>11</v>
      </c>
      <c r="I79" s="228">
        <f t="shared" si="13"/>
        <v>62</v>
      </c>
      <c r="J79" s="228">
        <f t="shared" si="14"/>
        <v>9.2999999999999989</v>
      </c>
      <c r="K79" s="229">
        <v>2</v>
      </c>
      <c r="L79" s="229">
        <v>3</v>
      </c>
      <c r="M79" s="229">
        <v>4</v>
      </c>
      <c r="N79" s="229">
        <v>3</v>
      </c>
      <c r="O79" s="229">
        <v>4</v>
      </c>
      <c r="P79" s="229">
        <f t="shared" si="15"/>
        <v>16</v>
      </c>
      <c r="Q79" s="229">
        <f t="shared" si="16"/>
        <v>0.80</v>
      </c>
      <c r="R79" s="103">
        <f t="shared" si="17"/>
        <v>1.60</v>
      </c>
      <c r="S79" s="103">
        <f t="shared" si="18"/>
        <v>2.40</v>
      </c>
      <c r="T79" s="103">
        <f t="shared" si="19"/>
        <v>1.85</v>
      </c>
      <c r="U79" s="103">
        <f t="shared" si="20"/>
        <v>2.40</v>
      </c>
      <c r="V79" s="103">
        <f t="shared" si="21"/>
        <v>1.85</v>
      </c>
      <c r="W79" s="26">
        <f t="shared" si="22"/>
        <v>78</v>
      </c>
      <c r="X79" s="226">
        <f t="shared" si="23"/>
        <v>15.60</v>
      </c>
      <c r="Y79" s="118">
        <v>45</v>
      </c>
      <c r="Z79" s="105">
        <f t="shared" si="24"/>
        <v>36</v>
      </c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6"/>
    </row>
    <row r="80" spans="1:44" s="104" customFormat="1" ht="20.25">
      <c r="A80" s="223">
        <v>74</v>
      </c>
      <c r="B80" s="260">
        <v>630232</v>
      </c>
      <c r="C80" s="118" t="s">
        <v>123</v>
      </c>
      <c r="D80" s="228">
        <v>11</v>
      </c>
      <c r="E80" s="228">
        <v>11</v>
      </c>
      <c r="F80" s="228">
        <v>11</v>
      </c>
      <c r="G80" s="228">
        <v>11</v>
      </c>
      <c r="H80" s="228">
        <v>11</v>
      </c>
      <c r="I80" s="228">
        <f t="shared" si="13"/>
        <v>55</v>
      </c>
      <c r="J80" s="228">
        <f t="shared" si="14"/>
        <v>8.25</v>
      </c>
      <c r="K80" s="229">
        <v>3</v>
      </c>
      <c r="L80" s="229">
        <v>2</v>
      </c>
      <c r="M80" s="229">
        <v>2.50</v>
      </c>
      <c r="N80" s="229">
        <v>3</v>
      </c>
      <c r="O80" s="229">
        <v>2</v>
      </c>
      <c r="P80" s="229">
        <f t="shared" si="15"/>
        <v>12.50</v>
      </c>
      <c r="Q80" s="229">
        <f t="shared" si="16"/>
        <v>0.625</v>
      </c>
      <c r="R80" s="103">
        <f t="shared" si="17"/>
        <v>1.7999999999999998</v>
      </c>
      <c r="S80" s="103">
        <f t="shared" si="18"/>
        <v>1.75</v>
      </c>
      <c r="T80" s="103">
        <f t="shared" si="19"/>
        <v>1.775</v>
      </c>
      <c r="U80" s="103">
        <f t="shared" si="20"/>
        <v>1.7999999999999998</v>
      </c>
      <c r="V80" s="103">
        <f t="shared" si="21"/>
        <v>1.75</v>
      </c>
      <c r="W80" s="26">
        <f t="shared" si="22"/>
        <v>67.50</v>
      </c>
      <c r="X80" s="226">
        <f t="shared" si="23"/>
        <v>13.50</v>
      </c>
      <c r="Y80" s="118">
        <v>42</v>
      </c>
      <c r="Z80" s="105">
        <f t="shared" si="24"/>
        <v>33.60</v>
      </c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6"/>
    </row>
    <row r="81" spans="1:44" s="104" customFormat="1" ht="20.25">
      <c r="A81" s="223">
        <v>75</v>
      </c>
      <c r="B81" s="260">
        <v>630236</v>
      </c>
      <c r="C81" s="118" t="s">
        <v>255</v>
      </c>
      <c r="D81" s="228">
        <v>11</v>
      </c>
      <c r="E81" s="228">
        <v>10</v>
      </c>
      <c r="F81" s="228">
        <v>11</v>
      </c>
      <c r="G81" s="228">
        <v>12</v>
      </c>
      <c r="H81" s="228">
        <v>14</v>
      </c>
      <c r="I81" s="228">
        <f t="shared" si="13"/>
        <v>58</v>
      </c>
      <c r="J81" s="228">
        <f t="shared" si="14"/>
        <v>8.6999999999999993</v>
      </c>
      <c r="K81" s="229">
        <v>3</v>
      </c>
      <c r="L81" s="229">
        <v>2</v>
      </c>
      <c r="M81" s="229">
        <v>3</v>
      </c>
      <c r="N81" s="229">
        <v>2</v>
      </c>
      <c r="O81" s="229">
        <v>3</v>
      </c>
      <c r="P81" s="229">
        <f t="shared" si="15"/>
        <v>13</v>
      </c>
      <c r="Q81" s="229">
        <f t="shared" si="16"/>
        <v>0.65</v>
      </c>
      <c r="R81" s="103">
        <f t="shared" si="17"/>
        <v>1.7999999999999998</v>
      </c>
      <c r="S81" s="103">
        <f t="shared" si="18"/>
        <v>1.60</v>
      </c>
      <c r="T81" s="103">
        <f t="shared" si="19"/>
        <v>1.7999999999999998</v>
      </c>
      <c r="U81" s="103">
        <f t="shared" si="20"/>
        <v>1.90</v>
      </c>
      <c r="V81" s="103">
        <f t="shared" si="21"/>
        <v>2.25</v>
      </c>
      <c r="W81" s="26">
        <f t="shared" si="22"/>
        <v>71</v>
      </c>
      <c r="X81" s="226">
        <f t="shared" si="23"/>
        <v>14.20</v>
      </c>
      <c r="Y81" s="118">
        <v>43</v>
      </c>
      <c r="Z81" s="105">
        <f t="shared" si="24"/>
        <v>34.40</v>
      </c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6"/>
    </row>
    <row r="82" spans="1:44" s="104" customFormat="1" ht="20.25">
      <c r="A82" s="223">
        <v>76</v>
      </c>
      <c r="B82" s="260">
        <v>630238</v>
      </c>
      <c r="C82" s="118" t="s">
        <v>256</v>
      </c>
      <c r="D82" s="228">
        <v>8</v>
      </c>
      <c r="E82" s="228">
        <v>11</v>
      </c>
      <c r="F82" s="228">
        <v>12</v>
      </c>
      <c r="G82" s="228">
        <v>18</v>
      </c>
      <c r="H82" s="228">
        <v>15</v>
      </c>
      <c r="I82" s="228">
        <f t="shared" si="13"/>
        <v>64</v>
      </c>
      <c r="J82" s="228">
        <f t="shared" si="14"/>
        <v>9.60</v>
      </c>
      <c r="K82" s="229">
        <v>2</v>
      </c>
      <c r="L82" s="229">
        <v>4</v>
      </c>
      <c r="M82" s="229">
        <v>3</v>
      </c>
      <c r="N82" s="229">
        <v>4</v>
      </c>
      <c r="O82" s="229">
        <v>3</v>
      </c>
      <c r="P82" s="229">
        <f t="shared" si="15"/>
        <v>16</v>
      </c>
      <c r="Q82" s="229">
        <f t="shared" si="16"/>
        <v>0.80</v>
      </c>
      <c r="R82" s="103">
        <f t="shared" si="17"/>
        <v>1.30</v>
      </c>
      <c r="S82" s="103">
        <f t="shared" si="18"/>
        <v>1.85</v>
      </c>
      <c r="T82" s="103">
        <f t="shared" si="19"/>
        <v>1.9499999999999997</v>
      </c>
      <c r="U82" s="103">
        <f t="shared" si="20"/>
        <v>2.90</v>
      </c>
      <c r="V82" s="103">
        <f t="shared" si="21"/>
        <v>2.40</v>
      </c>
      <c r="W82" s="26">
        <f t="shared" si="22"/>
        <v>80</v>
      </c>
      <c r="X82" s="226">
        <f t="shared" si="23"/>
        <v>16</v>
      </c>
      <c r="Y82" s="118">
        <v>45</v>
      </c>
      <c r="Z82" s="105">
        <f t="shared" si="24"/>
        <v>36</v>
      </c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6"/>
    </row>
    <row r="83" spans="1:44" s="104" customFormat="1" ht="20.25">
      <c r="A83" s="223">
        <v>77</v>
      </c>
      <c r="B83" s="260">
        <v>630239</v>
      </c>
      <c r="C83" s="118" t="s">
        <v>257</v>
      </c>
      <c r="D83" s="228">
        <v>11</v>
      </c>
      <c r="E83" s="228">
        <v>8</v>
      </c>
      <c r="F83" s="228">
        <v>11</v>
      </c>
      <c r="G83" s="228">
        <v>10</v>
      </c>
      <c r="H83" s="228">
        <v>11</v>
      </c>
      <c r="I83" s="228">
        <f t="shared" si="13"/>
        <v>51</v>
      </c>
      <c r="J83" s="228">
        <f t="shared" si="14"/>
        <v>7.65</v>
      </c>
      <c r="K83" s="229">
        <v>2</v>
      </c>
      <c r="L83" s="229">
        <v>2</v>
      </c>
      <c r="M83" s="229">
        <v>2.50</v>
      </c>
      <c r="N83" s="229">
        <v>3</v>
      </c>
      <c r="O83" s="229">
        <v>2</v>
      </c>
      <c r="P83" s="229">
        <f t="shared" si="15"/>
        <v>11.50</v>
      </c>
      <c r="Q83" s="229">
        <f t="shared" si="16"/>
        <v>0.57500000000000007</v>
      </c>
      <c r="R83" s="103">
        <f t="shared" si="17"/>
        <v>1.75</v>
      </c>
      <c r="S83" s="103">
        <f t="shared" si="18"/>
        <v>1.30</v>
      </c>
      <c r="T83" s="103">
        <f t="shared" si="19"/>
        <v>1.775</v>
      </c>
      <c r="U83" s="103">
        <f t="shared" si="20"/>
        <v>1.65</v>
      </c>
      <c r="V83" s="103">
        <f t="shared" si="21"/>
        <v>1.75</v>
      </c>
      <c r="W83" s="26">
        <f t="shared" si="22"/>
        <v>62.50</v>
      </c>
      <c r="X83" s="226">
        <f t="shared" si="23"/>
        <v>12.50</v>
      </c>
      <c r="Y83" s="118">
        <v>38</v>
      </c>
      <c r="Z83" s="105">
        <f t="shared" si="24"/>
        <v>30.40</v>
      </c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6"/>
    </row>
    <row r="84" spans="1:44" s="104" customFormat="1" ht="20.25">
      <c r="A84" s="223">
        <v>78</v>
      </c>
      <c r="B84" s="260">
        <v>630241</v>
      </c>
      <c r="C84" s="118" t="s">
        <v>173</v>
      </c>
      <c r="D84" s="228">
        <v>11</v>
      </c>
      <c r="E84" s="228">
        <v>11</v>
      </c>
      <c r="F84" s="228">
        <v>9</v>
      </c>
      <c r="G84" s="228">
        <v>8</v>
      </c>
      <c r="H84" s="228">
        <v>11</v>
      </c>
      <c r="I84" s="228">
        <f t="shared" si="13"/>
        <v>50</v>
      </c>
      <c r="J84" s="228">
        <f t="shared" si="14"/>
        <v>7.50</v>
      </c>
      <c r="K84" s="229">
        <v>2</v>
      </c>
      <c r="L84" s="229">
        <v>2</v>
      </c>
      <c r="M84" s="229">
        <v>3</v>
      </c>
      <c r="N84" s="229">
        <v>5</v>
      </c>
      <c r="O84" s="229">
        <v>4</v>
      </c>
      <c r="P84" s="229">
        <f t="shared" si="15"/>
        <v>16</v>
      </c>
      <c r="Q84" s="229">
        <f t="shared" si="16"/>
        <v>0.80</v>
      </c>
      <c r="R84" s="103">
        <f t="shared" si="17"/>
        <v>1.75</v>
      </c>
      <c r="S84" s="103">
        <f t="shared" si="18"/>
        <v>1.75</v>
      </c>
      <c r="T84" s="103">
        <f t="shared" si="19"/>
        <v>1.50</v>
      </c>
      <c r="U84" s="103">
        <f t="shared" si="20"/>
        <v>1.45</v>
      </c>
      <c r="V84" s="103">
        <f t="shared" si="21"/>
        <v>1.85</v>
      </c>
      <c r="W84" s="26">
        <f t="shared" si="22"/>
        <v>66</v>
      </c>
      <c r="X84" s="226">
        <f t="shared" si="23"/>
        <v>13.20</v>
      </c>
      <c r="Y84" s="118">
        <v>38</v>
      </c>
      <c r="Z84" s="105">
        <f t="shared" si="24"/>
        <v>30.40</v>
      </c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6"/>
    </row>
    <row r="85" spans="1:44" s="104" customFormat="1" ht="20.25">
      <c r="A85" s="223">
        <v>79</v>
      </c>
      <c r="B85" s="260">
        <v>630242</v>
      </c>
      <c r="C85" s="118" t="s">
        <v>125</v>
      </c>
      <c r="D85" s="228">
        <v>14</v>
      </c>
      <c r="E85" s="228">
        <v>12</v>
      </c>
      <c r="F85" s="228">
        <v>18</v>
      </c>
      <c r="G85" s="228">
        <v>15</v>
      </c>
      <c r="H85" s="228">
        <v>15</v>
      </c>
      <c r="I85" s="228">
        <f t="shared" si="13"/>
        <v>74</v>
      </c>
      <c r="J85" s="228">
        <f t="shared" si="14"/>
        <v>11.10</v>
      </c>
      <c r="K85" s="229">
        <v>4</v>
      </c>
      <c r="L85" s="229">
        <v>4.50</v>
      </c>
      <c r="M85" s="229">
        <v>3</v>
      </c>
      <c r="N85" s="229">
        <v>2</v>
      </c>
      <c r="O85" s="229">
        <v>4</v>
      </c>
      <c r="P85" s="229">
        <f t="shared" si="15"/>
        <v>17.50</v>
      </c>
      <c r="Q85" s="229">
        <f t="shared" si="16"/>
        <v>0.875</v>
      </c>
      <c r="R85" s="103">
        <f t="shared" si="17"/>
        <v>2.3000000000000003</v>
      </c>
      <c r="S85" s="103">
        <f t="shared" si="18"/>
        <v>2.025</v>
      </c>
      <c r="T85" s="103">
        <f t="shared" si="19"/>
        <v>2.8499999999999996</v>
      </c>
      <c r="U85" s="103">
        <f t="shared" si="20"/>
        <v>2.35</v>
      </c>
      <c r="V85" s="103">
        <f t="shared" si="21"/>
        <v>2.4500000000000002</v>
      </c>
      <c r="W85" s="26">
        <f t="shared" si="22"/>
        <v>91.50</v>
      </c>
      <c r="X85" s="226">
        <f t="shared" si="23"/>
        <v>18.30</v>
      </c>
      <c r="Y85" s="118">
        <v>56</v>
      </c>
      <c r="Z85" s="105">
        <f t="shared" si="24"/>
        <v>44.80</v>
      </c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6"/>
    </row>
    <row r="86" spans="1:44" s="104" customFormat="1" ht="20.25">
      <c r="A86" s="223">
        <v>80</v>
      </c>
      <c r="B86" s="260">
        <v>630245</v>
      </c>
      <c r="C86" s="118" t="s">
        <v>258</v>
      </c>
      <c r="D86" s="228">
        <v>18</v>
      </c>
      <c r="E86" s="228">
        <v>15</v>
      </c>
      <c r="F86" s="228">
        <v>18</v>
      </c>
      <c r="G86" s="228">
        <v>15</v>
      </c>
      <c r="H86" s="228">
        <v>15</v>
      </c>
      <c r="I86" s="228">
        <f t="shared" si="13"/>
        <v>81</v>
      </c>
      <c r="J86" s="228">
        <f t="shared" si="14"/>
        <v>12.15</v>
      </c>
      <c r="K86" s="229">
        <v>5</v>
      </c>
      <c r="L86" s="229">
        <v>4</v>
      </c>
      <c r="M86" s="229">
        <v>4.50</v>
      </c>
      <c r="N86" s="229">
        <v>3</v>
      </c>
      <c r="O86" s="229">
        <v>3</v>
      </c>
      <c r="P86" s="229">
        <f t="shared" si="15"/>
        <v>19.50</v>
      </c>
      <c r="Q86" s="229">
        <f t="shared" si="16"/>
        <v>0.97500000000000009</v>
      </c>
      <c r="R86" s="103">
        <f t="shared" si="17"/>
        <v>2.9499999999999997</v>
      </c>
      <c r="S86" s="103">
        <f t="shared" si="18"/>
        <v>2.4500000000000002</v>
      </c>
      <c r="T86" s="103">
        <f t="shared" si="19"/>
        <v>2.925</v>
      </c>
      <c r="U86" s="103">
        <f t="shared" si="20"/>
        <v>2.40</v>
      </c>
      <c r="V86" s="103">
        <f t="shared" si="21"/>
        <v>2.40</v>
      </c>
      <c r="W86" s="26">
        <f t="shared" si="22"/>
        <v>100.50</v>
      </c>
      <c r="X86" s="226">
        <f t="shared" si="23"/>
        <v>20.10</v>
      </c>
      <c r="Y86" s="118">
        <v>60</v>
      </c>
      <c r="Z86" s="105">
        <f t="shared" si="24"/>
        <v>48</v>
      </c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6"/>
    </row>
    <row r="87" spans="1:44" s="104" customFormat="1" ht="20.25">
      <c r="A87" s="223">
        <v>81</v>
      </c>
      <c r="B87" s="260">
        <v>630246</v>
      </c>
      <c r="C87" s="118" t="s">
        <v>259</v>
      </c>
      <c r="D87" s="228">
        <v>11</v>
      </c>
      <c r="E87" s="228">
        <v>14</v>
      </c>
      <c r="F87" s="228">
        <v>12</v>
      </c>
      <c r="G87" s="228">
        <v>12</v>
      </c>
      <c r="H87" s="228">
        <v>17</v>
      </c>
      <c r="I87" s="228">
        <f t="shared" si="13"/>
        <v>66</v>
      </c>
      <c r="J87" s="228">
        <f t="shared" si="14"/>
        <v>9.90</v>
      </c>
      <c r="K87" s="229">
        <v>4</v>
      </c>
      <c r="L87" s="229">
        <v>3.50</v>
      </c>
      <c r="M87" s="229">
        <v>2</v>
      </c>
      <c r="N87" s="229">
        <v>4</v>
      </c>
      <c r="O87" s="229">
        <v>4.50</v>
      </c>
      <c r="P87" s="229">
        <f t="shared" si="15"/>
        <v>18</v>
      </c>
      <c r="Q87" s="229">
        <f t="shared" si="16"/>
        <v>0.90</v>
      </c>
      <c r="R87" s="103">
        <f t="shared" si="17"/>
        <v>1.85</v>
      </c>
      <c r="S87" s="103">
        <f t="shared" si="18"/>
        <v>2.275</v>
      </c>
      <c r="T87" s="103">
        <f t="shared" si="19"/>
        <v>1.90</v>
      </c>
      <c r="U87" s="103">
        <f t="shared" si="20"/>
        <v>1.9999999999999998</v>
      </c>
      <c r="V87" s="103">
        <f t="shared" si="21"/>
        <v>2.775</v>
      </c>
      <c r="W87" s="26">
        <f t="shared" si="22"/>
        <v>84</v>
      </c>
      <c r="X87" s="226">
        <f t="shared" si="23"/>
        <v>16.80</v>
      </c>
      <c r="Y87" s="118">
        <v>49</v>
      </c>
      <c r="Z87" s="105">
        <f t="shared" si="24"/>
        <v>39.200000000000003</v>
      </c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6"/>
    </row>
    <row r="88" spans="1:44" s="104" customFormat="1" ht="20.25">
      <c r="A88" s="223">
        <v>82</v>
      </c>
      <c r="B88" s="260">
        <v>630248</v>
      </c>
      <c r="C88" s="118" t="s">
        <v>127</v>
      </c>
      <c r="D88" s="228">
        <v>11</v>
      </c>
      <c r="E88" s="228">
        <v>15</v>
      </c>
      <c r="F88" s="228">
        <v>15</v>
      </c>
      <c r="G88" s="228">
        <v>16</v>
      </c>
      <c r="H88" s="228">
        <v>15</v>
      </c>
      <c r="I88" s="228">
        <f t="shared" si="13"/>
        <v>72</v>
      </c>
      <c r="J88" s="228">
        <f t="shared" si="14"/>
        <v>10.80</v>
      </c>
      <c r="K88" s="229">
        <v>5</v>
      </c>
      <c r="L88" s="229">
        <v>5</v>
      </c>
      <c r="M88" s="229">
        <v>5</v>
      </c>
      <c r="N88" s="229">
        <v>6</v>
      </c>
      <c r="O88" s="229">
        <v>4</v>
      </c>
      <c r="P88" s="229">
        <f t="shared" si="15"/>
        <v>25</v>
      </c>
      <c r="Q88" s="229">
        <f t="shared" si="16"/>
        <v>1.25</v>
      </c>
      <c r="R88" s="103">
        <f t="shared" si="17"/>
        <v>1.90</v>
      </c>
      <c r="S88" s="103">
        <f t="shared" si="18"/>
        <v>2.50</v>
      </c>
      <c r="T88" s="103">
        <f t="shared" si="19"/>
        <v>2.50</v>
      </c>
      <c r="U88" s="103">
        <f t="shared" si="20"/>
        <v>2.70</v>
      </c>
      <c r="V88" s="103">
        <f t="shared" si="21"/>
        <v>2.4500000000000002</v>
      </c>
      <c r="W88" s="26">
        <f t="shared" si="22"/>
        <v>97</v>
      </c>
      <c r="X88" s="226">
        <f t="shared" si="23"/>
        <v>19.400000000000002</v>
      </c>
      <c r="Y88" s="118">
        <v>53</v>
      </c>
      <c r="Z88" s="105">
        <f t="shared" si="24"/>
        <v>42.400000000000006</v>
      </c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6"/>
    </row>
    <row r="89" spans="1:44" s="104" customFormat="1" ht="20.25">
      <c r="A89" s="223">
        <v>83</v>
      </c>
      <c r="B89" s="260">
        <v>630249</v>
      </c>
      <c r="C89" s="118" t="s">
        <v>260</v>
      </c>
      <c r="D89" s="228">
        <v>9</v>
      </c>
      <c r="E89" s="228">
        <v>9</v>
      </c>
      <c r="F89" s="228">
        <v>10</v>
      </c>
      <c r="G89" s="228">
        <v>11</v>
      </c>
      <c r="H89" s="228">
        <v>9</v>
      </c>
      <c r="I89" s="228">
        <f t="shared" si="13"/>
        <v>48</v>
      </c>
      <c r="J89" s="228">
        <f t="shared" si="14"/>
        <v>7.1999999999999993</v>
      </c>
      <c r="K89" s="229">
        <v>3</v>
      </c>
      <c r="L89" s="229">
        <v>4</v>
      </c>
      <c r="M89" s="229">
        <v>4</v>
      </c>
      <c r="N89" s="229">
        <v>2</v>
      </c>
      <c r="O89" s="229">
        <v>3</v>
      </c>
      <c r="P89" s="229">
        <f t="shared" si="15"/>
        <v>16</v>
      </c>
      <c r="Q89" s="229">
        <f t="shared" si="16"/>
        <v>0.80</v>
      </c>
      <c r="R89" s="103">
        <f t="shared" si="17"/>
        <v>1.50</v>
      </c>
      <c r="S89" s="103">
        <f t="shared" si="18"/>
        <v>1.5499999999999998</v>
      </c>
      <c r="T89" s="103">
        <f t="shared" si="19"/>
        <v>1.70</v>
      </c>
      <c r="U89" s="103">
        <f t="shared" si="20"/>
        <v>1.75</v>
      </c>
      <c r="V89" s="103">
        <f t="shared" si="21"/>
        <v>1.50</v>
      </c>
      <c r="W89" s="26">
        <f t="shared" si="22"/>
        <v>64</v>
      </c>
      <c r="X89" s="226">
        <f t="shared" si="23"/>
        <v>12.80</v>
      </c>
      <c r="Y89" s="118">
        <v>37</v>
      </c>
      <c r="Z89" s="105">
        <f t="shared" si="24"/>
        <v>29.60</v>
      </c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6"/>
    </row>
    <row r="90" spans="1:44" s="104" customFormat="1" ht="20.25">
      <c r="A90" s="223">
        <v>84</v>
      </c>
      <c r="B90" s="260">
        <v>630250</v>
      </c>
      <c r="C90" s="118" t="s">
        <v>261</v>
      </c>
      <c r="D90" s="228">
        <v>11</v>
      </c>
      <c r="E90" s="228">
        <v>15</v>
      </c>
      <c r="F90" s="228">
        <v>11</v>
      </c>
      <c r="G90" s="228">
        <v>14</v>
      </c>
      <c r="H90" s="228">
        <v>11</v>
      </c>
      <c r="I90" s="228">
        <f t="shared" si="13"/>
        <v>62</v>
      </c>
      <c r="J90" s="228">
        <f t="shared" si="14"/>
        <v>9.2999999999999989</v>
      </c>
      <c r="K90" s="229">
        <v>4</v>
      </c>
      <c r="L90" s="229">
        <v>4.50</v>
      </c>
      <c r="M90" s="229">
        <v>3</v>
      </c>
      <c r="N90" s="229">
        <v>4</v>
      </c>
      <c r="O90" s="229">
        <v>3</v>
      </c>
      <c r="P90" s="229">
        <f t="shared" si="15"/>
        <v>18.50</v>
      </c>
      <c r="Q90" s="229">
        <f t="shared" si="16"/>
        <v>0.925</v>
      </c>
      <c r="R90" s="103">
        <f t="shared" si="17"/>
        <v>1.85</v>
      </c>
      <c r="S90" s="103">
        <f t="shared" si="18"/>
        <v>2.475</v>
      </c>
      <c r="T90" s="103">
        <f t="shared" si="19"/>
        <v>1.7999999999999998</v>
      </c>
      <c r="U90" s="103">
        <f t="shared" si="20"/>
        <v>2.3000000000000003</v>
      </c>
      <c r="V90" s="103">
        <f t="shared" si="21"/>
        <v>1.7999999999999998</v>
      </c>
      <c r="W90" s="26">
        <f t="shared" si="22"/>
        <v>80.50</v>
      </c>
      <c r="X90" s="226">
        <f t="shared" si="23"/>
        <v>16.10</v>
      </c>
      <c r="Y90" s="118">
        <v>48</v>
      </c>
      <c r="Z90" s="105">
        <f t="shared" si="24"/>
        <v>38.400000000000006</v>
      </c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6"/>
    </row>
    <row r="91" spans="1:44" s="104" customFormat="1" ht="20.25">
      <c r="A91" s="223">
        <v>85</v>
      </c>
      <c r="B91" s="260">
        <v>630251</v>
      </c>
      <c r="C91" s="118" t="s">
        <v>262</v>
      </c>
      <c r="D91" s="228">
        <v>18</v>
      </c>
      <c r="E91" s="228">
        <v>15</v>
      </c>
      <c r="F91" s="228">
        <v>15</v>
      </c>
      <c r="G91" s="228">
        <v>15</v>
      </c>
      <c r="H91" s="228">
        <v>16</v>
      </c>
      <c r="I91" s="228">
        <f t="shared" si="13"/>
        <v>79</v>
      </c>
      <c r="J91" s="228">
        <f t="shared" si="14"/>
        <v>11.85</v>
      </c>
      <c r="K91" s="229">
        <v>5</v>
      </c>
      <c r="L91" s="229">
        <v>5.50</v>
      </c>
      <c r="M91" s="229">
        <v>4</v>
      </c>
      <c r="N91" s="229">
        <v>4.50</v>
      </c>
      <c r="O91" s="229">
        <v>4</v>
      </c>
      <c r="P91" s="229">
        <f t="shared" si="15"/>
        <v>23</v>
      </c>
      <c r="Q91" s="229">
        <f t="shared" si="16"/>
        <v>1.1500000000000001</v>
      </c>
      <c r="R91" s="103">
        <f t="shared" si="17"/>
        <v>2.9499999999999997</v>
      </c>
      <c r="S91" s="103">
        <f t="shared" si="18"/>
        <v>2.525</v>
      </c>
      <c r="T91" s="103">
        <f t="shared" si="19"/>
        <v>2.4500000000000002</v>
      </c>
      <c r="U91" s="103">
        <f t="shared" si="20"/>
        <v>2.475</v>
      </c>
      <c r="V91" s="103">
        <f t="shared" si="21"/>
        <v>2.60</v>
      </c>
      <c r="W91" s="26">
        <f t="shared" si="22"/>
        <v>102</v>
      </c>
      <c r="X91" s="226">
        <f t="shared" si="23"/>
        <v>20.400000000000002</v>
      </c>
      <c r="Y91" s="118">
        <v>59</v>
      </c>
      <c r="Z91" s="105">
        <f t="shared" si="24"/>
        <v>47.20</v>
      </c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6"/>
    </row>
    <row r="92" spans="1:44" s="104" customFormat="1" ht="20.25">
      <c r="A92" s="223">
        <v>86</v>
      </c>
      <c r="B92" s="260">
        <v>630252</v>
      </c>
      <c r="C92" s="118" t="s">
        <v>175</v>
      </c>
      <c r="D92" s="228">
        <v>10</v>
      </c>
      <c r="E92" s="228">
        <v>11</v>
      </c>
      <c r="F92" s="228">
        <v>15</v>
      </c>
      <c r="G92" s="228">
        <v>14</v>
      </c>
      <c r="H92" s="228">
        <v>18</v>
      </c>
      <c r="I92" s="228">
        <f t="shared" si="13"/>
        <v>68</v>
      </c>
      <c r="J92" s="228">
        <f t="shared" si="14"/>
        <v>10.199999999999999</v>
      </c>
      <c r="K92" s="271">
        <v>3</v>
      </c>
      <c r="L92" s="229">
        <v>3</v>
      </c>
      <c r="M92" s="229">
        <v>4</v>
      </c>
      <c r="N92" s="229">
        <v>3</v>
      </c>
      <c r="O92" s="229">
        <v>3</v>
      </c>
      <c r="P92" s="229">
        <f t="shared" si="15"/>
        <v>16</v>
      </c>
      <c r="Q92" s="229">
        <f t="shared" si="16"/>
        <v>0.80</v>
      </c>
      <c r="R92" s="103">
        <f t="shared" si="17"/>
        <v>1.65</v>
      </c>
      <c r="S92" s="103">
        <f t="shared" si="18"/>
        <v>1.7999999999999998</v>
      </c>
      <c r="T92" s="103">
        <f t="shared" si="19"/>
        <v>2.4500000000000002</v>
      </c>
      <c r="U92" s="103">
        <f t="shared" si="20"/>
        <v>2.25</v>
      </c>
      <c r="V92" s="103">
        <f t="shared" si="21"/>
        <v>2.8499999999999996</v>
      </c>
      <c r="W92" s="26">
        <f t="shared" si="22"/>
        <v>84</v>
      </c>
      <c r="X92" s="226">
        <f t="shared" si="23"/>
        <v>16.80</v>
      </c>
      <c r="Y92" s="118">
        <v>51</v>
      </c>
      <c r="Z92" s="105">
        <f t="shared" si="24"/>
        <v>40.800000000000004</v>
      </c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6"/>
    </row>
    <row r="93" spans="1:44" s="104" customFormat="1" ht="20.25">
      <c r="A93" s="223">
        <v>87</v>
      </c>
      <c r="B93" s="260">
        <v>630253</v>
      </c>
      <c r="C93" s="118" t="s">
        <v>175</v>
      </c>
      <c r="D93" s="228">
        <v>11</v>
      </c>
      <c r="E93" s="228">
        <v>15</v>
      </c>
      <c r="F93" s="228">
        <v>14</v>
      </c>
      <c r="G93" s="228">
        <v>15</v>
      </c>
      <c r="H93" s="228">
        <v>12</v>
      </c>
      <c r="I93" s="228">
        <f t="shared" si="13"/>
        <v>67</v>
      </c>
      <c r="J93" s="228">
        <f t="shared" si="14"/>
        <v>10.049999999999999</v>
      </c>
      <c r="K93" s="229">
        <v>5</v>
      </c>
      <c r="L93" s="229">
        <v>3</v>
      </c>
      <c r="M93" s="229">
        <v>5</v>
      </c>
      <c r="N93" s="229">
        <v>3</v>
      </c>
      <c r="O93" s="229">
        <v>4</v>
      </c>
      <c r="P93" s="229">
        <f t="shared" si="15"/>
        <v>20</v>
      </c>
      <c r="Q93" s="229">
        <f t="shared" si="16"/>
        <v>1</v>
      </c>
      <c r="R93" s="103">
        <f t="shared" si="17"/>
        <v>1.90</v>
      </c>
      <c r="S93" s="103">
        <f t="shared" si="18"/>
        <v>2.40</v>
      </c>
      <c r="T93" s="103">
        <f t="shared" si="19"/>
        <v>2.35</v>
      </c>
      <c r="U93" s="103">
        <f t="shared" si="20"/>
        <v>2.40</v>
      </c>
      <c r="V93" s="103">
        <f t="shared" si="21"/>
        <v>1.9999999999999998</v>
      </c>
      <c r="W93" s="26">
        <f t="shared" si="22"/>
        <v>87</v>
      </c>
      <c r="X93" s="226">
        <f t="shared" si="23"/>
        <v>17.400000000000002</v>
      </c>
      <c r="Y93" s="118">
        <v>50</v>
      </c>
      <c r="Z93" s="105">
        <f t="shared" si="24"/>
        <v>40</v>
      </c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6"/>
    </row>
    <row r="94" spans="1:44" s="104" customFormat="1" ht="20.25">
      <c r="A94" s="223">
        <v>88</v>
      </c>
      <c r="B94" s="260">
        <v>630254</v>
      </c>
      <c r="C94" s="118" t="s">
        <v>175</v>
      </c>
      <c r="D94" s="228">
        <v>5</v>
      </c>
      <c r="E94" s="228">
        <v>5</v>
      </c>
      <c r="F94" s="228">
        <v>5</v>
      </c>
      <c r="G94" s="228">
        <v>4</v>
      </c>
      <c r="H94" s="228">
        <v>5</v>
      </c>
      <c r="I94" s="228">
        <f t="shared" si="13"/>
        <v>24</v>
      </c>
      <c r="J94" s="228">
        <f t="shared" si="14"/>
        <v>3.5999999999999996</v>
      </c>
      <c r="K94" s="229">
        <v>2</v>
      </c>
      <c r="L94" s="229">
        <v>3</v>
      </c>
      <c r="M94" s="229">
        <v>2</v>
      </c>
      <c r="N94" s="229">
        <v>1</v>
      </c>
      <c r="O94" s="229">
        <v>0</v>
      </c>
      <c r="P94" s="229">
        <f t="shared" si="15"/>
        <v>8</v>
      </c>
      <c r="Q94" s="229">
        <f t="shared" si="16"/>
        <v>0.40</v>
      </c>
      <c r="R94" s="103">
        <f t="shared" si="17"/>
        <v>0.85</v>
      </c>
      <c r="S94" s="103">
        <f t="shared" si="18"/>
        <v>0.90</v>
      </c>
      <c r="T94" s="103">
        <f t="shared" si="19"/>
        <v>0.85</v>
      </c>
      <c r="U94" s="103">
        <f t="shared" si="20"/>
        <v>0.65</v>
      </c>
      <c r="V94" s="103">
        <f t="shared" si="21"/>
        <v>0.75</v>
      </c>
      <c r="W94" s="26">
        <f t="shared" si="22"/>
        <v>32</v>
      </c>
      <c r="X94" s="226">
        <f t="shared" si="23"/>
        <v>6.40</v>
      </c>
      <c r="Y94" s="118">
        <v>19</v>
      </c>
      <c r="Z94" s="105">
        <f t="shared" si="24"/>
        <v>15.20</v>
      </c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6"/>
    </row>
    <row r="95" spans="1:44" s="104" customFormat="1" ht="20.25">
      <c r="A95" s="223">
        <v>89</v>
      </c>
      <c r="B95" s="260">
        <v>630255</v>
      </c>
      <c r="C95" s="118" t="s">
        <v>175</v>
      </c>
      <c r="D95" s="228">
        <v>8</v>
      </c>
      <c r="E95" s="228">
        <v>9</v>
      </c>
      <c r="F95" s="228">
        <v>8</v>
      </c>
      <c r="G95" s="228">
        <v>9</v>
      </c>
      <c r="H95" s="228">
        <v>5</v>
      </c>
      <c r="I95" s="228">
        <f t="shared" si="13"/>
        <v>39</v>
      </c>
      <c r="J95" s="228">
        <f t="shared" si="14"/>
        <v>5.85</v>
      </c>
      <c r="K95" s="229">
        <v>1</v>
      </c>
      <c r="L95" s="229">
        <v>2</v>
      </c>
      <c r="M95" s="229">
        <v>3</v>
      </c>
      <c r="N95" s="229">
        <v>0</v>
      </c>
      <c r="O95" s="229">
        <v>1</v>
      </c>
      <c r="P95" s="229">
        <f t="shared" si="15"/>
        <v>7</v>
      </c>
      <c r="Q95" s="229">
        <f t="shared" si="16"/>
        <v>0.35</v>
      </c>
      <c r="R95" s="103">
        <f t="shared" si="17"/>
        <v>1.25</v>
      </c>
      <c r="S95" s="103">
        <f t="shared" si="18"/>
        <v>1.45</v>
      </c>
      <c r="T95" s="103">
        <f t="shared" si="19"/>
        <v>1.35</v>
      </c>
      <c r="U95" s="103">
        <f t="shared" si="20"/>
        <v>1.35</v>
      </c>
      <c r="V95" s="103">
        <f t="shared" si="21"/>
        <v>0.80</v>
      </c>
      <c r="W95" s="26">
        <f t="shared" si="22"/>
        <v>46</v>
      </c>
      <c r="X95" s="226">
        <f t="shared" si="23"/>
        <v>9.2000000000000011</v>
      </c>
      <c r="Y95" s="118">
        <v>28</v>
      </c>
      <c r="Z95" s="105">
        <f t="shared" si="24"/>
        <v>22.40</v>
      </c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6"/>
    </row>
    <row r="96" spans="1:44" s="104" customFormat="1" ht="20.25">
      <c r="A96" s="223">
        <v>90</v>
      </c>
      <c r="B96" s="260">
        <v>630257</v>
      </c>
      <c r="C96" s="118" t="s">
        <v>176</v>
      </c>
      <c r="D96" s="228">
        <v>8</v>
      </c>
      <c r="E96" s="228">
        <v>9</v>
      </c>
      <c r="F96" s="228">
        <v>8</v>
      </c>
      <c r="G96" s="228">
        <v>5</v>
      </c>
      <c r="H96" s="228">
        <v>5</v>
      </c>
      <c r="I96" s="228">
        <f t="shared" si="13"/>
        <v>35</v>
      </c>
      <c r="J96" s="228">
        <f t="shared" si="14"/>
        <v>5.25</v>
      </c>
      <c r="K96" s="229">
        <v>2</v>
      </c>
      <c r="L96" s="229">
        <v>3</v>
      </c>
      <c r="M96" s="229">
        <v>1</v>
      </c>
      <c r="N96" s="229">
        <v>1</v>
      </c>
      <c r="O96" s="229">
        <v>0</v>
      </c>
      <c r="P96" s="229">
        <f t="shared" si="15"/>
        <v>7</v>
      </c>
      <c r="Q96" s="229">
        <f t="shared" si="16"/>
        <v>0.35</v>
      </c>
      <c r="R96" s="103">
        <f t="shared" si="17"/>
        <v>1.30</v>
      </c>
      <c r="S96" s="103">
        <f t="shared" si="18"/>
        <v>1.50</v>
      </c>
      <c r="T96" s="103">
        <f t="shared" si="19"/>
        <v>1.25</v>
      </c>
      <c r="U96" s="103">
        <f t="shared" si="20"/>
        <v>0.80</v>
      </c>
      <c r="V96" s="103">
        <f t="shared" si="21"/>
        <v>0.75</v>
      </c>
      <c r="W96" s="26">
        <f t="shared" si="22"/>
        <v>42</v>
      </c>
      <c r="X96" s="226">
        <f t="shared" si="23"/>
        <v>8.40</v>
      </c>
      <c r="Y96" s="118">
        <v>24</v>
      </c>
      <c r="Z96" s="105">
        <f t="shared" si="24"/>
        <v>19.200000000000003</v>
      </c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6"/>
    </row>
    <row r="97" spans="1:44" s="104" customFormat="1" ht="20.25">
      <c r="A97" s="223">
        <v>91</v>
      </c>
      <c r="B97" s="260">
        <v>630258</v>
      </c>
      <c r="C97" s="118" t="s">
        <v>177</v>
      </c>
      <c r="D97" s="228">
        <v>8</v>
      </c>
      <c r="E97" s="228">
        <v>9</v>
      </c>
      <c r="F97" s="228">
        <v>8</v>
      </c>
      <c r="G97" s="228">
        <v>9</v>
      </c>
      <c r="H97" s="228">
        <v>8</v>
      </c>
      <c r="I97" s="228">
        <f t="shared" si="13"/>
        <v>42</v>
      </c>
      <c r="J97" s="228">
        <f t="shared" si="14"/>
        <v>6.30</v>
      </c>
      <c r="K97" s="229">
        <v>0</v>
      </c>
      <c r="L97" s="229">
        <v>2</v>
      </c>
      <c r="M97" s="229">
        <v>3</v>
      </c>
      <c r="N97" s="229">
        <v>4</v>
      </c>
      <c r="O97" s="229">
        <v>3</v>
      </c>
      <c r="P97" s="229">
        <f t="shared" si="15"/>
        <v>12</v>
      </c>
      <c r="Q97" s="229">
        <f t="shared" si="16"/>
        <v>0.60000000000000009</v>
      </c>
      <c r="R97" s="103">
        <f t="shared" si="17"/>
        <v>1.20</v>
      </c>
      <c r="S97" s="103">
        <f t="shared" si="18"/>
        <v>1.45</v>
      </c>
      <c r="T97" s="103">
        <f t="shared" si="19"/>
        <v>1.35</v>
      </c>
      <c r="U97" s="103">
        <f t="shared" si="20"/>
        <v>1.5499999999999998</v>
      </c>
      <c r="V97" s="103">
        <f t="shared" si="21"/>
        <v>1.35</v>
      </c>
      <c r="W97" s="26">
        <f t="shared" si="22"/>
        <v>54</v>
      </c>
      <c r="X97" s="226">
        <f t="shared" si="23"/>
        <v>10.80</v>
      </c>
      <c r="Y97" s="118">
        <v>30</v>
      </c>
      <c r="Z97" s="105">
        <f t="shared" si="24"/>
        <v>24</v>
      </c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6"/>
    </row>
    <row r="98" spans="1:44" s="104" customFormat="1" ht="20.25">
      <c r="A98" s="223">
        <v>92</v>
      </c>
      <c r="B98" s="260">
        <v>630259</v>
      </c>
      <c r="C98" s="118" t="s">
        <v>109</v>
      </c>
      <c r="D98" s="228">
        <v>1</v>
      </c>
      <c r="E98" s="228">
        <v>0</v>
      </c>
      <c r="F98" s="228">
        <v>0</v>
      </c>
      <c r="G98" s="228">
        <v>1</v>
      </c>
      <c r="H98" s="228">
        <v>0</v>
      </c>
      <c r="I98" s="228">
        <f t="shared" si="13"/>
        <v>2</v>
      </c>
      <c r="J98" s="228">
        <f t="shared" si="14"/>
        <v>0.30</v>
      </c>
      <c r="K98" s="229">
        <v>1</v>
      </c>
      <c r="L98" s="229">
        <v>0</v>
      </c>
      <c r="M98" s="229">
        <v>0</v>
      </c>
      <c r="N98" s="229">
        <v>1</v>
      </c>
      <c r="O98" s="229">
        <v>0</v>
      </c>
      <c r="P98" s="229">
        <f t="shared" si="15"/>
        <v>2</v>
      </c>
      <c r="Q98" s="229">
        <f t="shared" si="16"/>
        <v>0.10</v>
      </c>
      <c r="R98" s="103">
        <f t="shared" si="17"/>
        <v>0.20</v>
      </c>
      <c r="S98" s="103">
        <f t="shared" si="18"/>
        <v>0</v>
      </c>
      <c r="T98" s="103">
        <f t="shared" si="19"/>
        <v>0</v>
      </c>
      <c r="U98" s="103">
        <f t="shared" si="20"/>
        <v>0.20</v>
      </c>
      <c r="V98" s="103">
        <f t="shared" si="21"/>
        <v>0</v>
      </c>
      <c r="W98" s="26">
        <f t="shared" si="22"/>
        <v>4</v>
      </c>
      <c r="X98" s="226">
        <f t="shared" si="23"/>
        <v>0.80</v>
      </c>
      <c r="Y98" s="118"/>
      <c r="Z98" s="105">
        <f t="shared" si="24"/>
        <v>0</v>
      </c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6"/>
    </row>
    <row r="99" spans="1:44" s="104" customFormat="1" ht="20.25">
      <c r="A99" s="223">
        <v>93</v>
      </c>
      <c r="B99" s="260">
        <v>630260</v>
      </c>
      <c r="C99" s="118" t="s">
        <v>263</v>
      </c>
      <c r="D99" s="228">
        <v>8</v>
      </c>
      <c r="E99" s="228">
        <v>8</v>
      </c>
      <c r="F99" s="228">
        <v>9</v>
      </c>
      <c r="G99" s="228">
        <v>5</v>
      </c>
      <c r="H99" s="228">
        <v>5</v>
      </c>
      <c r="I99" s="228">
        <f t="shared" si="13"/>
        <v>35</v>
      </c>
      <c r="J99" s="228">
        <f t="shared" si="14"/>
        <v>5.25</v>
      </c>
      <c r="K99" s="229">
        <v>2</v>
      </c>
      <c r="L99" s="229">
        <v>1</v>
      </c>
      <c r="M99" s="229">
        <v>0</v>
      </c>
      <c r="N99" s="229">
        <v>2</v>
      </c>
      <c r="O99" s="229">
        <v>1</v>
      </c>
      <c r="P99" s="229">
        <f t="shared" si="15"/>
        <v>6</v>
      </c>
      <c r="Q99" s="229">
        <f t="shared" si="16"/>
        <v>0.30000000000000004</v>
      </c>
      <c r="R99" s="103">
        <f t="shared" si="17"/>
        <v>1.30</v>
      </c>
      <c r="S99" s="103">
        <f t="shared" si="18"/>
        <v>1.25</v>
      </c>
      <c r="T99" s="103">
        <f t="shared" si="19"/>
        <v>1.35</v>
      </c>
      <c r="U99" s="103">
        <f t="shared" si="20"/>
        <v>0.85</v>
      </c>
      <c r="V99" s="103">
        <f t="shared" si="21"/>
        <v>0.80</v>
      </c>
      <c r="W99" s="26">
        <f t="shared" si="22"/>
        <v>41</v>
      </c>
      <c r="X99" s="226">
        <f t="shared" si="23"/>
        <v>8.2000000000000011</v>
      </c>
      <c r="Y99" s="118">
        <v>24</v>
      </c>
      <c r="Z99" s="105">
        <f t="shared" si="24"/>
        <v>19.200000000000003</v>
      </c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6"/>
    </row>
    <row r="100" spans="1:44" s="104" customFormat="1" ht="20.25">
      <c r="A100" s="223">
        <v>94</v>
      </c>
      <c r="B100" s="260">
        <v>630261</v>
      </c>
      <c r="C100" s="118" t="s">
        <v>264</v>
      </c>
      <c r="D100" s="228">
        <v>2</v>
      </c>
      <c r="E100" s="228">
        <v>2</v>
      </c>
      <c r="F100" s="228">
        <v>4</v>
      </c>
      <c r="G100" s="228">
        <v>4</v>
      </c>
      <c r="H100" s="228">
        <v>2</v>
      </c>
      <c r="I100" s="228">
        <f t="shared" si="13"/>
        <v>14</v>
      </c>
      <c r="J100" s="228">
        <f t="shared" si="14"/>
        <v>2.10</v>
      </c>
      <c r="K100" s="229">
        <v>0</v>
      </c>
      <c r="L100" s="229">
        <v>1</v>
      </c>
      <c r="M100" s="229">
        <v>2</v>
      </c>
      <c r="N100" s="229">
        <v>3</v>
      </c>
      <c r="O100" s="229">
        <v>3</v>
      </c>
      <c r="P100" s="229">
        <f t="shared" si="15"/>
        <v>9</v>
      </c>
      <c r="Q100" s="229">
        <f t="shared" si="16"/>
        <v>0.45</v>
      </c>
      <c r="R100" s="103">
        <f t="shared" si="17"/>
        <v>0.30</v>
      </c>
      <c r="S100" s="103">
        <f t="shared" si="18"/>
        <v>0.35</v>
      </c>
      <c r="T100" s="103">
        <f t="shared" si="19"/>
        <v>0.70</v>
      </c>
      <c r="U100" s="103">
        <f t="shared" si="20"/>
        <v>0.75</v>
      </c>
      <c r="V100" s="103">
        <f t="shared" si="21"/>
        <v>0.45</v>
      </c>
      <c r="W100" s="26">
        <f t="shared" si="22"/>
        <v>23</v>
      </c>
      <c r="X100" s="226">
        <f t="shared" si="23"/>
        <v>4.6000000000000005</v>
      </c>
      <c r="Y100" s="118">
        <v>10</v>
      </c>
      <c r="Z100" s="105">
        <f t="shared" si="24"/>
        <v>8</v>
      </c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6"/>
    </row>
    <row r="101" spans="1:44" s="104" customFormat="1" ht="20.25">
      <c r="A101" s="223">
        <v>95</v>
      </c>
      <c r="B101" s="260">
        <v>630262</v>
      </c>
      <c r="C101" s="118" t="s">
        <v>265</v>
      </c>
      <c r="D101" s="228"/>
      <c r="E101" s="228"/>
      <c r="F101" s="228"/>
      <c r="G101" s="228"/>
      <c r="H101" s="228"/>
      <c r="I101" s="228"/>
      <c r="J101" s="228"/>
      <c r="K101" s="229"/>
      <c r="L101" s="229"/>
      <c r="M101" s="229"/>
      <c r="N101" s="229"/>
      <c r="O101" s="229"/>
      <c r="P101" s="229"/>
      <c r="Q101" s="229"/>
      <c r="R101" s="103">
        <f t="shared" si="17"/>
        <v>0</v>
      </c>
      <c r="S101" s="103">
        <f t="shared" si="18"/>
        <v>0</v>
      </c>
      <c r="T101" s="103">
        <f t="shared" si="19"/>
        <v>0</v>
      </c>
      <c r="U101" s="103">
        <f t="shared" si="20"/>
        <v>0</v>
      </c>
      <c r="V101" s="103">
        <f t="shared" si="21"/>
        <v>0</v>
      </c>
      <c r="W101" s="26">
        <f t="shared" si="22"/>
        <v>0</v>
      </c>
      <c r="X101" s="226">
        <f t="shared" si="23"/>
        <v>0</v>
      </c>
      <c r="Y101" s="118" t="s">
        <v>170</v>
      </c>
      <c r="Z101" s="105" t="e">
        <f t="shared" si="24"/>
        <v>#VALUE!</v>
      </c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6"/>
    </row>
    <row r="102" spans="1:44" s="104" customFormat="1" ht="20.25">
      <c r="A102" s="223">
        <v>96</v>
      </c>
      <c r="B102" s="260">
        <v>630264</v>
      </c>
      <c r="C102" s="118" t="s">
        <v>178</v>
      </c>
      <c r="D102" s="228">
        <v>9</v>
      </c>
      <c r="E102" s="228">
        <v>11</v>
      </c>
      <c r="F102" s="228">
        <v>11</v>
      </c>
      <c r="G102" s="228">
        <v>8</v>
      </c>
      <c r="H102" s="228">
        <v>9</v>
      </c>
      <c r="I102" s="228">
        <f t="shared" si="13"/>
        <v>48</v>
      </c>
      <c r="J102" s="228">
        <f t="shared" si="14"/>
        <v>7.1999999999999993</v>
      </c>
      <c r="K102" s="229">
        <v>2</v>
      </c>
      <c r="L102" s="229">
        <v>3</v>
      </c>
      <c r="M102" s="229">
        <v>2</v>
      </c>
      <c r="N102" s="229">
        <v>1</v>
      </c>
      <c r="O102" s="229">
        <v>2</v>
      </c>
      <c r="P102" s="229">
        <f t="shared" si="25" ref="P102">SUM(K102:O102)</f>
        <v>10</v>
      </c>
      <c r="Q102" s="229">
        <f t="shared" si="26" ref="Q102">P102*0.05</f>
        <v>0.50</v>
      </c>
      <c r="R102" s="103">
        <f t="shared" si="17"/>
        <v>1.45</v>
      </c>
      <c r="S102" s="103">
        <f t="shared" si="18"/>
        <v>1.7999999999999998</v>
      </c>
      <c r="T102" s="103">
        <f t="shared" si="19"/>
        <v>1.75</v>
      </c>
      <c r="U102" s="103">
        <f t="shared" si="20"/>
        <v>1.25</v>
      </c>
      <c r="V102" s="103">
        <f t="shared" si="21"/>
        <v>1.45</v>
      </c>
      <c r="W102" s="26">
        <f t="shared" si="22"/>
        <v>58</v>
      </c>
      <c r="X102" s="226">
        <f t="shared" si="23"/>
        <v>11.60</v>
      </c>
      <c r="Y102" s="118">
        <v>36</v>
      </c>
      <c r="Z102" s="105">
        <f t="shared" si="24"/>
        <v>28.80</v>
      </c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6"/>
    </row>
    <row r="103" spans="1:44" s="104" customFormat="1" ht="20.25">
      <c r="A103" s="223">
        <v>97</v>
      </c>
      <c r="B103" s="260">
        <v>630265</v>
      </c>
      <c r="C103" s="118" t="s">
        <v>266</v>
      </c>
      <c r="D103" s="228">
        <v>8</v>
      </c>
      <c r="E103" s="228">
        <v>2</v>
      </c>
      <c r="F103" s="228">
        <v>5</v>
      </c>
      <c r="G103" s="228">
        <v>4</v>
      </c>
      <c r="H103" s="228">
        <v>2</v>
      </c>
      <c r="I103" s="228">
        <f t="shared" si="13"/>
        <v>21</v>
      </c>
      <c r="J103" s="228">
        <f t="shared" si="14"/>
        <v>3.15</v>
      </c>
      <c r="K103" s="229">
        <v>2</v>
      </c>
      <c r="L103" s="229">
        <v>1</v>
      </c>
      <c r="M103" s="229">
        <v>3</v>
      </c>
      <c r="N103" s="229">
        <v>2</v>
      </c>
      <c r="O103" s="229">
        <v>2</v>
      </c>
      <c r="P103" s="229">
        <f t="shared" si="15"/>
        <v>10</v>
      </c>
      <c r="Q103" s="229">
        <f t="shared" si="16"/>
        <v>0.50</v>
      </c>
      <c r="R103" s="103">
        <f t="shared" si="17"/>
        <v>1.30</v>
      </c>
      <c r="S103" s="103">
        <f t="shared" si="18"/>
        <v>0.35</v>
      </c>
      <c r="T103" s="103">
        <f t="shared" si="19"/>
        <v>0.90</v>
      </c>
      <c r="U103" s="103">
        <f t="shared" si="20"/>
        <v>0.70</v>
      </c>
      <c r="V103" s="103">
        <f t="shared" si="21"/>
        <v>0.40</v>
      </c>
      <c r="W103" s="26">
        <f t="shared" si="22"/>
        <v>31</v>
      </c>
      <c r="X103" s="226">
        <f t="shared" si="23"/>
        <v>6.20</v>
      </c>
      <c r="Y103" s="118">
        <v>16</v>
      </c>
      <c r="Z103" s="105">
        <f t="shared" si="24"/>
        <v>12.80</v>
      </c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6"/>
    </row>
    <row r="104" spans="1:44" s="104" customFormat="1" ht="20.25">
      <c r="A104" s="223">
        <v>98</v>
      </c>
      <c r="B104" s="260">
        <v>630268</v>
      </c>
      <c r="C104" s="118" t="s">
        <v>267</v>
      </c>
      <c r="D104" s="228">
        <v>5</v>
      </c>
      <c r="E104" s="228">
        <v>6</v>
      </c>
      <c r="F104" s="228">
        <v>8</v>
      </c>
      <c r="G104" s="228">
        <v>8</v>
      </c>
      <c r="H104" s="228">
        <v>9</v>
      </c>
      <c r="I104" s="228">
        <f t="shared" si="13"/>
        <v>36</v>
      </c>
      <c r="J104" s="228">
        <f t="shared" si="14"/>
        <v>5.40</v>
      </c>
      <c r="K104" s="229">
        <v>3</v>
      </c>
      <c r="L104" s="229">
        <v>2</v>
      </c>
      <c r="M104" s="229">
        <v>1</v>
      </c>
      <c r="N104" s="229">
        <v>3</v>
      </c>
      <c r="O104" s="229">
        <v>4</v>
      </c>
      <c r="P104" s="229">
        <f t="shared" si="15"/>
        <v>13</v>
      </c>
      <c r="Q104" s="229">
        <f t="shared" si="16"/>
        <v>0.65</v>
      </c>
      <c r="R104" s="103">
        <f t="shared" si="17"/>
        <v>0.90</v>
      </c>
      <c r="S104" s="103">
        <f t="shared" si="18"/>
        <v>0.99999999999999989</v>
      </c>
      <c r="T104" s="103">
        <f t="shared" si="19"/>
        <v>1.25</v>
      </c>
      <c r="U104" s="103">
        <f t="shared" si="20"/>
        <v>1.35</v>
      </c>
      <c r="V104" s="103">
        <f t="shared" si="21"/>
        <v>1.5499999999999998</v>
      </c>
      <c r="W104" s="26">
        <f t="shared" si="22"/>
        <v>49</v>
      </c>
      <c r="X104" s="226">
        <f t="shared" si="23"/>
        <v>9.8000000000000007</v>
      </c>
      <c r="Y104" s="118">
        <v>29</v>
      </c>
      <c r="Z104" s="105">
        <f t="shared" si="24"/>
        <v>23.200000000000003</v>
      </c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6"/>
    </row>
    <row r="105" spans="1:44" s="104" customFormat="1" ht="20.25">
      <c r="A105" s="223">
        <v>99</v>
      </c>
      <c r="B105" s="260">
        <v>630269</v>
      </c>
      <c r="C105" s="118" t="s">
        <v>268</v>
      </c>
      <c r="D105" s="228">
        <v>15</v>
      </c>
      <c r="E105" s="228">
        <v>15</v>
      </c>
      <c r="F105" s="228">
        <v>11</v>
      </c>
      <c r="G105" s="228">
        <v>11</v>
      </c>
      <c r="H105" s="228">
        <v>12</v>
      </c>
      <c r="I105" s="228">
        <f t="shared" si="13"/>
        <v>64</v>
      </c>
      <c r="J105" s="228">
        <f t="shared" si="14"/>
        <v>9.60</v>
      </c>
      <c r="K105" s="229">
        <v>2</v>
      </c>
      <c r="L105" s="229">
        <v>3</v>
      </c>
      <c r="M105" s="229">
        <v>4</v>
      </c>
      <c r="N105" s="229">
        <v>5</v>
      </c>
      <c r="O105" s="229">
        <v>4</v>
      </c>
      <c r="P105" s="229">
        <f t="shared" si="15"/>
        <v>18</v>
      </c>
      <c r="Q105" s="229">
        <f t="shared" si="16"/>
        <v>0.90</v>
      </c>
      <c r="R105" s="103">
        <f t="shared" si="17"/>
        <v>2.35</v>
      </c>
      <c r="S105" s="103">
        <f t="shared" si="18"/>
        <v>2.40</v>
      </c>
      <c r="T105" s="103">
        <f t="shared" si="19"/>
        <v>1.85</v>
      </c>
      <c r="U105" s="103">
        <f t="shared" si="20"/>
        <v>1.90</v>
      </c>
      <c r="V105" s="103">
        <f t="shared" si="21"/>
        <v>1.9999999999999998</v>
      </c>
      <c r="W105" s="26">
        <f t="shared" si="22"/>
        <v>82</v>
      </c>
      <c r="X105" s="226">
        <f t="shared" si="23"/>
        <v>16.400000000000002</v>
      </c>
      <c r="Y105" s="118">
        <v>48</v>
      </c>
      <c r="Z105" s="105">
        <f t="shared" si="24"/>
        <v>38.400000000000006</v>
      </c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6"/>
    </row>
    <row r="106" spans="1:44" s="104" customFormat="1" ht="20.25">
      <c r="A106" s="223">
        <v>100</v>
      </c>
      <c r="B106" s="260">
        <v>630270</v>
      </c>
      <c r="C106" s="118" t="s">
        <v>269</v>
      </c>
      <c r="D106" s="228">
        <v>11</v>
      </c>
      <c r="E106" s="228">
        <v>12</v>
      </c>
      <c r="F106" s="228">
        <v>9</v>
      </c>
      <c r="G106" s="228">
        <v>11</v>
      </c>
      <c r="H106" s="228">
        <v>11</v>
      </c>
      <c r="I106" s="228">
        <f t="shared" si="13"/>
        <v>54</v>
      </c>
      <c r="J106" s="228">
        <f t="shared" si="14"/>
        <v>8.10</v>
      </c>
      <c r="K106" s="229">
        <v>3</v>
      </c>
      <c r="L106" s="229">
        <v>4</v>
      </c>
      <c r="M106" s="229">
        <v>2</v>
      </c>
      <c r="N106" s="229">
        <v>3</v>
      </c>
      <c r="O106" s="229">
        <v>2</v>
      </c>
      <c r="P106" s="229">
        <f t="shared" si="15"/>
        <v>14</v>
      </c>
      <c r="Q106" s="229">
        <f t="shared" si="16"/>
        <v>0.70</v>
      </c>
      <c r="R106" s="103">
        <f t="shared" si="17"/>
        <v>1.7999999999999998</v>
      </c>
      <c r="S106" s="103">
        <f t="shared" si="18"/>
        <v>1.9999999999999998</v>
      </c>
      <c r="T106" s="103">
        <f t="shared" si="19"/>
        <v>1.45</v>
      </c>
      <c r="U106" s="103">
        <f t="shared" si="20"/>
        <v>1.7999999999999998</v>
      </c>
      <c r="V106" s="103">
        <f t="shared" si="21"/>
        <v>1.75</v>
      </c>
      <c r="W106" s="26">
        <f t="shared" si="22"/>
        <v>68</v>
      </c>
      <c r="X106" s="226">
        <f t="shared" si="23"/>
        <v>13.60</v>
      </c>
      <c r="Y106" s="118">
        <v>43</v>
      </c>
      <c r="Z106" s="105">
        <f t="shared" si="24"/>
        <v>34.40</v>
      </c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6"/>
    </row>
    <row r="107" spans="1:44" s="104" customFormat="1" ht="20.25">
      <c r="A107" s="223">
        <v>101</v>
      </c>
      <c r="B107" s="260">
        <v>630274</v>
      </c>
      <c r="C107" s="118" t="s">
        <v>181</v>
      </c>
      <c r="D107" s="228">
        <v>8</v>
      </c>
      <c r="E107" s="228">
        <v>9</v>
      </c>
      <c r="F107" s="228">
        <v>9</v>
      </c>
      <c r="G107" s="228">
        <v>11</v>
      </c>
      <c r="H107" s="228">
        <v>11</v>
      </c>
      <c r="I107" s="228">
        <f t="shared" si="13"/>
        <v>48</v>
      </c>
      <c r="J107" s="228">
        <f t="shared" si="14"/>
        <v>7.1999999999999993</v>
      </c>
      <c r="K107" s="229">
        <v>2</v>
      </c>
      <c r="L107" s="229">
        <v>2.50</v>
      </c>
      <c r="M107" s="229">
        <v>2</v>
      </c>
      <c r="N107" s="229">
        <v>3</v>
      </c>
      <c r="O107" s="229">
        <v>1</v>
      </c>
      <c r="P107" s="229">
        <f t="shared" si="15"/>
        <v>10.50</v>
      </c>
      <c r="Q107" s="229">
        <f t="shared" si="16"/>
        <v>0.525</v>
      </c>
      <c r="R107" s="103">
        <f t="shared" si="17"/>
        <v>1.30</v>
      </c>
      <c r="S107" s="103">
        <f t="shared" si="18"/>
        <v>1.475</v>
      </c>
      <c r="T107" s="103">
        <f t="shared" si="19"/>
        <v>1.45</v>
      </c>
      <c r="U107" s="103">
        <f t="shared" si="20"/>
        <v>1.7999999999999998</v>
      </c>
      <c r="V107" s="103">
        <f t="shared" si="21"/>
        <v>1.70</v>
      </c>
      <c r="W107" s="26">
        <f t="shared" si="22"/>
        <v>58.50</v>
      </c>
      <c r="X107" s="226">
        <f t="shared" si="23"/>
        <v>11.70</v>
      </c>
      <c r="Y107" s="118">
        <v>37</v>
      </c>
      <c r="Z107" s="105">
        <f t="shared" si="24"/>
        <v>29.60</v>
      </c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6"/>
    </row>
    <row r="108" spans="1:44" s="104" customFormat="1" ht="20.25">
      <c r="A108" s="223">
        <v>102</v>
      </c>
      <c r="B108" s="260">
        <v>630275</v>
      </c>
      <c r="C108" s="118" t="s">
        <v>270</v>
      </c>
      <c r="D108" s="228">
        <v>8</v>
      </c>
      <c r="E108" s="228">
        <v>9</v>
      </c>
      <c r="F108" s="228">
        <v>8</v>
      </c>
      <c r="G108" s="228">
        <v>5</v>
      </c>
      <c r="H108" s="228">
        <v>5</v>
      </c>
      <c r="I108" s="228">
        <f t="shared" si="13"/>
        <v>35</v>
      </c>
      <c r="J108" s="228">
        <f t="shared" si="14"/>
        <v>5.25</v>
      </c>
      <c r="K108" s="229">
        <v>1</v>
      </c>
      <c r="L108" s="229">
        <v>1.50</v>
      </c>
      <c r="M108" s="229">
        <v>2</v>
      </c>
      <c r="N108" s="229">
        <v>2.50</v>
      </c>
      <c r="O108" s="229">
        <v>2</v>
      </c>
      <c r="P108" s="229">
        <f t="shared" si="15"/>
        <v>9</v>
      </c>
      <c r="Q108" s="229">
        <f t="shared" si="16"/>
        <v>0.45</v>
      </c>
      <c r="R108" s="103">
        <f t="shared" si="17"/>
        <v>1.25</v>
      </c>
      <c r="S108" s="103">
        <f t="shared" si="18"/>
        <v>1.4249999999999998</v>
      </c>
      <c r="T108" s="103">
        <f t="shared" si="19"/>
        <v>1.30</v>
      </c>
      <c r="U108" s="103">
        <f t="shared" si="20"/>
        <v>0.875</v>
      </c>
      <c r="V108" s="103">
        <f t="shared" si="21"/>
        <v>0.85</v>
      </c>
      <c r="W108" s="26">
        <f t="shared" si="22"/>
        <v>44</v>
      </c>
      <c r="X108" s="226">
        <f t="shared" si="23"/>
        <v>8.8000000000000007</v>
      </c>
      <c r="Y108" s="118">
        <v>26</v>
      </c>
      <c r="Z108" s="105">
        <f t="shared" si="24"/>
        <v>20.80</v>
      </c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6"/>
    </row>
    <row r="109" spans="1:44" s="104" customFormat="1" ht="20.25">
      <c r="A109" s="223">
        <v>103</v>
      </c>
      <c r="B109" s="260">
        <v>630277</v>
      </c>
      <c r="C109" s="118" t="s">
        <v>271</v>
      </c>
      <c r="D109" s="228">
        <v>11</v>
      </c>
      <c r="E109" s="228">
        <v>15</v>
      </c>
      <c r="F109" s="228">
        <v>11</v>
      </c>
      <c r="G109" s="228">
        <v>11</v>
      </c>
      <c r="H109" s="228">
        <v>11</v>
      </c>
      <c r="I109" s="228">
        <f t="shared" si="13"/>
        <v>59</v>
      </c>
      <c r="J109" s="228">
        <f t="shared" si="14"/>
        <v>8.85</v>
      </c>
      <c r="K109" s="229">
        <v>3</v>
      </c>
      <c r="L109" s="229">
        <v>4</v>
      </c>
      <c r="M109" s="229">
        <v>3</v>
      </c>
      <c r="N109" s="229">
        <v>2</v>
      </c>
      <c r="O109" s="229">
        <v>4</v>
      </c>
      <c r="P109" s="229">
        <f t="shared" si="15"/>
        <v>16</v>
      </c>
      <c r="Q109" s="229">
        <f t="shared" si="16"/>
        <v>0.80</v>
      </c>
      <c r="R109" s="103">
        <f t="shared" si="17"/>
        <v>1.7999999999999998</v>
      </c>
      <c r="S109" s="103">
        <f t="shared" si="18"/>
        <v>2.4500000000000002</v>
      </c>
      <c r="T109" s="103">
        <f t="shared" si="19"/>
        <v>1.7999999999999998</v>
      </c>
      <c r="U109" s="103">
        <f t="shared" si="20"/>
        <v>1.75</v>
      </c>
      <c r="V109" s="103">
        <f t="shared" si="21"/>
        <v>1.85</v>
      </c>
      <c r="W109" s="26">
        <f t="shared" si="22"/>
        <v>75</v>
      </c>
      <c r="X109" s="226">
        <f t="shared" si="23"/>
        <v>15</v>
      </c>
      <c r="Y109" s="118">
        <v>45</v>
      </c>
      <c r="Z109" s="105">
        <f t="shared" si="24"/>
        <v>36</v>
      </c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6"/>
    </row>
    <row r="110" spans="1:44" s="104" customFormat="1" ht="20.25">
      <c r="A110" s="223">
        <v>104</v>
      </c>
      <c r="B110" s="260">
        <v>630278</v>
      </c>
      <c r="C110" s="118" t="s">
        <v>272</v>
      </c>
      <c r="D110" s="228">
        <v>5</v>
      </c>
      <c r="E110" s="228">
        <v>5</v>
      </c>
      <c r="F110" s="228">
        <v>5</v>
      </c>
      <c r="G110" s="228">
        <v>5</v>
      </c>
      <c r="H110" s="228">
        <v>5</v>
      </c>
      <c r="I110" s="228">
        <f t="shared" si="13"/>
        <v>25</v>
      </c>
      <c r="J110" s="228">
        <f t="shared" si="14"/>
        <v>3.75</v>
      </c>
      <c r="K110" s="229">
        <v>3</v>
      </c>
      <c r="L110" s="229">
        <v>2</v>
      </c>
      <c r="M110" s="229">
        <v>0</v>
      </c>
      <c r="N110" s="229">
        <v>1</v>
      </c>
      <c r="O110" s="229">
        <v>2</v>
      </c>
      <c r="P110" s="229">
        <f t="shared" si="15"/>
        <v>8</v>
      </c>
      <c r="Q110" s="229">
        <f t="shared" si="16"/>
        <v>0.40</v>
      </c>
      <c r="R110" s="103">
        <f t="shared" si="17"/>
        <v>0.90</v>
      </c>
      <c r="S110" s="103">
        <f t="shared" si="18"/>
        <v>0.85</v>
      </c>
      <c r="T110" s="103">
        <f t="shared" si="19"/>
        <v>0.75</v>
      </c>
      <c r="U110" s="103">
        <f t="shared" si="20"/>
        <v>0.80</v>
      </c>
      <c r="V110" s="103">
        <f t="shared" si="21"/>
        <v>0.85</v>
      </c>
      <c r="W110" s="26">
        <f t="shared" si="22"/>
        <v>33</v>
      </c>
      <c r="X110" s="226">
        <f t="shared" si="23"/>
        <v>6.60</v>
      </c>
      <c r="Y110" s="118">
        <v>17</v>
      </c>
      <c r="Z110" s="105">
        <f t="shared" si="24"/>
        <v>13.60</v>
      </c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6"/>
    </row>
    <row r="111" spans="1:44" s="104" customFormat="1" ht="20.25">
      <c r="A111" s="223">
        <v>105</v>
      </c>
      <c r="B111" s="260">
        <v>630279</v>
      </c>
      <c r="C111" s="118" t="s">
        <v>273</v>
      </c>
      <c r="D111" s="228">
        <v>8</v>
      </c>
      <c r="E111" s="228">
        <v>9</v>
      </c>
      <c r="F111" s="228">
        <v>8</v>
      </c>
      <c r="G111" s="228">
        <v>5</v>
      </c>
      <c r="H111" s="228">
        <v>5</v>
      </c>
      <c r="I111" s="228">
        <f t="shared" si="13"/>
        <v>35</v>
      </c>
      <c r="J111" s="228">
        <f t="shared" si="14"/>
        <v>5.25</v>
      </c>
      <c r="K111" s="229">
        <v>2</v>
      </c>
      <c r="L111" s="229">
        <v>2.50</v>
      </c>
      <c r="M111" s="229">
        <v>2</v>
      </c>
      <c r="N111" s="229">
        <v>1</v>
      </c>
      <c r="O111" s="229">
        <v>2</v>
      </c>
      <c r="P111" s="229">
        <f t="shared" si="15"/>
        <v>9.50</v>
      </c>
      <c r="Q111" s="229">
        <f t="shared" si="16"/>
        <v>0.475</v>
      </c>
      <c r="R111" s="103">
        <f t="shared" si="17"/>
        <v>1.30</v>
      </c>
      <c r="S111" s="103">
        <f t="shared" si="18"/>
        <v>1.475</v>
      </c>
      <c r="T111" s="103">
        <f t="shared" si="19"/>
        <v>1.30</v>
      </c>
      <c r="U111" s="103">
        <f t="shared" si="20"/>
        <v>0.80</v>
      </c>
      <c r="V111" s="103">
        <f t="shared" si="21"/>
        <v>0.85</v>
      </c>
      <c r="W111" s="26">
        <f t="shared" si="22"/>
        <v>44.50</v>
      </c>
      <c r="X111" s="226">
        <f t="shared" si="23"/>
        <v>8.90</v>
      </c>
      <c r="Y111" s="118">
        <v>27</v>
      </c>
      <c r="Z111" s="105">
        <f t="shared" si="24"/>
        <v>21.60</v>
      </c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6"/>
    </row>
    <row r="112" spans="1:44" s="104" customFormat="1" ht="20.25">
      <c r="A112" s="223">
        <v>106</v>
      </c>
      <c r="B112" s="260">
        <v>630280</v>
      </c>
      <c r="C112" s="118" t="s">
        <v>274</v>
      </c>
      <c r="D112" s="228">
        <v>11</v>
      </c>
      <c r="E112" s="228">
        <v>8</v>
      </c>
      <c r="F112" s="228">
        <v>15</v>
      </c>
      <c r="G112" s="228">
        <v>9</v>
      </c>
      <c r="H112" s="228">
        <v>9</v>
      </c>
      <c r="I112" s="228">
        <f t="shared" si="13"/>
        <v>52</v>
      </c>
      <c r="J112" s="228">
        <f t="shared" si="14"/>
        <v>7.80</v>
      </c>
      <c r="K112" s="229">
        <v>2</v>
      </c>
      <c r="L112" s="229">
        <v>3</v>
      </c>
      <c r="M112" s="229">
        <v>4</v>
      </c>
      <c r="N112" s="229">
        <v>3</v>
      </c>
      <c r="O112" s="229">
        <v>4</v>
      </c>
      <c r="P112" s="229">
        <f t="shared" si="15"/>
        <v>16</v>
      </c>
      <c r="Q112" s="229">
        <f t="shared" si="16"/>
        <v>0.80</v>
      </c>
      <c r="R112" s="103">
        <f t="shared" si="17"/>
        <v>1.75</v>
      </c>
      <c r="S112" s="103">
        <f t="shared" si="18"/>
        <v>1.35</v>
      </c>
      <c r="T112" s="103">
        <f t="shared" si="19"/>
        <v>2.4500000000000002</v>
      </c>
      <c r="U112" s="103">
        <f t="shared" si="20"/>
        <v>1.50</v>
      </c>
      <c r="V112" s="103">
        <f t="shared" si="21"/>
        <v>1.5499999999999998</v>
      </c>
      <c r="W112" s="26">
        <f t="shared" si="22"/>
        <v>68</v>
      </c>
      <c r="X112" s="226">
        <f t="shared" si="23"/>
        <v>13.60</v>
      </c>
      <c r="Y112" s="118">
        <v>39</v>
      </c>
      <c r="Z112" s="105">
        <f t="shared" si="24"/>
        <v>31.200000000000003</v>
      </c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6"/>
    </row>
    <row r="113" spans="1:44" s="104" customFormat="1" ht="20.25">
      <c r="A113" s="223">
        <v>107</v>
      </c>
      <c r="B113" s="260">
        <v>630281</v>
      </c>
      <c r="C113" s="118" t="s">
        <v>275</v>
      </c>
      <c r="D113" s="228">
        <v>5</v>
      </c>
      <c r="E113" s="228">
        <v>8</v>
      </c>
      <c r="F113" s="228">
        <v>6</v>
      </c>
      <c r="G113" s="228">
        <v>9</v>
      </c>
      <c r="H113" s="228">
        <v>8</v>
      </c>
      <c r="I113" s="228">
        <f t="shared" si="13"/>
        <v>36</v>
      </c>
      <c r="J113" s="228">
        <f t="shared" si="14"/>
        <v>5.40</v>
      </c>
      <c r="K113" s="229">
        <v>2</v>
      </c>
      <c r="L113" s="229">
        <v>2.50</v>
      </c>
      <c r="M113" s="229">
        <v>2</v>
      </c>
      <c r="N113" s="229">
        <v>1</v>
      </c>
      <c r="O113" s="229">
        <v>3</v>
      </c>
      <c r="P113" s="229">
        <f t="shared" si="15"/>
        <v>10.50</v>
      </c>
      <c r="Q113" s="229">
        <f t="shared" si="16"/>
        <v>0.525</v>
      </c>
      <c r="R113" s="103">
        <f t="shared" si="17"/>
        <v>0.85</v>
      </c>
      <c r="S113" s="103">
        <f t="shared" si="18"/>
        <v>1.325</v>
      </c>
      <c r="T113" s="103">
        <f t="shared" si="19"/>
        <v>0.99999999999999989</v>
      </c>
      <c r="U113" s="103">
        <f t="shared" si="20"/>
        <v>1.40</v>
      </c>
      <c r="V113" s="103">
        <f t="shared" si="21"/>
        <v>1.35</v>
      </c>
      <c r="W113" s="26">
        <f t="shared" si="22"/>
        <v>46.50</v>
      </c>
      <c r="X113" s="226">
        <f t="shared" si="23"/>
        <v>9.3000000000000007</v>
      </c>
      <c r="Y113" s="118">
        <v>29</v>
      </c>
      <c r="Z113" s="105">
        <f t="shared" si="24"/>
        <v>23.200000000000003</v>
      </c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6"/>
    </row>
    <row r="114" spans="1:44" s="104" customFormat="1" ht="20.25">
      <c r="A114" s="223">
        <v>108</v>
      </c>
      <c r="B114" s="260">
        <v>630283</v>
      </c>
      <c r="C114" s="118" t="s">
        <v>276</v>
      </c>
      <c r="D114" s="228">
        <v>8</v>
      </c>
      <c r="E114" s="228">
        <v>8</v>
      </c>
      <c r="F114" s="228">
        <v>8</v>
      </c>
      <c r="G114" s="228">
        <v>8</v>
      </c>
      <c r="H114" s="228">
        <v>8</v>
      </c>
      <c r="I114" s="228">
        <f t="shared" si="13"/>
        <v>40</v>
      </c>
      <c r="J114" s="228">
        <f t="shared" si="14"/>
        <v>6</v>
      </c>
      <c r="K114" s="229">
        <v>3</v>
      </c>
      <c r="L114" s="229">
        <v>3.50</v>
      </c>
      <c r="M114" s="229">
        <v>3</v>
      </c>
      <c r="N114" s="229">
        <v>4</v>
      </c>
      <c r="O114" s="229">
        <v>3</v>
      </c>
      <c r="P114" s="229">
        <f t="shared" si="15"/>
        <v>16.50</v>
      </c>
      <c r="Q114" s="229">
        <f t="shared" si="16"/>
        <v>0.825</v>
      </c>
      <c r="R114" s="103">
        <f t="shared" si="17"/>
        <v>1.35</v>
      </c>
      <c r="S114" s="103">
        <f t="shared" si="18"/>
        <v>1.375</v>
      </c>
      <c r="T114" s="103">
        <f t="shared" si="19"/>
        <v>1.35</v>
      </c>
      <c r="U114" s="103">
        <f t="shared" si="20"/>
        <v>1.40</v>
      </c>
      <c r="V114" s="103">
        <f t="shared" si="21"/>
        <v>1.35</v>
      </c>
      <c r="W114" s="26">
        <f t="shared" si="22"/>
        <v>56.50</v>
      </c>
      <c r="X114" s="226">
        <f t="shared" si="23"/>
        <v>11.30</v>
      </c>
      <c r="Y114" s="118">
        <v>31</v>
      </c>
      <c r="Z114" s="105">
        <f t="shared" si="24"/>
        <v>24.80</v>
      </c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6"/>
    </row>
    <row r="115" spans="1:44" s="104" customFormat="1" ht="20.25">
      <c r="A115" s="223">
        <v>109</v>
      </c>
      <c r="B115" s="260">
        <v>630284</v>
      </c>
      <c r="C115" s="118" t="s">
        <v>277</v>
      </c>
      <c r="D115" s="228">
        <v>5</v>
      </c>
      <c r="E115" s="228">
        <v>8</v>
      </c>
      <c r="F115" s="228">
        <v>9</v>
      </c>
      <c r="G115" s="228">
        <v>8</v>
      </c>
      <c r="H115" s="228">
        <v>8</v>
      </c>
      <c r="I115" s="228">
        <f t="shared" si="13"/>
        <v>38</v>
      </c>
      <c r="J115" s="228">
        <f t="shared" si="14"/>
        <v>5.70</v>
      </c>
      <c r="K115" s="229">
        <v>2</v>
      </c>
      <c r="L115" s="229">
        <v>3</v>
      </c>
      <c r="M115" s="229">
        <v>2</v>
      </c>
      <c r="N115" s="229">
        <v>1</v>
      </c>
      <c r="O115" s="229">
        <v>2</v>
      </c>
      <c r="P115" s="229">
        <f t="shared" si="15"/>
        <v>10</v>
      </c>
      <c r="Q115" s="229">
        <f t="shared" si="16"/>
        <v>0.50</v>
      </c>
      <c r="R115" s="103">
        <f t="shared" si="17"/>
        <v>0.85</v>
      </c>
      <c r="S115" s="103">
        <f t="shared" si="18"/>
        <v>1.35</v>
      </c>
      <c r="T115" s="103">
        <f t="shared" si="19"/>
        <v>1.45</v>
      </c>
      <c r="U115" s="103">
        <f t="shared" si="20"/>
        <v>1.25</v>
      </c>
      <c r="V115" s="103">
        <f t="shared" si="21"/>
        <v>1.30</v>
      </c>
      <c r="W115" s="26">
        <f t="shared" si="22"/>
        <v>48</v>
      </c>
      <c r="X115" s="226">
        <f t="shared" si="23"/>
        <v>9.6000000000000014</v>
      </c>
      <c r="Y115" s="118">
        <v>29</v>
      </c>
      <c r="Z115" s="105">
        <f t="shared" si="24"/>
        <v>23.200000000000003</v>
      </c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6"/>
    </row>
    <row r="116" spans="1:44" s="104" customFormat="1" ht="20.25">
      <c r="A116" s="223">
        <v>110</v>
      </c>
      <c r="B116" s="260">
        <v>630286</v>
      </c>
      <c r="C116" s="118" t="s">
        <v>183</v>
      </c>
      <c r="D116" s="272">
        <v>8</v>
      </c>
      <c r="E116" s="272">
        <v>9</v>
      </c>
      <c r="F116" s="228">
        <v>8</v>
      </c>
      <c r="G116" s="228">
        <v>9</v>
      </c>
      <c r="H116" s="228">
        <v>8</v>
      </c>
      <c r="I116" s="228">
        <f t="shared" si="13"/>
        <v>42</v>
      </c>
      <c r="J116" s="228">
        <f t="shared" si="14"/>
        <v>6.30</v>
      </c>
      <c r="K116" s="229">
        <v>2</v>
      </c>
      <c r="L116" s="229">
        <v>3</v>
      </c>
      <c r="M116" s="229">
        <v>2</v>
      </c>
      <c r="N116" s="229">
        <v>4</v>
      </c>
      <c r="O116" s="229">
        <v>3</v>
      </c>
      <c r="P116" s="229">
        <f t="shared" si="15"/>
        <v>14</v>
      </c>
      <c r="Q116" s="229">
        <f t="shared" si="16"/>
        <v>0.70</v>
      </c>
      <c r="R116" s="103">
        <f t="shared" si="17"/>
        <v>1.30</v>
      </c>
      <c r="S116" s="103">
        <f t="shared" si="18"/>
        <v>1.50</v>
      </c>
      <c r="T116" s="103">
        <f t="shared" si="19"/>
        <v>1.30</v>
      </c>
      <c r="U116" s="103">
        <f t="shared" si="20"/>
        <v>1.5499999999999998</v>
      </c>
      <c r="V116" s="103">
        <f t="shared" si="21"/>
        <v>1.35</v>
      </c>
      <c r="W116" s="26">
        <f t="shared" si="22"/>
        <v>56</v>
      </c>
      <c r="X116" s="226">
        <f t="shared" si="23"/>
        <v>11.20</v>
      </c>
      <c r="Y116" s="118">
        <v>36</v>
      </c>
      <c r="Z116" s="105">
        <f t="shared" si="24"/>
        <v>28.80</v>
      </c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6"/>
    </row>
    <row r="117" spans="1:44" s="104" customFormat="1" ht="20.25">
      <c r="A117" s="223">
        <v>111</v>
      </c>
      <c r="B117" s="260">
        <v>630287</v>
      </c>
      <c r="C117" s="118" t="s">
        <v>111</v>
      </c>
      <c r="D117" s="228">
        <v>8</v>
      </c>
      <c r="E117" s="228">
        <v>9</v>
      </c>
      <c r="F117" s="228">
        <v>9</v>
      </c>
      <c r="G117" s="228">
        <v>11</v>
      </c>
      <c r="H117" s="228">
        <v>12</v>
      </c>
      <c r="I117" s="228">
        <f>SUM(D117:H117)</f>
        <v>49</v>
      </c>
      <c r="J117" s="228">
        <f t="shared" si="14"/>
        <v>7.35</v>
      </c>
      <c r="K117" s="229">
        <v>3</v>
      </c>
      <c r="L117" s="229">
        <v>3</v>
      </c>
      <c r="M117" s="229">
        <v>4</v>
      </c>
      <c r="N117" s="229">
        <v>2</v>
      </c>
      <c r="O117" s="229">
        <v>3</v>
      </c>
      <c r="P117" s="229">
        <f t="shared" si="15"/>
        <v>15</v>
      </c>
      <c r="Q117" s="229">
        <f t="shared" si="16"/>
        <v>0.75</v>
      </c>
      <c r="R117" s="103">
        <f t="shared" si="17"/>
        <v>1.35</v>
      </c>
      <c r="S117" s="103">
        <f t="shared" si="18"/>
        <v>1.50</v>
      </c>
      <c r="T117" s="103">
        <f t="shared" si="19"/>
        <v>1.5499999999999998</v>
      </c>
      <c r="U117" s="103">
        <f t="shared" si="20"/>
        <v>1.75</v>
      </c>
      <c r="V117" s="103">
        <f t="shared" si="21"/>
        <v>1.9499999999999997</v>
      </c>
      <c r="W117" s="26">
        <f t="shared" si="22"/>
        <v>64</v>
      </c>
      <c r="X117" s="226">
        <f t="shared" si="23"/>
        <v>12.80</v>
      </c>
      <c r="Y117" s="118">
        <v>37</v>
      </c>
      <c r="Z117" s="105">
        <f t="shared" si="24"/>
        <v>29.60</v>
      </c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6"/>
    </row>
    <row r="118" spans="1:44" s="104" customFormat="1" ht="20.25">
      <c r="A118" s="223">
        <v>112</v>
      </c>
      <c r="B118" s="260">
        <v>630289</v>
      </c>
      <c r="C118" s="118" t="s">
        <v>184</v>
      </c>
      <c r="D118" s="228">
        <v>11</v>
      </c>
      <c r="E118" s="228">
        <v>8</v>
      </c>
      <c r="F118" s="228">
        <v>12</v>
      </c>
      <c r="G118" s="228">
        <v>11</v>
      </c>
      <c r="H118" s="228">
        <v>9</v>
      </c>
      <c r="I118" s="228">
        <f t="shared" si="13"/>
        <v>51</v>
      </c>
      <c r="J118" s="228">
        <f t="shared" si="14"/>
        <v>7.65</v>
      </c>
      <c r="K118" s="229">
        <v>4</v>
      </c>
      <c r="L118" s="229">
        <v>3</v>
      </c>
      <c r="M118" s="229">
        <v>2</v>
      </c>
      <c r="N118" s="229">
        <v>1</v>
      </c>
      <c r="O118" s="229">
        <v>2</v>
      </c>
      <c r="P118" s="229">
        <f t="shared" si="15"/>
        <v>12</v>
      </c>
      <c r="Q118" s="229">
        <f t="shared" si="16"/>
        <v>0.60000000000000009</v>
      </c>
      <c r="R118" s="103">
        <f t="shared" si="17"/>
        <v>1.85</v>
      </c>
      <c r="S118" s="103">
        <f t="shared" si="18"/>
        <v>1.35</v>
      </c>
      <c r="T118" s="103">
        <f t="shared" si="19"/>
        <v>1.90</v>
      </c>
      <c r="U118" s="103">
        <f t="shared" si="20"/>
        <v>1.70</v>
      </c>
      <c r="V118" s="103">
        <f t="shared" si="21"/>
        <v>1.45</v>
      </c>
      <c r="W118" s="26">
        <f t="shared" si="22"/>
        <v>63</v>
      </c>
      <c r="X118" s="226">
        <f t="shared" si="23"/>
        <v>12.60</v>
      </c>
      <c r="Y118" s="118">
        <v>38</v>
      </c>
      <c r="Z118" s="105">
        <f t="shared" si="24"/>
        <v>30.40</v>
      </c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6"/>
    </row>
    <row r="119" spans="1:44" s="104" customFormat="1" ht="20.25">
      <c r="A119" s="223">
        <v>113</v>
      </c>
      <c r="B119" s="260">
        <v>630290</v>
      </c>
      <c r="C119" s="118" t="s">
        <v>112</v>
      </c>
      <c r="D119" s="228">
        <v>11</v>
      </c>
      <c r="E119" s="228">
        <v>9</v>
      </c>
      <c r="F119" s="228">
        <v>8</v>
      </c>
      <c r="G119" s="228">
        <v>8</v>
      </c>
      <c r="H119" s="228">
        <v>9</v>
      </c>
      <c r="I119" s="228">
        <f t="shared" si="13"/>
        <v>45</v>
      </c>
      <c r="J119" s="228">
        <f t="shared" si="14"/>
        <v>6.75</v>
      </c>
      <c r="K119" s="229">
        <v>1</v>
      </c>
      <c r="L119" s="229">
        <v>2</v>
      </c>
      <c r="M119" s="229">
        <v>3</v>
      </c>
      <c r="N119" s="229">
        <v>4</v>
      </c>
      <c r="O119" s="229">
        <v>2</v>
      </c>
      <c r="P119" s="229">
        <f t="shared" si="15"/>
        <v>12</v>
      </c>
      <c r="Q119" s="229">
        <f t="shared" si="16"/>
        <v>0.60000000000000009</v>
      </c>
      <c r="R119" s="103">
        <f t="shared" si="17"/>
        <v>1.70</v>
      </c>
      <c r="S119" s="103">
        <f t="shared" si="18"/>
        <v>1.45</v>
      </c>
      <c r="T119" s="103">
        <f t="shared" si="19"/>
        <v>1.35</v>
      </c>
      <c r="U119" s="103">
        <f t="shared" si="20"/>
        <v>1.40</v>
      </c>
      <c r="V119" s="103">
        <f t="shared" si="21"/>
        <v>1.45</v>
      </c>
      <c r="W119" s="26">
        <f t="shared" si="22"/>
        <v>57</v>
      </c>
      <c r="X119" s="226">
        <f t="shared" si="23"/>
        <v>11.40</v>
      </c>
      <c r="Y119" s="118">
        <v>33</v>
      </c>
      <c r="Z119" s="105">
        <f t="shared" si="24"/>
        <v>26.40</v>
      </c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6"/>
    </row>
    <row r="120" spans="1:44" s="104" customFormat="1" ht="20.25">
      <c r="A120" s="223">
        <v>114</v>
      </c>
      <c r="B120" s="260">
        <v>630291</v>
      </c>
      <c r="C120" s="270" t="s">
        <v>278</v>
      </c>
      <c r="D120" s="228">
        <v>15</v>
      </c>
      <c r="E120" s="228">
        <v>11</v>
      </c>
      <c r="F120" s="228">
        <v>11</v>
      </c>
      <c r="G120" s="228">
        <v>12</v>
      </c>
      <c r="H120" s="228">
        <v>11</v>
      </c>
      <c r="I120" s="228">
        <f t="shared" si="13"/>
        <v>60</v>
      </c>
      <c r="J120" s="228">
        <f t="shared" si="14"/>
        <v>9</v>
      </c>
      <c r="K120" s="229">
        <v>4</v>
      </c>
      <c r="L120" s="229">
        <v>4</v>
      </c>
      <c r="M120" s="229">
        <v>3</v>
      </c>
      <c r="N120" s="229">
        <v>4</v>
      </c>
      <c r="O120" s="229">
        <v>3</v>
      </c>
      <c r="P120" s="229">
        <f t="shared" si="15"/>
        <v>18</v>
      </c>
      <c r="Q120" s="229">
        <f t="shared" si="16"/>
        <v>0.90</v>
      </c>
      <c r="R120" s="103">
        <f t="shared" si="17"/>
        <v>2.4500000000000002</v>
      </c>
      <c r="S120" s="103">
        <f t="shared" si="18"/>
        <v>1.85</v>
      </c>
      <c r="T120" s="103">
        <f t="shared" si="19"/>
        <v>1.7999999999999998</v>
      </c>
      <c r="U120" s="103">
        <f t="shared" si="20"/>
        <v>1.9999999999999998</v>
      </c>
      <c r="V120" s="103">
        <f t="shared" si="21"/>
        <v>1.7999999999999998</v>
      </c>
      <c r="W120" s="26">
        <f t="shared" si="22"/>
        <v>78</v>
      </c>
      <c r="X120" s="226">
        <f t="shared" si="23"/>
        <v>15.60</v>
      </c>
      <c r="Y120" s="118">
        <v>46</v>
      </c>
      <c r="Z120" s="105">
        <f t="shared" si="24"/>
        <v>36.800000000000004</v>
      </c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6"/>
    </row>
    <row r="121" spans="1:44" s="104" customFormat="1" ht="20.25">
      <c r="A121" s="223">
        <v>115</v>
      </c>
      <c r="B121" s="260">
        <v>630293</v>
      </c>
      <c r="C121" s="118" t="s">
        <v>279</v>
      </c>
      <c r="D121" s="228">
        <v>18</v>
      </c>
      <c r="E121" s="228">
        <v>18</v>
      </c>
      <c r="F121" s="228">
        <v>18</v>
      </c>
      <c r="G121" s="228">
        <v>15</v>
      </c>
      <c r="H121" s="228">
        <v>18</v>
      </c>
      <c r="I121" s="228">
        <f t="shared" si="13"/>
        <v>87</v>
      </c>
      <c r="J121" s="228">
        <f t="shared" si="14"/>
        <v>13.05</v>
      </c>
      <c r="K121" s="229">
        <v>5</v>
      </c>
      <c r="L121" s="229">
        <v>4</v>
      </c>
      <c r="M121" s="229">
        <v>5</v>
      </c>
      <c r="N121" s="229">
        <v>6</v>
      </c>
      <c r="O121" s="229">
        <v>5</v>
      </c>
      <c r="P121" s="229">
        <f t="shared" si="15"/>
        <v>25</v>
      </c>
      <c r="Q121" s="229">
        <f t="shared" si="16"/>
        <v>1.25</v>
      </c>
      <c r="R121" s="103">
        <f t="shared" si="17"/>
        <v>2.9499999999999997</v>
      </c>
      <c r="S121" s="103">
        <f t="shared" si="18"/>
        <v>2.90</v>
      </c>
      <c r="T121" s="103">
        <f t="shared" si="19"/>
        <v>2.9499999999999997</v>
      </c>
      <c r="U121" s="103">
        <f t="shared" si="20"/>
        <v>2.5499999999999998</v>
      </c>
      <c r="V121" s="103">
        <f t="shared" si="21"/>
        <v>2.9499999999999997</v>
      </c>
      <c r="W121" s="26">
        <f t="shared" si="22"/>
        <v>112</v>
      </c>
      <c r="X121" s="226">
        <f t="shared" si="23"/>
        <v>22.40</v>
      </c>
      <c r="Y121" s="118">
        <v>66</v>
      </c>
      <c r="Z121" s="105">
        <f t="shared" si="24"/>
        <v>52.80</v>
      </c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6"/>
    </row>
    <row r="122" spans="1:44" s="104" customFormat="1" ht="20.25">
      <c r="A122" s="223">
        <v>116</v>
      </c>
      <c r="B122" s="260">
        <v>630294</v>
      </c>
      <c r="C122" s="118" t="s">
        <v>280</v>
      </c>
      <c r="D122" s="228">
        <v>11</v>
      </c>
      <c r="E122" s="228">
        <v>18</v>
      </c>
      <c r="F122" s="228">
        <v>13</v>
      </c>
      <c r="G122" s="228">
        <v>15</v>
      </c>
      <c r="H122" s="228">
        <v>15</v>
      </c>
      <c r="I122" s="228">
        <f t="shared" si="13"/>
        <v>72</v>
      </c>
      <c r="J122" s="228">
        <f t="shared" si="14"/>
        <v>10.80</v>
      </c>
      <c r="K122" s="229">
        <v>4</v>
      </c>
      <c r="L122" s="229">
        <v>4.50</v>
      </c>
      <c r="M122" s="229">
        <v>4</v>
      </c>
      <c r="N122" s="229">
        <v>5</v>
      </c>
      <c r="O122" s="229">
        <v>3</v>
      </c>
      <c r="P122" s="229">
        <f t="shared" si="15"/>
        <v>20.50</v>
      </c>
      <c r="Q122" s="229">
        <f t="shared" si="16"/>
        <v>1.0250000000000001</v>
      </c>
      <c r="R122" s="103">
        <f t="shared" si="17"/>
        <v>1.85</v>
      </c>
      <c r="S122" s="103">
        <f t="shared" si="18"/>
        <v>2.925</v>
      </c>
      <c r="T122" s="103">
        <f t="shared" si="19"/>
        <v>2.15</v>
      </c>
      <c r="U122" s="103">
        <f t="shared" si="20"/>
        <v>2.50</v>
      </c>
      <c r="V122" s="103">
        <f t="shared" si="21"/>
        <v>2.40</v>
      </c>
      <c r="W122" s="26">
        <f t="shared" si="22"/>
        <v>92.50</v>
      </c>
      <c r="X122" s="226">
        <f t="shared" si="23"/>
        <v>18.50</v>
      </c>
      <c r="Y122" s="118">
        <v>54</v>
      </c>
      <c r="Z122" s="105">
        <f t="shared" si="24"/>
        <v>43.20</v>
      </c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6"/>
    </row>
    <row r="123" spans="1:44" s="104" customFormat="1" ht="20.25">
      <c r="A123" s="223">
        <v>117</v>
      </c>
      <c r="B123" s="260">
        <v>630295</v>
      </c>
      <c r="C123" s="118" t="s">
        <v>281</v>
      </c>
      <c r="D123" s="228">
        <v>14</v>
      </c>
      <c r="E123" s="228">
        <v>19</v>
      </c>
      <c r="F123" s="228">
        <v>14</v>
      </c>
      <c r="G123" s="228">
        <v>18</v>
      </c>
      <c r="H123" s="228">
        <v>18</v>
      </c>
      <c r="I123" s="228">
        <f t="shared" si="13"/>
        <v>83</v>
      </c>
      <c r="J123" s="228">
        <f t="shared" si="14"/>
        <v>12.45</v>
      </c>
      <c r="K123" s="229">
        <v>6</v>
      </c>
      <c r="L123" s="229">
        <v>5</v>
      </c>
      <c r="M123" s="229">
        <v>4</v>
      </c>
      <c r="N123" s="229">
        <v>6</v>
      </c>
      <c r="O123" s="229">
        <v>4</v>
      </c>
      <c r="P123" s="229">
        <f t="shared" si="15"/>
        <v>25</v>
      </c>
      <c r="Q123" s="229">
        <f t="shared" si="16"/>
        <v>1.25</v>
      </c>
      <c r="R123" s="103">
        <f t="shared" si="17"/>
        <v>2.4000000000000004</v>
      </c>
      <c r="S123" s="103">
        <f t="shared" si="18"/>
        <v>3.10</v>
      </c>
      <c r="T123" s="103">
        <f t="shared" si="19"/>
        <v>2.3000000000000003</v>
      </c>
      <c r="U123" s="103">
        <f t="shared" si="20"/>
        <v>3</v>
      </c>
      <c r="V123" s="103">
        <f t="shared" si="21"/>
        <v>2.90</v>
      </c>
      <c r="W123" s="26">
        <f t="shared" si="22"/>
        <v>108</v>
      </c>
      <c r="X123" s="226">
        <f t="shared" si="23"/>
        <v>21.60</v>
      </c>
      <c r="Y123" s="118">
        <v>63</v>
      </c>
      <c r="Z123" s="105">
        <f t="shared" si="24"/>
        <v>50.400000000000006</v>
      </c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6"/>
    </row>
    <row r="124" spans="1:44" s="104" customFormat="1" ht="20.25">
      <c r="A124" s="223">
        <v>118</v>
      </c>
      <c r="B124" s="260">
        <v>630297</v>
      </c>
      <c r="C124" s="118" t="s">
        <v>186</v>
      </c>
      <c r="D124" s="228">
        <v>12</v>
      </c>
      <c r="E124" s="228">
        <v>18</v>
      </c>
      <c r="F124" s="228">
        <v>14</v>
      </c>
      <c r="G124" s="228">
        <v>18</v>
      </c>
      <c r="H124" s="228">
        <v>18</v>
      </c>
      <c r="I124" s="228">
        <f t="shared" si="13"/>
        <v>80</v>
      </c>
      <c r="J124" s="228">
        <f t="shared" si="14"/>
        <v>12</v>
      </c>
      <c r="K124" s="229">
        <v>6</v>
      </c>
      <c r="L124" s="229">
        <v>4</v>
      </c>
      <c r="M124" s="229">
        <v>3</v>
      </c>
      <c r="N124" s="229">
        <v>4</v>
      </c>
      <c r="O124" s="229">
        <v>5</v>
      </c>
      <c r="P124" s="229">
        <f t="shared" si="15"/>
        <v>22</v>
      </c>
      <c r="Q124" s="229">
        <f t="shared" si="16"/>
        <v>1.1000000000000001</v>
      </c>
      <c r="R124" s="103">
        <f t="shared" si="17"/>
        <v>2.0999999999999996</v>
      </c>
      <c r="S124" s="103">
        <f t="shared" si="18"/>
        <v>2.90</v>
      </c>
      <c r="T124" s="103">
        <f t="shared" si="19"/>
        <v>2.25</v>
      </c>
      <c r="U124" s="103">
        <f t="shared" si="20"/>
        <v>2.90</v>
      </c>
      <c r="V124" s="103">
        <f t="shared" si="21"/>
        <v>2.9499999999999997</v>
      </c>
      <c r="W124" s="26">
        <f t="shared" si="22"/>
        <v>102</v>
      </c>
      <c r="X124" s="226">
        <f t="shared" si="23"/>
        <v>20.400000000000002</v>
      </c>
      <c r="Y124" s="118">
        <v>60</v>
      </c>
      <c r="Z124" s="105">
        <f t="shared" si="24"/>
        <v>48</v>
      </c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6"/>
    </row>
    <row r="125" spans="1:44" s="104" customFormat="1" ht="20.25">
      <c r="A125" s="223">
        <v>119</v>
      </c>
      <c r="B125" s="260">
        <v>630298</v>
      </c>
      <c r="C125" s="118" t="s">
        <v>282</v>
      </c>
      <c r="D125" s="228">
        <v>11</v>
      </c>
      <c r="E125" s="228">
        <v>11</v>
      </c>
      <c r="F125" s="228">
        <v>11</v>
      </c>
      <c r="G125" s="228">
        <v>15</v>
      </c>
      <c r="H125" s="228">
        <v>9</v>
      </c>
      <c r="I125" s="228">
        <f t="shared" si="13"/>
        <v>57</v>
      </c>
      <c r="J125" s="228">
        <f t="shared" si="14"/>
        <v>8.5499999999999989</v>
      </c>
      <c r="K125" s="229">
        <v>2</v>
      </c>
      <c r="L125" s="229">
        <v>3</v>
      </c>
      <c r="M125" s="229">
        <v>4</v>
      </c>
      <c r="N125" s="229">
        <v>3</v>
      </c>
      <c r="O125" s="229">
        <v>4</v>
      </c>
      <c r="P125" s="229">
        <f t="shared" si="15"/>
        <v>16</v>
      </c>
      <c r="Q125" s="229">
        <f t="shared" si="16"/>
        <v>0.80</v>
      </c>
      <c r="R125" s="103">
        <f t="shared" si="17"/>
        <v>1.75</v>
      </c>
      <c r="S125" s="103">
        <f t="shared" si="18"/>
        <v>1.7999999999999998</v>
      </c>
      <c r="T125" s="103">
        <f t="shared" si="19"/>
        <v>1.85</v>
      </c>
      <c r="U125" s="103">
        <f t="shared" si="20"/>
        <v>2.40</v>
      </c>
      <c r="V125" s="103">
        <f t="shared" si="21"/>
        <v>1.5499999999999998</v>
      </c>
      <c r="W125" s="26">
        <f t="shared" si="22"/>
        <v>73</v>
      </c>
      <c r="X125" s="226">
        <f t="shared" si="23"/>
        <v>14.60</v>
      </c>
      <c r="Y125" s="118">
        <v>43</v>
      </c>
      <c r="Z125" s="105">
        <f t="shared" si="24"/>
        <v>34.40</v>
      </c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6"/>
    </row>
    <row r="126" spans="1:44" s="104" customFormat="1" ht="20.25">
      <c r="A126" s="223">
        <v>120</v>
      </c>
      <c r="B126" s="260">
        <v>630302</v>
      </c>
      <c r="C126" s="118" t="s">
        <v>283</v>
      </c>
      <c r="D126" s="228">
        <v>11</v>
      </c>
      <c r="E126" s="228">
        <v>15</v>
      </c>
      <c r="F126" s="228">
        <v>14</v>
      </c>
      <c r="G126" s="228">
        <v>15</v>
      </c>
      <c r="H126" s="228">
        <v>9</v>
      </c>
      <c r="I126" s="228">
        <f t="shared" si="13"/>
        <v>64</v>
      </c>
      <c r="J126" s="228">
        <f t="shared" si="14"/>
        <v>9.60</v>
      </c>
      <c r="K126" s="229">
        <v>4</v>
      </c>
      <c r="L126" s="229">
        <v>3</v>
      </c>
      <c r="M126" s="229">
        <v>4</v>
      </c>
      <c r="N126" s="229">
        <v>4</v>
      </c>
      <c r="O126" s="229">
        <v>4</v>
      </c>
      <c r="P126" s="229">
        <f t="shared" si="15"/>
        <v>19</v>
      </c>
      <c r="Q126" s="229">
        <f t="shared" si="16"/>
        <v>0.95</v>
      </c>
      <c r="R126" s="103">
        <f t="shared" si="17"/>
        <v>1.85</v>
      </c>
      <c r="S126" s="103">
        <f t="shared" si="18"/>
        <v>2.40</v>
      </c>
      <c r="T126" s="103">
        <f t="shared" si="19"/>
        <v>2.3000000000000003</v>
      </c>
      <c r="U126" s="103">
        <f t="shared" si="20"/>
        <v>2.4500000000000002</v>
      </c>
      <c r="V126" s="103">
        <f t="shared" si="21"/>
        <v>1.5499999999999998</v>
      </c>
      <c r="W126" s="26">
        <f t="shared" si="22"/>
        <v>83</v>
      </c>
      <c r="X126" s="226">
        <f t="shared" si="23"/>
        <v>16.60</v>
      </c>
      <c r="Y126" s="118">
        <v>51</v>
      </c>
      <c r="Z126" s="105">
        <f t="shared" si="24"/>
        <v>40.800000000000004</v>
      </c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6"/>
    </row>
    <row r="127" spans="1:44" s="104" customFormat="1" ht="20.25">
      <c r="A127" s="223">
        <v>121</v>
      </c>
      <c r="B127" s="260">
        <v>630303</v>
      </c>
      <c r="C127" s="118" t="s">
        <v>114</v>
      </c>
      <c r="D127" s="228">
        <v>12</v>
      </c>
      <c r="E127" s="228">
        <v>13</v>
      </c>
      <c r="F127" s="228">
        <v>11</v>
      </c>
      <c r="G127" s="228">
        <v>11</v>
      </c>
      <c r="H127" s="228">
        <v>15</v>
      </c>
      <c r="I127" s="228">
        <f t="shared" si="13"/>
        <v>62</v>
      </c>
      <c r="J127" s="228">
        <f t="shared" si="14"/>
        <v>9.2999999999999989</v>
      </c>
      <c r="K127" s="229">
        <v>5</v>
      </c>
      <c r="L127" s="229">
        <v>4</v>
      </c>
      <c r="M127" s="229">
        <v>3</v>
      </c>
      <c r="N127" s="229">
        <v>4</v>
      </c>
      <c r="O127" s="229">
        <v>3</v>
      </c>
      <c r="P127" s="229">
        <f t="shared" si="15"/>
        <v>19</v>
      </c>
      <c r="Q127" s="229">
        <f t="shared" si="16"/>
        <v>0.95</v>
      </c>
      <c r="R127" s="103">
        <f t="shared" si="17"/>
        <v>2.0499999999999998</v>
      </c>
      <c r="S127" s="103">
        <f t="shared" si="18"/>
        <v>2.15</v>
      </c>
      <c r="T127" s="103">
        <f t="shared" si="19"/>
        <v>1.7999999999999998</v>
      </c>
      <c r="U127" s="103">
        <f t="shared" si="20"/>
        <v>1.85</v>
      </c>
      <c r="V127" s="103">
        <f t="shared" si="21"/>
        <v>2.40</v>
      </c>
      <c r="W127" s="26">
        <f t="shared" si="22"/>
        <v>81</v>
      </c>
      <c r="X127" s="226">
        <f t="shared" si="23"/>
        <v>16.20</v>
      </c>
      <c r="Y127" s="118">
        <v>50</v>
      </c>
      <c r="Z127" s="105">
        <f t="shared" si="24"/>
        <v>40</v>
      </c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6"/>
    </row>
    <row r="128" spans="1:44" s="104" customFormat="1" ht="20.25">
      <c r="A128" s="223">
        <v>122</v>
      </c>
      <c r="B128" s="260">
        <v>630304</v>
      </c>
      <c r="C128" s="118" t="s">
        <v>284</v>
      </c>
      <c r="D128" s="228">
        <v>19</v>
      </c>
      <c r="E128" s="228">
        <v>18</v>
      </c>
      <c r="F128" s="228">
        <v>15</v>
      </c>
      <c r="G128" s="228">
        <v>16</v>
      </c>
      <c r="H128" s="228">
        <v>18</v>
      </c>
      <c r="I128" s="228">
        <f t="shared" si="13"/>
        <v>86</v>
      </c>
      <c r="J128" s="228">
        <f t="shared" si="14"/>
        <v>12.90</v>
      </c>
      <c r="K128" s="229">
        <v>6</v>
      </c>
      <c r="L128" s="229">
        <v>5</v>
      </c>
      <c r="M128" s="229">
        <v>6</v>
      </c>
      <c r="N128" s="229">
        <v>4</v>
      </c>
      <c r="O128" s="229">
        <v>5</v>
      </c>
      <c r="P128" s="229">
        <f t="shared" si="15"/>
        <v>26</v>
      </c>
      <c r="Q128" s="229">
        <f t="shared" si="16"/>
        <v>1.30</v>
      </c>
      <c r="R128" s="103">
        <f t="shared" si="17"/>
        <v>3.1500000000000004</v>
      </c>
      <c r="S128" s="103">
        <f t="shared" si="18"/>
        <v>2.9499999999999997</v>
      </c>
      <c r="T128" s="103">
        <f t="shared" si="19"/>
        <v>2.5499999999999998</v>
      </c>
      <c r="U128" s="103">
        <f t="shared" si="20"/>
        <v>2.60</v>
      </c>
      <c r="V128" s="103">
        <f t="shared" si="21"/>
        <v>2.9499999999999997</v>
      </c>
      <c r="W128" s="26">
        <f t="shared" si="22"/>
        <v>112</v>
      </c>
      <c r="X128" s="226">
        <f t="shared" si="23"/>
        <v>22.40</v>
      </c>
      <c r="Y128" s="118">
        <v>63</v>
      </c>
      <c r="Z128" s="105">
        <f t="shared" si="24"/>
        <v>50.400000000000006</v>
      </c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6"/>
    </row>
    <row r="129" spans="1:44" s="104" customFormat="1" ht="20.25">
      <c r="A129" s="223">
        <v>123</v>
      </c>
      <c r="B129" s="260">
        <v>630305</v>
      </c>
      <c r="C129" s="118" t="s">
        <v>188</v>
      </c>
      <c r="D129" s="228">
        <v>11</v>
      </c>
      <c r="E129" s="228">
        <v>14</v>
      </c>
      <c r="F129" s="228">
        <v>15</v>
      </c>
      <c r="G129" s="228">
        <v>15</v>
      </c>
      <c r="H129" s="228">
        <v>11</v>
      </c>
      <c r="I129" s="228">
        <f t="shared" si="13"/>
        <v>66</v>
      </c>
      <c r="J129" s="228">
        <f t="shared" si="14"/>
        <v>9.90</v>
      </c>
      <c r="K129" s="229">
        <v>4</v>
      </c>
      <c r="L129" s="229">
        <v>4.50</v>
      </c>
      <c r="M129" s="229">
        <v>3</v>
      </c>
      <c r="N129" s="229">
        <v>4</v>
      </c>
      <c r="O129" s="229">
        <v>3</v>
      </c>
      <c r="P129" s="229">
        <f t="shared" si="15"/>
        <v>18.50</v>
      </c>
      <c r="Q129" s="229">
        <f t="shared" si="16"/>
        <v>0.925</v>
      </c>
      <c r="R129" s="103">
        <f t="shared" si="17"/>
        <v>1.85</v>
      </c>
      <c r="S129" s="103">
        <f t="shared" si="18"/>
        <v>2.3250000000000002</v>
      </c>
      <c r="T129" s="103">
        <f t="shared" si="19"/>
        <v>2.40</v>
      </c>
      <c r="U129" s="103">
        <f t="shared" si="20"/>
        <v>2.4500000000000002</v>
      </c>
      <c r="V129" s="103">
        <f t="shared" si="21"/>
        <v>1.7999999999999998</v>
      </c>
      <c r="W129" s="26">
        <f t="shared" si="22"/>
        <v>84.50</v>
      </c>
      <c r="X129" s="226">
        <f t="shared" si="23"/>
        <v>16.900000000000002</v>
      </c>
      <c r="Y129" s="118">
        <v>48</v>
      </c>
      <c r="Z129" s="105">
        <f t="shared" si="24"/>
        <v>38.400000000000006</v>
      </c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6"/>
    </row>
    <row r="130" spans="1:44" s="104" customFormat="1" ht="20.25">
      <c r="A130" s="223">
        <v>124</v>
      </c>
      <c r="B130" s="260">
        <v>630307</v>
      </c>
      <c r="C130" s="118" t="s">
        <v>285</v>
      </c>
      <c r="D130" s="228">
        <v>11</v>
      </c>
      <c r="E130" s="228">
        <v>15</v>
      </c>
      <c r="F130" s="228">
        <v>11</v>
      </c>
      <c r="G130" s="228">
        <v>8</v>
      </c>
      <c r="H130" s="228">
        <v>11</v>
      </c>
      <c r="I130" s="228">
        <f t="shared" si="13"/>
        <v>56</v>
      </c>
      <c r="J130" s="228">
        <f t="shared" si="14"/>
        <v>8.40</v>
      </c>
      <c r="K130" s="229">
        <v>2.50</v>
      </c>
      <c r="L130" s="229">
        <v>3</v>
      </c>
      <c r="M130" s="229">
        <v>3.50</v>
      </c>
      <c r="N130" s="229">
        <v>3</v>
      </c>
      <c r="O130" s="229">
        <v>2</v>
      </c>
      <c r="P130" s="229">
        <f t="shared" si="15"/>
        <v>14</v>
      </c>
      <c r="Q130" s="229">
        <f t="shared" si="16"/>
        <v>0.70</v>
      </c>
      <c r="R130" s="103">
        <f t="shared" si="17"/>
        <v>1.775</v>
      </c>
      <c r="S130" s="103">
        <f t="shared" si="18"/>
        <v>2.40</v>
      </c>
      <c r="T130" s="103">
        <f t="shared" si="19"/>
        <v>1.825</v>
      </c>
      <c r="U130" s="103">
        <f t="shared" si="20"/>
        <v>1.35</v>
      </c>
      <c r="V130" s="103">
        <f t="shared" si="21"/>
        <v>1.75</v>
      </c>
      <c r="W130" s="26">
        <f t="shared" si="22"/>
        <v>70</v>
      </c>
      <c r="X130" s="226">
        <f t="shared" si="23"/>
        <v>14</v>
      </c>
      <c r="Y130" s="118">
        <v>40</v>
      </c>
      <c r="Z130" s="105">
        <f t="shared" si="24"/>
        <v>32</v>
      </c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6"/>
    </row>
    <row r="131" spans="1:44" s="104" customFormat="1" ht="20.25">
      <c r="A131" s="223">
        <v>125</v>
      </c>
      <c r="B131" s="260">
        <v>630308</v>
      </c>
      <c r="C131" s="118" t="s">
        <v>189</v>
      </c>
      <c r="D131" s="228">
        <v>11</v>
      </c>
      <c r="E131" s="228">
        <v>9</v>
      </c>
      <c r="F131" s="228">
        <v>8</v>
      </c>
      <c r="G131" s="228">
        <v>11</v>
      </c>
      <c r="H131" s="228">
        <v>8</v>
      </c>
      <c r="I131" s="228">
        <f t="shared" si="13"/>
        <v>47</v>
      </c>
      <c r="J131" s="228">
        <f t="shared" si="14"/>
        <v>7.05</v>
      </c>
      <c r="K131" s="229">
        <v>2.50</v>
      </c>
      <c r="L131" s="229">
        <v>3</v>
      </c>
      <c r="M131" s="229">
        <v>4</v>
      </c>
      <c r="N131" s="229">
        <v>3</v>
      </c>
      <c r="O131" s="229">
        <v>4</v>
      </c>
      <c r="P131" s="229">
        <f t="shared" si="15"/>
        <v>16.50</v>
      </c>
      <c r="Q131" s="229">
        <f t="shared" si="16"/>
        <v>0.825</v>
      </c>
      <c r="R131" s="103">
        <f t="shared" si="17"/>
        <v>1.775</v>
      </c>
      <c r="S131" s="103">
        <f t="shared" si="18"/>
        <v>1.50</v>
      </c>
      <c r="T131" s="103">
        <f t="shared" si="19"/>
        <v>1.40</v>
      </c>
      <c r="U131" s="103">
        <f t="shared" si="20"/>
        <v>1.7999999999999998</v>
      </c>
      <c r="V131" s="103">
        <f t="shared" si="21"/>
        <v>1.40</v>
      </c>
      <c r="W131" s="26">
        <f t="shared" si="22"/>
        <v>63.50</v>
      </c>
      <c r="X131" s="226">
        <f t="shared" si="23"/>
        <v>12.70</v>
      </c>
      <c r="Y131" s="118">
        <v>33</v>
      </c>
      <c r="Z131" s="105">
        <f t="shared" si="24"/>
        <v>26.40</v>
      </c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6"/>
    </row>
    <row r="132" spans="1:44" s="104" customFormat="1" ht="20.25">
      <c r="A132" s="223">
        <v>126</v>
      </c>
      <c r="B132" s="260">
        <v>630310</v>
      </c>
      <c r="C132" s="270" t="s">
        <v>286</v>
      </c>
      <c r="D132" s="228">
        <v>11</v>
      </c>
      <c r="E132" s="228">
        <v>12</v>
      </c>
      <c r="F132" s="228">
        <v>9</v>
      </c>
      <c r="G132" s="228">
        <v>15</v>
      </c>
      <c r="H132" s="228">
        <v>15</v>
      </c>
      <c r="I132" s="228">
        <f t="shared" si="13"/>
        <v>62</v>
      </c>
      <c r="J132" s="228">
        <f t="shared" si="14"/>
        <v>9.2999999999999989</v>
      </c>
      <c r="K132" s="229">
        <v>2</v>
      </c>
      <c r="L132" s="229">
        <v>3</v>
      </c>
      <c r="M132" s="229">
        <v>4</v>
      </c>
      <c r="N132" s="229">
        <v>3</v>
      </c>
      <c r="O132" s="229">
        <v>2</v>
      </c>
      <c r="P132" s="229">
        <f t="shared" si="15"/>
        <v>14</v>
      </c>
      <c r="Q132" s="229">
        <f t="shared" si="16"/>
        <v>0.70</v>
      </c>
      <c r="R132" s="103">
        <f t="shared" si="17"/>
        <v>1.75</v>
      </c>
      <c r="S132" s="103">
        <f t="shared" si="18"/>
        <v>1.9499999999999997</v>
      </c>
      <c r="T132" s="103">
        <f t="shared" si="19"/>
        <v>1.5499999999999998</v>
      </c>
      <c r="U132" s="103">
        <f t="shared" si="20"/>
        <v>2.40</v>
      </c>
      <c r="V132" s="103">
        <f t="shared" si="21"/>
        <v>2.35</v>
      </c>
      <c r="W132" s="26">
        <f t="shared" si="22"/>
        <v>76</v>
      </c>
      <c r="X132" s="226">
        <f t="shared" si="23"/>
        <v>15.20</v>
      </c>
      <c r="Y132" s="118">
        <v>47</v>
      </c>
      <c r="Z132" s="105">
        <f t="shared" si="24"/>
        <v>37.60</v>
      </c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6"/>
    </row>
    <row r="133" spans="1:44" s="104" customFormat="1" ht="20.25">
      <c r="A133" s="223">
        <v>127</v>
      </c>
      <c r="B133" s="260">
        <v>630311</v>
      </c>
      <c r="C133" s="270" t="s">
        <v>287</v>
      </c>
      <c r="D133" s="228">
        <v>8</v>
      </c>
      <c r="E133" s="228">
        <v>8</v>
      </c>
      <c r="F133" s="228">
        <v>8</v>
      </c>
      <c r="G133" s="228">
        <v>12</v>
      </c>
      <c r="H133" s="228">
        <v>8</v>
      </c>
      <c r="I133" s="228">
        <f t="shared" si="13"/>
        <v>44</v>
      </c>
      <c r="J133" s="228">
        <f t="shared" si="14"/>
        <v>6.60</v>
      </c>
      <c r="K133" s="229">
        <v>3</v>
      </c>
      <c r="L133" s="229">
        <v>3.50</v>
      </c>
      <c r="M133" s="229">
        <v>3</v>
      </c>
      <c r="N133" s="229">
        <v>2</v>
      </c>
      <c r="O133" s="229">
        <v>1</v>
      </c>
      <c r="P133" s="229">
        <f t="shared" si="15"/>
        <v>12.50</v>
      </c>
      <c r="Q133" s="229">
        <f t="shared" si="16"/>
        <v>0.625</v>
      </c>
      <c r="R133" s="103">
        <f t="shared" si="17"/>
        <v>1.35</v>
      </c>
      <c r="S133" s="103">
        <f t="shared" si="18"/>
        <v>1.375</v>
      </c>
      <c r="T133" s="103">
        <f t="shared" si="19"/>
        <v>1.35</v>
      </c>
      <c r="U133" s="103">
        <f t="shared" si="20"/>
        <v>1.90</v>
      </c>
      <c r="V133" s="103">
        <f t="shared" si="21"/>
        <v>1.25</v>
      </c>
      <c r="W133" s="26">
        <f t="shared" si="22"/>
        <v>56.50</v>
      </c>
      <c r="X133" s="226">
        <f t="shared" si="23"/>
        <v>11.30</v>
      </c>
      <c r="Y133" s="118">
        <v>34</v>
      </c>
      <c r="Z133" s="105">
        <f t="shared" si="24"/>
        <v>27.200000000000003</v>
      </c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6"/>
    </row>
    <row r="134" spans="1:44" s="104" customFormat="1" ht="20.25">
      <c r="A134" s="223">
        <v>128</v>
      </c>
      <c r="B134" s="260">
        <v>630312</v>
      </c>
      <c r="C134" s="118" t="s">
        <v>191</v>
      </c>
      <c r="D134" s="228">
        <v>11</v>
      </c>
      <c r="E134" s="228">
        <v>8</v>
      </c>
      <c r="F134" s="228">
        <v>9</v>
      </c>
      <c r="G134" s="228">
        <v>11</v>
      </c>
      <c r="H134" s="228">
        <v>12</v>
      </c>
      <c r="I134" s="228">
        <f t="shared" si="13"/>
        <v>51</v>
      </c>
      <c r="J134" s="228">
        <f t="shared" si="14"/>
        <v>7.65</v>
      </c>
      <c r="K134" s="229">
        <v>1</v>
      </c>
      <c r="L134" s="229">
        <v>2</v>
      </c>
      <c r="M134" s="229">
        <v>4</v>
      </c>
      <c r="N134" s="229">
        <v>5</v>
      </c>
      <c r="O134" s="229">
        <v>5</v>
      </c>
      <c r="P134" s="229">
        <f t="shared" si="15"/>
        <v>17</v>
      </c>
      <c r="Q134" s="229">
        <f t="shared" si="16"/>
        <v>0.85000000000000009</v>
      </c>
      <c r="R134" s="103">
        <f t="shared" si="17"/>
        <v>1.70</v>
      </c>
      <c r="S134" s="103">
        <f t="shared" si="18"/>
        <v>1.30</v>
      </c>
      <c r="T134" s="103">
        <f t="shared" si="19"/>
        <v>1.5499999999999998</v>
      </c>
      <c r="U134" s="103">
        <f t="shared" si="20"/>
        <v>1.90</v>
      </c>
      <c r="V134" s="103">
        <f t="shared" si="21"/>
        <v>2.0499999999999998</v>
      </c>
      <c r="W134" s="26">
        <f t="shared" si="22"/>
        <v>68</v>
      </c>
      <c r="X134" s="226">
        <f t="shared" si="23"/>
        <v>13.60</v>
      </c>
      <c r="Y134" s="118">
        <v>40</v>
      </c>
      <c r="Z134" s="105">
        <f t="shared" si="24"/>
        <v>32</v>
      </c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6"/>
    </row>
    <row r="135" spans="1:44" s="104" customFormat="1" ht="20.25">
      <c r="A135" s="223">
        <v>129</v>
      </c>
      <c r="B135" s="260">
        <v>630313</v>
      </c>
      <c r="C135" s="118" t="s">
        <v>192</v>
      </c>
      <c r="D135" s="228">
        <v>11</v>
      </c>
      <c r="E135" s="228">
        <v>12</v>
      </c>
      <c r="F135" s="228">
        <v>14</v>
      </c>
      <c r="G135" s="228">
        <v>15</v>
      </c>
      <c r="H135" s="228">
        <v>15</v>
      </c>
      <c r="I135" s="228">
        <f t="shared" si="13"/>
        <v>67</v>
      </c>
      <c r="J135" s="228">
        <f t="shared" si="14"/>
        <v>10.049999999999999</v>
      </c>
      <c r="K135" s="229">
        <v>4</v>
      </c>
      <c r="L135" s="229">
        <v>5</v>
      </c>
      <c r="M135" s="229">
        <v>4</v>
      </c>
      <c r="N135" s="229">
        <v>4</v>
      </c>
      <c r="O135" s="229">
        <v>4</v>
      </c>
      <c r="P135" s="229">
        <f t="shared" si="15"/>
        <v>21</v>
      </c>
      <c r="Q135" s="229">
        <f t="shared" si="16"/>
        <v>1.05</v>
      </c>
      <c r="R135" s="103">
        <f t="shared" si="17"/>
        <v>1.85</v>
      </c>
      <c r="S135" s="103">
        <f t="shared" si="18"/>
        <v>2.0499999999999998</v>
      </c>
      <c r="T135" s="103">
        <f t="shared" si="19"/>
        <v>2.3000000000000003</v>
      </c>
      <c r="U135" s="103">
        <f t="shared" si="20"/>
        <v>2.4500000000000002</v>
      </c>
      <c r="V135" s="103">
        <f t="shared" si="21"/>
        <v>2.4500000000000002</v>
      </c>
      <c r="W135" s="26">
        <f t="shared" si="22"/>
        <v>88</v>
      </c>
      <c r="X135" s="226">
        <f t="shared" si="23"/>
        <v>17.60</v>
      </c>
      <c r="Y135" s="118">
        <v>49</v>
      </c>
      <c r="Z135" s="105">
        <f t="shared" si="24"/>
        <v>39.200000000000003</v>
      </c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6"/>
    </row>
    <row r="138" ht="21" thickBot="1"/>
    <row r="139" spans="1:26" ht="20.25">
      <c r="A139" s="193" t="s">
        <v>16</v>
      </c>
      <c r="B139" s="194"/>
      <c r="C139" s="195"/>
      <c r="D139" s="6">
        <f t="shared" si="27" ref="D139:Z139">COUNT(D7:D137)</f>
        <v>127</v>
      </c>
      <c r="E139" s="6">
        <f t="shared" si="27"/>
        <v>127</v>
      </c>
      <c r="F139" s="6">
        <f t="shared" si="27"/>
        <v>127</v>
      </c>
      <c r="G139" s="6">
        <f t="shared" si="27"/>
        <v>127</v>
      </c>
      <c r="H139" s="6">
        <f t="shared" si="27"/>
        <v>127</v>
      </c>
      <c r="I139" s="6">
        <f t="shared" si="27"/>
        <v>127</v>
      </c>
      <c r="J139" s="6">
        <f t="shared" si="27"/>
        <v>127</v>
      </c>
      <c r="K139" s="6">
        <f t="shared" si="27"/>
        <v>127</v>
      </c>
      <c r="L139" s="6">
        <f t="shared" si="27"/>
        <v>127</v>
      </c>
      <c r="M139" s="6">
        <f t="shared" si="27"/>
        <v>127</v>
      </c>
      <c r="N139" s="6">
        <f t="shared" si="27"/>
        <v>127</v>
      </c>
      <c r="O139" s="6">
        <f t="shared" si="27"/>
        <v>127</v>
      </c>
      <c r="P139" s="6">
        <f t="shared" si="27"/>
        <v>127</v>
      </c>
      <c r="Q139" s="6">
        <f t="shared" si="27"/>
        <v>127</v>
      </c>
      <c r="R139" s="6">
        <f t="shared" si="27"/>
        <v>129</v>
      </c>
      <c r="S139" s="6">
        <f t="shared" si="27"/>
        <v>129</v>
      </c>
      <c r="T139" s="6">
        <f t="shared" si="27"/>
        <v>129</v>
      </c>
      <c r="U139" s="6">
        <f t="shared" si="27"/>
        <v>129</v>
      </c>
      <c r="V139" s="6">
        <f t="shared" si="27"/>
        <v>129</v>
      </c>
      <c r="W139" s="6">
        <f t="shared" si="27"/>
        <v>129</v>
      </c>
      <c r="X139" s="6">
        <f t="shared" si="27"/>
        <v>129</v>
      </c>
      <c r="Y139" s="6">
        <f t="shared" si="27"/>
        <v>125</v>
      </c>
      <c r="Z139" s="6">
        <f t="shared" si="27"/>
        <v>127</v>
      </c>
    </row>
    <row r="140" spans="1:26" ht="21" customHeight="1">
      <c r="A140" s="166" t="s">
        <v>17</v>
      </c>
      <c r="B140" s="167"/>
      <c r="C140" s="168"/>
      <c r="D140" s="7">
        <v>20</v>
      </c>
      <c r="E140" s="8">
        <v>20</v>
      </c>
      <c r="F140" s="8">
        <v>20</v>
      </c>
      <c r="G140" s="8">
        <v>20</v>
      </c>
      <c r="H140" s="73">
        <v>20</v>
      </c>
      <c r="I140" s="9">
        <f>SUM(D140:H140)</f>
        <v>100</v>
      </c>
      <c r="J140" s="74">
        <f>I140*0.15</f>
        <v>15</v>
      </c>
      <c r="K140" s="71">
        <v>6</v>
      </c>
      <c r="L140" s="11">
        <v>6</v>
      </c>
      <c r="M140" s="11">
        <v>6</v>
      </c>
      <c r="N140" s="11">
        <v>6</v>
      </c>
      <c r="O140" s="72">
        <v>6</v>
      </c>
      <c r="P140" s="69">
        <f>SUM(K140:O140)</f>
        <v>30</v>
      </c>
      <c r="Q140" s="79">
        <f>P140*0.05</f>
        <v>1.50</v>
      </c>
      <c r="R140" s="80">
        <f>(D140*0.15+K140*0.05)</f>
        <v>3.30</v>
      </c>
      <c r="S140" s="13">
        <f>((E140*0.15+L140*0.05))</f>
        <v>3.30</v>
      </c>
      <c r="T140" s="13">
        <f t="shared" si="28" ref="T140:U140">((F140*0.15+M140*0.05))</f>
        <v>3.30</v>
      </c>
      <c r="U140" s="13">
        <f t="shared" si="28"/>
        <v>3.30</v>
      </c>
      <c r="V140" s="14">
        <f>((H140*0.15+O140*0.05))</f>
        <v>3.30</v>
      </c>
      <c r="W140" s="82">
        <v>130</v>
      </c>
      <c r="X140" s="81">
        <f>W140*0.2</f>
        <v>26</v>
      </c>
      <c r="Y140" s="12">
        <v>75</v>
      </c>
      <c r="Z140" s="69">
        <f>Y140*0.8</f>
        <v>60</v>
      </c>
    </row>
    <row r="141" spans="1:26" ht="20.25">
      <c r="A141" s="166" t="s">
        <v>77</v>
      </c>
      <c r="B141" s="167"/>
      <c r="C141" s="168"/>
      <c r="D141" s="7">
        <f>D140*0.4</f>
        <v>8</v>
      </c>
      <c r="E141" s="8">
        <f>E140*0.4</f>
        <v>8</v>
      </c>
      <c r="F141" s="8">
        <f t="shared" si="29" ref="F141:J141">F140*0.4</f>
        <v>8</v>
      </c>
      <c r="G141" s="8">
        <f t="shared" si="29"/>
        <v>8</v>
      </c>
      <c r="H141" s="73">
        <f t="shared" si="29"/>
        <v>8</v>
      </c>
      <c r="I141" s="9">
        <f t="shared" si="29"/>
        <v>40</v>
      </c>
      <c r="J141" s="74">
        <f t="shared" si="29"/>
        <v>6</v>
      </c>
      <c r="K141" s="71">
        <f>K140*0.4</f>
        <v>2.4000000000000004</v>
      </c>
      <c r="L141" s="11">
        <f>L140*0.4</f>
        <v>2.4000000000000004</v>
      </c>
      <c r="M141" s="11">
        <f t="shared" si="30" ref="M141:Z141">M140*0.4</f>
        <v>2.4000000000000004</v>
      </c>
      <c r="N141" s="11">
        <f t="shared" si="30"/>
        <v>2.4000000000000004</v>
      </c>
      <c r="O141" s="72">
        <f t="shared" si="30"/>
        <v>2.4000000000000004</v>
      </c>
      <c r="P141" s="69">
        <f t="shared" si="30"/>
        <v>12</v>
      </c>
      <c r="Q141" s="79">
        <f t="shared" si="30"/>
        <v>0.60000000000000009</v>
      </c>
      <c r="R141" s="80">
        <f t="shared" si="30"/>
        <v>1.32</v>
      </c>
      <c r="S141" s="13">
        <f t="shared" si="30"/>
        <v>1.32</v>
      </c>
      <c r="T141" s="13">
        <f t="shared" si="30"/>
        <v>1.32</v>
      </c>
      <c r="U141" s="13">
        <f t="shared" si="30"/>
        <v>1.32</v>
      </c>
      <c r="V141" s="14">
        <f t="shared" si="30"/>
        <v>1.32</v>
      </c>
      <c r="W141" s="82">
        <f t="shared" si="30"/>
        <v>52</v>
      </c>
      <c r="X141" s="81">
        <f t="shared" si="30"/>
        <v>10.40</v>
      </c>
      <c r="Y141" s="12">
        <f t="shared" si="30"/>
        <v>30</v>
      </c>
      <c r="Z141" s="69">
        <f t="shared" si="30"/>
        <v>24</v>
      </c>
    </row>
    <row r="142" spans="1:26" ht="21" customHeight="1">
      <c r="A142" s="166" t="s">
        <v>18</v>
      </c>
      <c r="B142" s="167"/>
      <c r="C142" s="168"/>
      <c r="D142" s="7">
        <f>COUNTIF(D7:D137,"&gt;=8")</f>
        <v>112</v>
      </c>
      <c r="E142" s="7">
        <f>COUNTIF(E7:E137,"&gt;=8")</f>
        <v>118</v>
      </c>
      <c r="F142" s="7">
        <f>COUNTIF(F7:F137,"&gt;=8")</f>
        <v>118</v>
      </c>
      <c r="G142" s="7">
        <f>COUNTIF(G7:G137,"&gt;=8")</f>
        <v>115</v>
      </c>
      <c r="H142" s="7">
        <f>COUNTIF(H7:H137,"&gt;=8")</f>
        <v>113</v>
      </c>
      <c r="I142" s="7"/>
      <c r="J142" s="7">
        <f>COUNTIF(J7:J137,"&gt;=6")</f>
        <v>108</v>
      </c>
      <c r="K142" s="7">
        <f>COUNTIF(K7:K137,"&gt;=2.4")</f>
        <v>67</v>
      </c>
      <c r="L142" s="7">
        <f>COUNTIF(L7:L137,"&gt;=2.4")</f>
        <v>94</v>
      </c>
      <c r="M142" s="7">
        <f>COUNTIF(M7:M137,"&gt;=2.4")</f>
        <v>92</v>
      </c>
      <c r="N142" s="7">
        <f>COUNTIF(N7:N137,"&gt;=2.4")</f>
        <v>89</v>
      </c>
      <c r="O142" s="7">
        <f>COUNTIF(O7:O137,"&gt;=2.4")</f>
        <v>80</v>
      </c>
      <c r="P142" s="7">
        <f>COUNTIF(P7:P137,"&gt;=12")</f>
        <v>95</v>
      </c>
      <c r="Q142" s="7">
        <f>COUNTIF(Q7:Q137,"&gt;=.6")</f>
        <v>95</v>
      </c>
      <c r="R142" s="7">
        <f>COUNTIF(R7:R137,"&gt;=1.32")</f>
        <v>95</v>
      </c>
      <c r="S142" s="7">
        <f>COUNTIF(S7:S137,"&gt;=1.32")</f>
        <v>106</v>
      </c>
      <c r="T142" s="7">
        <f>COUNTIF(T7:T137,"&gt;=1.32")</f>
        <v>106</v>
      </c>
      <c r="U142" s="7">
        <f>COUNTIF(U7:U137,"&gt;=1.32")</f>
        <v>110</v>
      </c>
      <c r="V142" s="7">
        <f>COUNTIF(V7:V137,"&gt;=1.32")</f>
        <v>106</v>
      </c>
      <c r="W142" s="7">
        <f>COUNTIF(W7:W137,"&gt;=52")</f>
        <v>105</v>
      </c>
      <c r="X142" s="7">
        <f>COUNTIF(X7:X137,"&gt;=10.4")</f>
        <v>105</v>
      </c>
      <c r="Y142" s="7">
        <f>COUNTIF(Y7:Y137,"&gt;=30")</f>
        <v>108</v>
      </c>
      <c r="Z142" s="7">
        <f>COUNTIF(Z7:Z137,"&gt;=24")</f>
        <v>108</v>
      </c>
    </row>
    <row r="143" spans="1:26" ht="20.25">
      <c r="A143" s="166" t="s">
        <v>19</v>
      </c>
      <c r="B143" s="167"/>
      <c r="C143" s="168"/>
      <c r="D143" s="75" t="str">
        <f t="shared" si="31" ref="D143:Z143">IF(((D142/COUNT(D7:D137))*100)&gt;=60,"3",IF(AND(((D142/COUNT(D7:D137))*100)&lt;60,((D142/COUNT(D7:D137))*100)&gt;=50),"2",IF(AND(((D142/COUNT(D7:D137))*100)&lt;50,((D142/COUNT(D7:D137))*100)&gt;=40),"1","0")))</f>
        <v>3</v>
      </c>
      <c r="E143" s="75" t="str">
        <f t="shared" si="31"/>
        <v>3</v>
      </c>
      <c r="F143" s="75" t="str">
        <f t="shared" si="31"/>
        <v>3</v>
      </c>
      <c r="G143" s="75" t="str">
        <f t="shared" si="31"/>
        <v>3</v>
      </c>
      <c r="H143" s="75" t="str">
        <f t="shared" si="31"/>
        <v>3</v>
      </c>
      <c r="I143" s="75" t="str">
        <f t="shared" si="31"/>
        <v>0</v>
      </c>
      <c r="J143" s="75" t="str">
        <f t="shared" si="31"/>
        <v>3</v>
      </c>
      <c r="K143" s="75" t="str">
        <f t="shared" si="31"/>
        <v>2</v>
      </c>
      <c r="L143" s="75" t="str">
        <f t="shared" si="31"/>
        <v>3</v>
      </c>
      <c r="M143" s="75" t="str">
        <f t="shared" si="31"/>
        <v>3</v>
      </c>
      <c r="N143" s="75" t="str">
        <f t="shared" si="31"/>
        <v>3</v>
      </c>
      <c r="O143" s="75" t="str">
        <f t="shared" si="31"/>
        <v>3</v>
      </c>
      <c r="P143" s="75" t="str">
        <f t="shared" si="31"/>
        <v>3</v>
      </c>
      <c r="Q143" s="75" t="str">
        <f t="shared" si="31"/>
        <v>3</v>
      </c>
      <c r="R143" s="75" t="str">
        <f t="shared" si="31"/>
        <v>3</v>
      </c>
      <c r="S143" s="75" t="str">
        <f t="shared" si="31"/>
        <v>3</v>
      </c>
      <c r="T143" s="75" t="str">
        <f t="shared" si="31"/>
        <v>3</v>
      </c>
      <c r="U143" s="75" t="str">
        <f t="shared" si="31"/>
        <v>3</v>
      </c>
      <c r="V143" s="75" t="str">
        <f t="shared" si="31"/>
        <v>3</v>
      </c>
      <c r="W143" s="75" t="str">
        <f t="shared" si="31"/>
        <v>3</v>
      </c>
      <c r="X143" s="75" t="str">
        <f t="shared" si="31"/>
        <v>3</v>
      </c>
      <c r="Y143" s="75" t="str">
        <f t="shared" si="31"/>
        <v>3</v>
      </c>
      <c r="Z143" s="75" t="str">
        <f t="shared" si="31"/>
        <v>3</v>
      </c>
    </row>
    <row r="144" spans="1:26" ht="21" thickBot="1">
      <c r="A144" s="169" t="s">
        <v>20</v>
      </c>
      <c r="B144" s="170"/>
      <c r="C144" s="171"/>
      <c r="D144" s="10">
        <f t="shared" si="32" ref="D144:Z144">((D142/COUNT(D7:D137))*D143)</f>
        <v>2.6456692913385824</v>
      </c>
      <c r="E144" s="10">
        <f t="shared" si="32"/>
        <v>2.7874015748031495</v>
      </c>
      <c r="F144" s="10">
        <f t="shared" si="32"/>
        <v>2.7874015748031495</v>
      </c>
      <c r="G144" s="10">
        <f t="shared" si="32"/>
        <v>2.7165354330708658</v>
      </c>
      <c r="H144" s="10">
        <f t="shared" si="32"/>
        <v>2.6692913385826769</v>
      </c>
      <c r="I144" s="10">
        <f t="shared" si="32"/>
        <v>0</v>
      </c>
      <c r="J144" s="10">
        <f t="shared" si="32"/>
        <v>2.5511811023622046</v>
      </c>
      <c r="K144" s="10">
        <f t="shared" si="32"/>
        <v>1.0551181102362204</v>
      </c>
      <c r="L144" s="10">
        <f t="shared" si="32"/>
        <v>2.2204724409448819</v>
      </c>
      <c r="M144" s="10">
        <f t="shared" si="32"/>
        <v>2.173228346456693</v>
      </c>
      <c r="N144" s="10">
        <f t="shared" si="32"/>
        <v>2.1023622047244093</v>
      </c>
      <c r="O144" s="10">
        <f t="shared" si="32"/>
        <v>1.889763779527559</v>
      </c>
      <c r="P144" s="10">
        <f t="shared" si="32"/>
        <v>2.2440944881889764</v>
      </c>
      <c r="Q144" s="10">
        <f t="shared" si="32"/>
        <v>2.2440944881889764</v>
      </c>
      <c r="R144" s="10">
        <f t="shared" si="32"/>
        <v>2.2093023255813953</v>
      </c>
      <c r="S144" s="10">
        <f t="shared" si="32"/>
        <v>2.4651162790697674</v>
      </c>
      <c r="T144" s="10">
        <f t="shared" si="32"/>
        <v>2.4651162790697674</v>
      </c>
      <c r="U144" s="10">
        <f t="shared" si="32"/>
        <v>2.558139534883721</v>
      </c>
      <c r="V144" s="10">
        <f t="shared" si="32"/>
        <v>2.4651162790697674</v>
      </c>
      <c r="W144" s="10">
        <f t="shared" si="32"/>
        <v>2.441860465116279</v>
      </c>
      <c r="X144" s="10">
        <f t="shared" si="32"/>
        <v>2.441860465116279</v>
      </c>
      <c r="Y144" s="10">
        <f t="shared" si="32"/>
        <v>2.5920000000000001</v>
      </c>
      <c r="Z144" s="10">
        <f t="shared" si="32"/>
        <v>2.5511811023622046</v>
      </c>
    </row>
    <row r="145" spans="1:8" ht="21" thickBot="1">
      <c r="A145" s="2"/>
      <c r="B145" s="2"/>
      <c r="C145" s="2"/>
      <c r="D145" s="2"/>
      <c r="E145" s="1"/>
      <c r="F145" s="1"/>
      <c r="G145" s="1"/>
      <c r="H145" s="1"/>
    </row>
    <row r="146" spans="1:19" ht="20.25">
      <c r="A146" s="172" t="s">
        <v>21</v>
      </c>
      <c r="B146" s="173"/>
      <c r="C146" s="174"/>
      <c r="D146" s="2"/>
      <c r="E146" s="175" t="s">
        <v>22</v>
      </c>
      <c r="F146" s="176"/>
      <c r="G146" s="176"/>
      <c r="H146" s="176"/>
      <c r="I146" s="176"/>
      <c r="J146" s="176"/>
      <c r="K146" s="176"/>
      <c r="L146" s="176"/>
      <c r="M146" s="176"/>
      <c r="N146" s="177"/>
      <c r="O146" s="70" t="s">
        <v>12</v>
      </c>
      <c r="P146" s="17" t="s">
        <v>3</v>
      </c>
      <c r="Q146" s="17" t="s">
        <v>4</v>
      </c>
      <c r="R146" s="17" t="s">
        <v>5</v>
      </c>
      <c r="S146" s="18" t="s">
        <v>6</v>
      </c>
    </row>
    <row r="147" spans="1:19" ht="21" thickBot="1">
      <c r="A147" s="19" t="s">
        <v>78</v>
      </c>
      <c r="B147" s="3"/>
      <c r="C147" s="20"/>
      <c r="D147" s="2"/>
      <c r="E147" s="178"/>
      <c r="F147" s="179"/>
      <c r="G147" s="179"/>
      <c r="H147" s="179"/>
      <c r="I147" s="179"/>
      <c r="J147" s="179"/>
      <c r="K147" s="179"/>
      <c r="L147" s="179"/>
      <c r="M147" s="179"/>
      <c r="N147" s="180"/>
      <c r="O147" s="4">
        <f>(R144*0.2+Z144*0.8)</f>
        <v>2.4828053470060429</v>
      </c>
      <c r="P147" s="4">
        <f>(S144*0.2+Z144*0.8)</f>
        <v>2.5339681377037175</v>
      </c>
      <c r="Q147" s="4">
        <f>(T144*0.2+Z144*0.8)</f>
        <v>2.5339681377037175</v>
      </c>
      <c r="R147" s="4">
        <f>(U144*0.2+Z144*0.8)</f>
        <v>2.5525727888665082</v>
      </c>
      <c r="S147" s="5">
        <f>(V144*0.2+Z144*0.8)</f>
        <v>2.5339681377037175</v>
      </c>
    </row>
    <row r="148" spans="1:8" ht="20.25">
      <c r="A148" s="19" t="s">
        <v>79</v>
      </c>
      <c r="B148" s="3"/>
      <c r="C148" s="20"/>
      <c r="D148" s="2"/>
      <c r="E148" s="1"/>
      <c r="F148" s="1"/>
      <c r="G148" s="1"/>
      <c r="H148" s="1"/>
    </row>
    <row r="149" spans="1:8" ht="21" thickBot="1">
      <c r="A149" s="21" t="s">
        <v>80</v>
      </c>
      <c r="B149" s="22"/>
      <c r="C149" s="23"/>
      <c r="D149" s="2"/>
      <c r="E149" s="1"/>
      <c r="F149" s="1"/>
      <c r="G149" s="1"/>
      <c r="H149" s="1"/>
    </row>
  </sheetData>
  <mergeCells count="22"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  <mergeCell ref="A144:C144"/>
    <mergeCell ref="A146:C146"/>
    <mergeCell ref="E146:N147"/>
    <mergeCell ref="A139:C139"/>
    <mergeCell ref="A140:C140"/>
    <mergeCell ref="A141:C141"/>
    <mergeCell ref="A142:C142"/>
    <mergeCell ref="A143:C143"/>
  </mergeCells>
  <pageMargins left="0.7" right="0.7" top="0.75" bottom="0.75" header="0.3" footer="0.3"/>
  <pageSetup orientation="portrait" paperSize="1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b458c9-d2a6-429a-9e49-005f18402bcd}">
  <dimension ref="A1:J6"/>
  <sheetViews>
    <sheetView workbookViewId="0" topLeftCell="A1">
      <selection pane="topLeft" activeCell="A6" sqref="A6:D6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106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>
        <v>1</v>
      </c>
      <c r="B4" s="24" t="s">
        <v>136</v>
      </c>
      <c r="C4" s="25"/>
      <c r="D4" s="25" t="str">
        <f>'PAPER 1'!C3</f>
        <v xml:space="preserve"> World Regional Geography</v>
      </c>
      <c r="E4" s="4">
        <f>'PAPER 1'!O145</f>
        <v>0.38095238095238093</v>
      </c>
      <c r="F4" s="4">
        <f>'PAPER 1'!P145</f>
        <v>0.47071616047993997</v>
      </c>
      <c r="G4" s="4">
        <f>'PAPER 1'!Q145</f>
        <v>0.46914135733033369</v>
      </c>
      <c r="H4" s="4">
        <f>'PAPER 1'!R145</f>
        <v>0.47071616047993997</v>
      </c>
      <c r="I4" s="4">
        <f>'PAPER 1'!S145</f>
        <v>0.38095238095238093</v>
      </c>
      <c r="J4" s="28">
        <f>AVERAGE(E4:I4)</f>
        <v>0.43449568803899508</v>
      </c>
    </row>
    <row r="5" spans="1:10" ht="29.25" customHeight="1">
      <c r="A5" s="24">
        <v>2</v>
      </c>
      <c r="B5" s="24" t="s">
        <v>136</v>
      </c>
      <c r="C5" s="25"/>
      <c r="D5" s="25" t="str">
        <f>' PAPER 2'!C3</f>
        <v>Indian Geography</v>
      </c>
      <c r="E5" s="115">
        <f>' PAPER 2'!O147</f>
        <v>2.4828053470060429</v>
      </c>
      <c r="F5" s="115">
        <f>' PAPER 2'!P147</f>
        <v>2.5339681377037175</v>
      </c>
      <c r="G5" s="115">
        <f>' PAPER 2'!Q147</f>
        <v>2.5339681377037175</v>
      </c>
      <c r="H5" s="115">
        <f>' PAPER 2'!R147</f>
        <v>2.5525727888665082</v>
      </c>
      <c r="I5" s="115">
        <f>' PAPER 2'!S147</f>
        <v>2.5339681377037175</v>
      </c>
      <c r="J5" s="28">
        <f t="shared" si="0" ref="J5">AVERAGE(E5:I5)</f>
        <v>2.5274565097967412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1.4318788639792119</v>
      </c>
      <c r="F6" s="28">
        <f t="shared" si="1" ref="F6:I6">AVERAGE(F4:F5)</f>
        <v>1.5023421490918287</v>
      </c>
      <c r="G6" s="28">
        <f t="shared" si="1"/>
        <v>1.5015547475170257</v>
      </c>
      <c r="H6" s="28">
        <f t="shared" si="1"/>
        <v>1.511644474673224</v>
      </c>
      <c r="I6" s="28">
        <f t="shared" si="1"/>
        <v>1.4574602593280492</v>
      </c>
      <c r="J6" s="28">
        <f>AVERAGE(E6:I6)</f>
        <v>1.480976098917868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12e372-665b-4583-bc4b-332dc2f03c5d}">
  <dimension ref="A1:U71"/>
  <sheetViews>
    <sheetView zoomScale="79" zoomScaleNormal="79" workbookViewId="0" topLeftCell="A1">
      <selection pane="topLeft" activeCell="A15" sqref="A15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(3)'!E6</f>
        <v>1.4318788639792119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(3)'!F6</f>
        <v>1.5023421490918287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(3)'!G6</f>
        <v>1.5015547475170257</v>
      </c>
    </row>
    <row r="6" spans="2:21" ht="15.75">
      <c r="B6" s="37" t="s">
        <v>97</v>
      </c>
      <c r="C6" s="37"/>
      <c r="D6" s="37" t="str">
        <f>'CO (3)'!D4</f>
        <v xml:space="preserve"> World Regional Geography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(3)'!H6</f>
        <v>1.511644474673224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(3)'!I6</f>
        <v>1.4574602593280492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2</v>
      </c>
      <c r="D11" s="256"/>
      <c r="E11" s="256"/>
      <c r="F11" s="256">
        <v>1</v>
      </c>
      <c r="G11" s="256"/>
      <c r="H11" s="256"/>
      <c r="I11" s="256">
        <v>1</v>
      </c>
      <c r="J11" s="256"/>
      <c r="K11" s="256"/>
      <c r="L11" s="256"/>
      <c r="M11" s="256">
        <v>2</v>
      </c>
      <c r="N11" s="256"/>
    </row>
    <row r="12" spans="1:14" ht="16.5" thickBot="1">
      <c r="A12" s="31"/>
      <c r="B12" s="244" t="s">
        <v>50</v>
      </c>
      <c r="C12" s="257">
        <v>1</v>
      </c>
      <c r="D12" s="91">
        <v>3</v>
      </c>
      <c r="E12" s="91"/>
      <c r="F12" s="91"/>
      <c r="G12" s="91">
        <v>1</v>
      </c>
      <c r="H12" s="91"/>
      <c r="I12" s="91">
        <v>1</v>
      </c>
      <c r="J12" s="91"/>
      <c r="K12" s="91">
        <v>2</v>
      </c>
      <c r="L12" s="91"/>
      <c r="M12" s="91">
        <v>2</v>
      </c>
      <c r="N12" s="91">
        <v>1</v>
      </c>
    </row>
    <row r="13" spans="1:14" ht="16.5" thickBot="1">
      <c r="A13" s="31"/>
      <c r="B13" s="244" t="s">
        <v>51</v>
      </c>
      <c r="C13" s="257">
        <v>2</v>
      </c>
      <c r="D13" s="91">
        <v>2</v>
      </c>
      <c r="E13" s="91">
        <v>3</v>
      </c>
      <c r="F13" s="91">
        <v>2</v>
      </c>
      <c r="G13" s="91"/>
      <c r="H13" s="91">
        <v>2</v>
      </c>
      <c r="I13" s="91"/>
      <c r="J13" s="91">
        <v>1</v>
      </c>
      <c r="K13" s="91"/>
      <c r="L13" s="91"/>
      <c r="M13" s="91"/>
      <c r="N13" s="91">
        <v>1</v>
      </c>
    </row>
    <row r="14" spans="1:14" ht="16.5" thickBot="1">
      <c r="A14" s="31"/>
      <c r="B14" s="244" t="s">
        <v>52</v>
      </c>
      <c r="C14" s="257"/>
      <c r="D14" s="91"/>
      <c r="E14" s="91">
        <v>3</v>
      </c>
      <c r="F14" s="91">
        <v>3</v>
      </c>
      <c r="G14" s="91"/>
      <c r="H14" s="91"/>
      <c r="I14" s="91"/>
      <c r="J14" s="91"/>
      <c r="K14" s="91"/>
      <c r="L14" s="91">
        <v>1</v>
      </c>
      <c r="M14" s="91">
        <v>2</v>
      </c>
      <c r="N14" s="91"/>
    </row>
    <row r="15" spans="1:14" ht="16.5" thickBot="1">
      <c r="A15" s="31"/>
      <c r="B15" s="244" t="s">
        <v>53</v>
      </c>
      <c r="C15" s="257"/>
      <c r="D15" s="91"/>
      <c r="E15" s="91">
        <v>2</v>
      </c>
      <c r="F15" s="91">
        <v>2</v>
      </c>
      <c r="G15" s="91"/>
      <c r="H15" s="91">
        <v>3</v>
      </c>
      <c r="I15" s="91">
        <v>2</v>
      </c>
      <c r="J15" s="91"/>
      <c r="K15" s="91"/>
      <c r="L15" s="91"/>
      <c r="M15" s="91"/>
      <c r="N15" s="91">
        <v>1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1.4738418744168609</v>
      </c>
      <c r="D16" s="40">
        <f t="shared" si="0" ref="D16:N16">($U$3*D11+$U$4*D12+$U$5*D13+$U$6*D14+$U$7*D15)/(D11+D12+D13+D14+D15)</f>
        <v>1.5020271884619074</v>
      </c>
      <c r="E16" s="40">
        <f t="shared" si="0"/>
        <v>1.4943147731533559</v>
      </c>
      <c r="F16" s="40">
        <f t="shared" si="0"/>
        <v>1.4856052877111292</v>
      </c>
      <c r="G16" s="40">
        <f t="shared" si="0"/>
        <v>1.5023421490918287</v>
      </c>
      <c r="H16" s="40">
        <f t="shared" si="0"/>
        <v>1.4750980546036399</v>
      </c>
      <c r="I16" s="40">
        <f t="shared" si="0"/>
        <v>1.4622853829317848</v>
      </c>
      <c r="J16" s="40">
        <f t="shared" si="0"/>
        <v>1.5015547475170257</v>
      </c>
      <c r="K16" s="40">
        <f t="shared" si="0"/>
        <v>1.5023421490918287</v>
      </c>
      <c r="L16" s="40">
        <f t="shared" si="0"/>
        <v>1.511644474673224</v>
      </c>
      <c r="M16" s="40">
        <f t="shared" si="0"/>
        <v>1.4819551625814216</v>
      </c>
      <c r="N16" s="40">
        <f t="shared" si="0"/>
        <v>1.4871190519789679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(3)'!D5</f>
        <v>Indian Geography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3</v>
      </c>
      <c r="D26" s="256">
        <v>2</v>
      </c>
      <c r="E26" s="256"/>
      <c r="F26" s="256">
        <v>2</v>
      </c>
      <c r="G26" s="256"/>
      <c r="H26" s="256">
        <v>2</v>
      </c>
      <c r="I26" s="256"/>
      <c r="J26" s="256">
        <v>2</v>
      </c>
      <c r="K26" s="256"/>
      <c r="L26" s="256">
        <v>2</v>
      </c>
      <c r="M26" s="256"/>
      <c r="N26" s="256">
        <v>2</v>
      </c>
    </row>
    <row r="27" spans="2:14" ht="16.5" thickBot="1">
      <c r="B27" s="244" t="s">
        <v>50</v>
      </c>
      <c r="C27" s="257">
        <v>2</v>
      </c>
      <c r="D27" s="91">
        <v>1</v>
      </c>
      <c r="E27" s="91">
        <v>2</v>
      </c>
      <c r="F27" s="91"/>
      <c r="G27" s="91"/>
      <c r="H27" s="91"/>
      <c r="I27" s="91">
        <v>2</v>
      </c>
      <c r="J27" s="91"/>
      <c r="K27" s="91"/>
      <c r="L27" s="91">
        <v>1</v>
      </c>
      <c r="M27" s="91">
        <v>2</v>
      </c>
      <c r="N27" s="91"/>
    </row>
    <row r="28" spans="2:14" ht="16.5" thickBot="1">
      <c r="B28" s="244" t="s">
        <v>51</v>
      </c>
      <c r="C28" s="257"/>
      <c r="D28" s="91">
        <v>2</v>
      </c>
      <c r="E28" s="91"/>
      <c r="F28" s="91"/>
      <c r="G28" s="91">
        <v>2</v>
      </c>
      <c r="H28" s="91"/>
      <c r="I28" s="91"/>
      <c r="J28" s="91">
        <v>1</v>
      </c>
      <c r="K28" s="91">
        <v>1</v>
      </c>
      <c r="L28" s="91"/>
      <c r="M28" s="91"/>
      <c r="N28" s="91">
        <v>1</v>
      </c>
    </row>
    <row r="29" spans="2:14" ht="16.5" thickBot="1">
      <c r="B29" s="244" t="s">
        <v>52</v>
      </c>
      <c r="C29" s="257">
        <v>1</v>
      </c>
      <c r="D29" s="91"/>
      <c r="E29" s="91"/>
      <c r="F29" s="91">
        <v>2</v>
      </c>
      <c r="G29" s="91"/>
      <c r="H29" s="91">
        <v>2</v>
      </c>
      <c r="I29" s="91">
        <v>2</v>
      </c>
      <c r="J29" s="91"/>
      <c r="K29" s="91"/>
      <c r="L29" s="91">
        <v>2</v>
      </c>
      <c r="M29" s="91">
        <v>1</v>
      </c>
      <c r="N29" s="91"/>
    </row>
    <row r="30" spans="2:14" ht="16.5" thickBot="1">
      <c r="B30" s="244" t="s">
        <v>53</v>
      </c>
      <c r="C30" s="257"/>
      <c r="D30" s="91">
        <v>2</v>
      </c>
      <c r="E30" s="91"/>
      <c r="F30" s="91"/>
      <c r="G30" s="91">
        <v>2</v>
      </c>
      <c r="H30" s="91"/>
      <c r="I30" s="91"/>
      <c r="J30" s="91"/>
      <c r="K30" s="91">
        <v>2</v>
      </c>
      <c r="L30" s="91"/>
      <c r="M30" s="91"/>
      <c r="N30" s="91">
        <v>1</v>
      </c>
    </row>
    <row r="31" spans="2:16" ht="16.5" thickBot="1">
      <c r="B31" s="244" t="s">
        <v>54</v>
      </c>
      <c r="C31" s="40">
        <f>($U$3*C26+$U$4*C27+$U$5*C28+$U$6*C29+$U$7*C30)/(C26+C27+C28+C29+C30)</f>
        <v>1.4686608941324195</v>
      </c>
      <c r="D31" s="40">
        <f t="shared" si="1" ref="D31:N31">($U$3*D26+$U$4*D27+$U$5*D28+$U$6*D29+$U$7*D30)/(D26+D27+D28+D29+D30)</f>
        <v>1.4691614129629147</v>
      </c>
      <c r="E31" s="40">
        <f t="shared" si="1"/>
        <v>1.5023421490918287</v>
      </c>
      <c r="F31" s="40">
        <f t="shared" si="1"/>
        <v>1.4717616693262179</v>
      </c>
      <c r="G31" s="40">
        <f t="shared" si="1"/>
        <v>1.4795075034225373</v>
      </c>
      <c r="H31" s="40">
        <f t="shared" si="1"/>
        <v>1.4717616693262179</v>
      </c>
      <c r="I31" s="40">
        <f t="shared" si="1"/>
        <v>1.5069933118825265</v>
      </c>
      <c r="J31" s="40">
        <f t="shared" si="1"/>
        <v>1.4551041584918165</v>
      </c>
      <c r="K31" s="40">
        <f t="shared" si="1"/>
        <v>1.4721584220577082</v>
      </c>
      <c r="L31" s="40">
        <f t="shared" si="1"/>
        <v>1.4778777652793402</v>
      </c>
      <c r="M31" s="40">
        <f t="shared" si="1"/>
        <v>1.5054429242856271</v>
      </c>
      <c r="N31" s="40">
        <f t="shared" si="1"/>
        <v>1.4556931837008746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paperSize="1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a9c150-62f5-4b87-9cb9-414821dc50dd}">
  <dimension ref="A3:AC18"/>
  <sheetViews>
    <sheetView zoomScale="78" zoomScaleNormal="78" workbookViewId="0" topLeftCell="A1">
      <selection pane="topLeft" activeCell="A15" sqref="A15"/>
    </sheetView>
  </sheetViews>
  <sheetFormatPr defaultColWidth="8.854285714285714" defaultRowHeight="15"/>
  <cols>
    <col min="1" max="1" width="6.285714285714286" style="44" bestFit="1" customWidth="1"/>
    <col min="2" max="2" width="7.285714285714286" style="44" bestFit="1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289</v>
      </c>
      <c r="C6" s="60"/>
      <c r="D6" s="60" t="str">
        <f>'CO (3)'!D4</f>
        <v xml:space="preserve"> World Regional Geography</v>
      </c>
      <c r="E6" s="60">
        <v>2</v>
      </c>
      <c r="F6" s="61">
        <f>'CO-PO Mapping (3)'!C16</f>
        <v>1.4738418744168609</v>
      </c>
      <c r="G6" s="45">
        <v>1.90</v>
      </c>
      <c r="H6" s="61">
        <f>'CO-PO Mapping (3)'!D16</f>
        <v>1.5020271884619074</v>
      </c>
      <c r="I6" s="45">
        <v>2</v>
      </c>
      <c r="J6" s="61">
        <f>'CO-PO Mapping (3)'!E16</f>
        <v>1.4943147731533559</v>
      </c>
      <c r="K6" s="45">
        <v>2</v>
      </c>
      <c r="L6" s="40">
        <f>'CO-PO Mapping (3)'!F16</f>
        <v>1.4856052877111292</v>
      </c>
      <c r="M6" s="45">
        <v>1.80</v>
      </c>
      <c r="N6" s="61">
        <f>'CO-PO Mapping (3)'!G16</f>
        <v>1.5023421490918287</v>
      </c>
      <c r="O6" s="45">
        <v>1.30</v>
      </c>
      <c r="P6" s="61">
        <f>'CO-PO Mapping (3)'!H16</f>
        <v>1.4750980546036399</v>
      </c>
      <c r="Q6" s="45">
        <v>2</v>
      </c>
      <c r="R6" s="61">
        <f>'CO-PO Mapping (3)'!I16</f>
        <v>1.4622853829317848</v>
      </c>
      <c r="S6" s="45">
        <v>1.80</v>
      </c>
      <c r="T6" s="61">
        <f>'CO-PO Mapping (3)'!J16</f>
        <v>1.5015547475170257</v>
      </c>
      <c r="U6" s="45">
        <v>1.50</v>
      </c>
      <c r="V6" s="61">
        <f>'CO-PO Mapping (3)'!K16</f>
        <v>1.5023421490918287</v>
      </c>
      <c r="W6" s="45">
        <v>2.2999999999999998</v>
      </c>
      <c r="X6" s="61">
        <f>'CO-PO Mapping (3)'!L16</f>
        <v>1.511644474673224</v>
      </c>
      <c r="Y6" s="45">
        <v>2</v>
      </c>
      <c r="Z6" s="61">
        <f>'CO-PO Mapping (3)'!M16</f>
        <v>1.4819551625814216</v>
      </c>
      <c r="AA6" s="45">
        <v>2</v>
      </c>
      <c r="AB6" s="62">
        <f>'CO-PO Mapping (3)'!N16</f>
        <v>1.4871190519789679</v>
      </c>
      <c r="AC6" s="63"/>
    </row>
    <row r="7" spans="1:29" ht="15">
      <c r="A7" s="45">
        <v>2</v>
      </c>
      <c r="B7" s="45" t="s">
        <v>289</v>
      </c>
      <c r="C7" s="60"/>
      <c r="D7" s="60" t="str">
        <f>'CO (3)'!D5</f>
        <v>Indian Geography</v>
      </c>
      <c r="E7" s="60">
        <v>1.90</v>
      </c>
      <c r="F7" s="92">
        <f>'CO-PO Mapping (3)'!C31</f>
        <v>1.4686608941324195</v>
      </c>
      <c r="G7" s="45">
        <v>2</v>
      </c>
      <c r="H7" s="92">
        <f>'CO-PO Mapping (3)'!D31</f>
        <v>1.4691614129629147</v>
      </c>
      <c r="I7" s="45">
        <v>1.80</v>
      </c>
      <c r="J7" s="92">
        <f>'CO-PO Mapping (3)'!E31</f>
        <v>1.5023421490918287</v>
      </c>
      <c r="K7" s="45">
        <v>2</v>
      </c>
      <c r="L7" s="92">
        <f>'CO-PO Mapping (3)'!F31</f>
        <v>1.4717616693262179</v>
      </c>
      <c r="M7" s="45">
        <v>2</v>
      </c>
      <c r="N7" s="92">
        <f>'CO-PO Mapping (3)'!G31</f>
        <v>1.4795075034225373</v>
      </c>
      <c r="O7" s="45">
        <v>2.2000000000000002</v>
      </c>
      <c r="P7" s="92">
        <f>'CO-PO Mapping (3)'!H31</f>
        <v>1.4717616693262179</v>
      </c>
      <c r="Q7" s="45">
        <v>2</v>
      </c>
      <c r="R7" s="92">
        <f>'CO-PO Mapping (3)'!I31</f>
        <v>1.5069933118825265</v>
      </c>
      <c r="S7" s="45">
        <v>2</v>
      </c>
      <c r="T7" s="92">
        <f>'CO-PO Mapping (3)'!J31</f>
        <v>1.4551041584918165</v>
      </c>
      <c r="U7" s="45">
        <v>1.70</v>
      </c>
      <c r="V7" s="92">
        <f>'CO-PO Mapping (3)'!K31</f>
        <v>1.4721584220577082</v>
      </c>
      <c r="W7" s="45">
        <v>2.10</v>
      </c>
      <c r="X7" s="92">
        <f>'CO-PO Mapping (3)'!L31</f>
        <v>1.4778777652793402</v>
      </c>
      <c r="Y7" s="45">
        <v>2</v>
      </c>
      <c r="Z7" s="92">
        <f>'CO-PO Mapping (3)'!M31</f>
        <v>1.5054429242856271</v>
      </c>
      <c r="AA7" s="45">
        <v>2</v>
      </c>
      <c r="AB7" s="92">
        <f>'CO-PO Mapping (3)'!N31</f>
        <v>1.4556931837008746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1.95</v>
      </c>
      <c r="H9" s="48"/>
      <c r="I9" s="49">
        <f>AVERAGE(I6:I7)</f>
        <v>1.90</v>
      </c>
      <c r="J9" s="48"/>
      <c r="K9" s="49">
        <f>AVERAGE(K6:K7)</f>
        <v>2</v>
      </c>
      <c r="L9" s="48"/>
      <c r="M9" s="49">
        <f>AVERAGE(M6:M7)</f>
        <v>1.90</v>
      </c>
      <c r="N9" s="48"/>
      <c r="O9" s="49">
        <f>AVERAGE(O6:O7)</f>
        <v>1.75</v>
      </c>
      <c r="P9" s="48"/>
      <c r="Q9" s="49">
        <f>AVERAGE(Q6:Q7)</f>
        <v>2</v>
      </c>
      <c r="R9" s="48"/>
      <c r="S9" s="49">
        <f>AVERAGE(S6:S7)</f>
        <v>1.90</v>
      </c>
      <c r="T9" s="48"/>
      <c r="U9" s="49">
        <f>AVERAGE(U6:U7)</f>
        <v>1.60</v>
      </c>
      <c r="V9" s="48"/>
      <c r="W9" s="49">
        <f>AVERAGE(W6:W7)</f>
        <v>2.2000000000000002</v>
      </c>
      <c r="X9" s="48"/>
      <c r="Y9" s="49">
        <f>AVERAGE(Y6:Y7)</f>
        <v>2</v>
      </c>
      <c r="Z9" s="48"/>
      <c r="AA9" s="49">
        <f>AVERAGE(AA6:AA7)</f>
        <v>2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1.4712513842746402</v>
      </c>
      <c r="G11" s="64"/>
      <c r="H11" s="85">
        <f>AVERAGE(H6:H7)</f>
        <v>1.4855943007124111</v>
      </c>
      <c r="I11" s="64"/>
      <c r="J11" s="85">
        <f>AVERAGE(J6:J7)</f>
        <v>1.4983284611225924</v>
      </c>
      <c r="K11" s="64"/>
      <c r="L11" s="85">
        <f>AVERAGE(L6:L7)</f>
        <v>1.4786834785186735</v>
      </c>
      <c r="M11" s="64"/>
      <c r="N11" s="85">
        <f>AVERAGE(N6:N7)</f>
        <v>1.490924826257183</v>
      </c>
      <c r="O11" s="64"/>
      <c r="P11" s="85">
        <f>AVERAGE(P6:P7)</f>
        <v>1.4734298619649289</v>
      </c>
      <c r="Q11" s="64"/>
      <c r="R11" s="85">
        <f>AVERAGE(R6:R7)</f>
        <v>1.4846393474071555</v>
      </c>
      <c r="S11" s="64"/>
      <c r="T11" s="85">
        <f>AVERAGE(T6:T7)</f>
        <v>1.4783294530044211</v>
      </c>
      <c r="U11" s="64"/>
      <c r="V11" s="85">
        <f>AVERAGE(V6:V7)</f>
        <v>1.4872502855747685</v>
      </c>
      <c r="W11" s="64"/>
      <c r="X11" s="85">
        <f>AVERAGE(X6:X7)</f>
        <v>1.4947611199762822</v>
      </c>
      <c r="Y11" s="64"/>
      <c r="Z11" s="85">
        <f>AVERAGE(Z6:Z7)</f>
        <v>1.4936990434335242</v>
      </c>
      <c r="AA11" s="64"/>
      <c r="AB11" s="86">
        <f>AVERAGE(AB6:AB7)</f>
        <v>1.4714061178399214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2.50</v>
      </c>
      <c r="G13" s="64"/>
      <c r="H13" s="87">
        <v>2.50</v>
      </c>
      <c r="I13" s="64"/>
      <c r="J13" s="87">
        <v>2.40</v>
      </c>
      <c r="K13" s="64"/>
      <c r="L13" s="87">
        <v>2.70</v>
      </c>
      <c r="M13" s="64"/>
      <c r="N13" s="87">
        <v>2.50</v>
      </c>
      <c r="O13" s="64"/>
      <c r="P13" s="87">
        <v>2.40</v>
      </c>
      <c r="Q13" s="64"/>
      <c r="R13" s="87">
        <v>2.60</v>
      </c>
      <c r="S13" s="64"/>
      <c r="T13" s="87">
        <v>2.40</v>
      </c>
      <c r="U13" s="64"/>
      <c r="V13" s="87">
        <v>2.50</v>
      </c>
      <c r="W13" s="64"/>
      <c r="X13" s="87">
        <v>2.60</v>
      </c>
      <c r="Y13" s="64"/>
      <c r="Z13" s="87">
        <v>2.80</v>
      </c>
      <c r="AA13" s="64"/>
      <c r="AB13" s="88">
        <v>2.60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1.9856256921373201</v>
      </c>
      <c r="G15" s="64"/>
      <c r="H15" s="89">
        <f>(H11+H13)/2</f>
        <v>1.9927971503562056</v>
      </c>
      <c r="I15" s="64"/>
      <c r="J15" s="89">
        <f>(J11+J13)/2</f>
        <v>1.9491642305612962</v>
      </c>
      <c r="K15" s="64"/>
      <c r="L15" s="89">
        <f>(L11+L13)/2</f>
        <v>2.089341739259337</v>
      </c>
      <c r="M15" s="64"/>
      <c r="N15" s="89">
        <f>(N11+N13)/2</f>
        <v>1.9954624131285916</v>
      </c>
      <c r="O15" s="64"/>
      <c r="P15" s="89">
        <f>(P11+P13)/2</f>
        <v>1.9367149309824643</v>
      </c>
      <c r="Q15" s="64"/>
      <c r="R15" s="89">
        <f>(R11+R13)/2</f>
        <v>2.0423196737035778</v>
      </c>
      <c r="S15" s="64"/>
      <c r="T15" s="89">
        <f>(T11+T13)/2</f>
        <v>1.9391647265022105</v>
      </c>
      <c r="U15" s="64"/>
      <c r="V15" s="89">
        <f>(V11+V13)/2</f>
        <v>1.9936251427873843</v>
      </c>
      <c r="W15" s="64"/>
      <c r="X15" s="89">
        <f>(X11+X13)/2</f>
        <v>2.0473805599881412</v>
      </c>
      <c r="Y15" s="64"/>
      <c r="Z15" s="89">
        <f>(Z11+Z13)/2</f>
        <v>2.1468495217167618</v>
      </c>
      <c r="AA15" s="64"/>
      <c r="AB15" s="90">
        <f>(AB11+AB13)/2</f>
        <v>2.0357030589199607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Achieve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Not Achive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AA3:AB3"/>
    <mergeCell ref="Q3:R3"/>
    <mergeCell ref="S3:T3"/>
    <mergeCell ref="U3:V3"/>
    <mergeCell ref="W3:X3"/>
    <mergeCell ref="Y3:Z3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446132-62ff-49cd-9ef7-94676ea1d399}">
  <dimension ref="A1:AR28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9.285714285714286" style="1" customWidth="1"/>
    <col min="22" max="22" width="12.142857142857142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290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1" thickBot="1">
      <c r="A3" s="197" t="s">
        <v>83</v>
      </c>
      <c r="B3" s="198"/>
      <c r="C3" s="273" t="s">
        <v>291</v>
      </c>
      <c r="D3" s="84" t="s">
        <v>98</v>
      </c>
      <c r="E3" s="83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630128</v>
      </c>
      <c r="C7" s="118" t="s">
        <v>203</v>
      </c>
      <c r="D7" s="267">
        <v>8</v>
      </c>
      <c r="E7" s="267">
        <v>9</v>
      </c>
      <c r="F7" s="268">
        <v>9</v>
      </c>
      <c r="G7" s="228">
        <v>9</v>
      </c>
      <c r="H7" s="228">
        <v>9</v>
      </c>
      <c r="I7" s="228">
        <f>SUM(D7:H7)</f>
        <v>44</v>
      </c>
      <c r="J7" s="228">
        <f>I7*0.15</f>
        <v>6.60</v>
      </c>
      <c r="K7" s="229">
        <v>2</v>
      </c>
      <c r="L7" s="229">
        <v>3</v>
      </c>
      <c r="M7" s="229">
        <v>3</v>
      </c>
      <c r="N7" s="229">
        <v>2</v>
      </c>
      <c r="O7" s="229">
        <v>2</v>
      </c>
      <c r="P7" s="229">
        <f>SUM(K7:O7)</f>
        <v>12</v>
      </c>
      <c r="Q7" s="229">
        <f>P7*0.05</f>
        <v>0.60000000000000009</v>
      </c>
      <c r="R7" s="103">
        <v>0</v>
      </c>
      <c r="S7" s="103">
        <v>0</v>
      </c>
      <c r="T7" s="103">
        <v>0</v>
      </c>
      <c r="U7" s="103">
        <v>0</v>
      </c>
      <c r="V7" s="103">
        <v>0</v>
      </c>
      <c r="W7" s="26">
        <v>0</v>
      </c>
      <c r="X7" s="226">
        <f>W7*0.2</f>
        <v>0</v>
      </c>
      <c r="Y7" s="118">
        <v>41</v>
      </c>
      <c r="Z7" s="105">
        <f>Y7*0.8</f>
        <v>32.800000000000004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630135</v>
      </c>
      <c r="C8" s="118" t="s">
        <v>207</v>
      </c>
      <c r="D8" s="267">
        <v>10</v>
      </c>
      <c r="E8" s="267">
        <v>9</v>
      </c>
      <c r="F8" s="268">
        <v>11</v>
      </c>
      <c r="G8" s="228">
        <v>12</v>
      </c>
      <c r="H8" s="228">
        <v>11</v>
      </c>
      <c r="I8" s="228">
        <f t="shared" si="0" ref="I8:I16">SUM(D8:H8)</f>
        <v>53</v>
      </c>
      <c r="J8" s="228">
        <f t="shared" si="1" ref="J8:J16">I8*0.15</f>
        <v>7.9499999999999993</v>
      </c>
      <c r="K8" s="229">
        <v>4</v>
      </c>
      <c r="L8" s="229">
        <v>3</v>
      </c>
      <c r="M8" s="229">
        <v>2</v>
      </c>
      <c r="N8" s="229">
        <v>3</v>
      </c>
      <c r="O8" s="229">
        <v>4</v>
      </c>
      <c r="P8" s="229">
        <f t="shared" si="2" ref="P8:P16">SUM(K8:O8)</f>
        <v>16</v>
      </c>
      <c r="Q8" s="229">
        <f t="shared" si="3" ref="Q8:Q16">P8*0.05</f>
        <v>0.80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26">
        <v>0</v>
      </c>
      <c r="X8" s="226">
        <f t="shared" si="4" ref="X8:X16">W8*0.2</f>
        <v>0</v>
      </c>
      <c r="Y8" s="118">
        <v>54</v>
      </c>
      <c r="Z8" s="105">
        <f t="shared" si="5" ref="Z8:Z16">Y8*0.8</f>
        <v>43.20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630178</v>
      </c>
      <c r="C9" s="118" t="s">
        <v>292</v>
      </c>
      <c r="D9" s="267">
        <v>11</v>
      </c>
      <c r="E9" s="267">
        <v>12</v>
      </c>
      <c r="F9" s="268">
        <v>11</v>
      </c>
      <c r="G9" s="228">
        <v>11</v>
      </c>
      <c r="H9" s="228">
        <v>11</v>
      </c>
      <c r="I9" s="228">
        <f t="shared" si="0"/>
        <v>56</v>
      </c>
      <c r="J9" s="228">
        <f t="shared" si="1"/>
        <v>8.40</v>
      </c>
      <c r="K9" s="229">
        <v>4</v>
      </c>
      <c r="L9" s="229">
        <v>3</v>
      </c>
      <c r="M9" s="229">
        <v>2</v>
      </c>
      <c r="N9" s="229">
        <v>4</v>
      </c>
      <c r="O9" s="229">
        <v>4</v>
      </c>
      <c r="P9" s="229">
        <f t="shared" si="2"/>
        <v>17</v>
      </c>
      <c r="Q9" s="229">
        <f t="shared" si="3"/>
        <v>0.85000000000000009</v>
      </c>
      <c r="R9" s="103">
        <f t="shared" si="6" ref="R9:R16">D9*0.15+K9*0.05</f>
        <v>1.85</v>
      </c>
      <c r="S9" s="103">
        <f t="shared" si="7" ref="S9:S16">E9*0.15+L9*0.05</f>
        <v>1.9499999999999997</v>
      </c>
      <c r="T9" s="103">
        <f t="shared" si="8" ref="T9:T16">F9*0.15+M9*0.05</f>
        <v>1.75</v>
      </c>
      <c r="U9" s="103">
        <f t="shared" si="9" ref="U9:U16">G9*0.15+N9*0.05</f>
        <v>1.85</v>
      </c>
      <c r="V9" s="103">
        <f t="shared" si="10" ref="V9:V16">H9*0.15+O9*0.05</f>
        <v>1.85</v>
      </c>
      <c r="W9" s="26">
        <f t="shared" si="11" ref="W9:W16">I9+P9</f>
        <v>73</v>
      </c>
      <c r="X9" s="226">
        <f t="shared" si="4"/>
        <v>14.60</v>
      </c>
      <c r="Y9" s="118">
        <v>59</v>
      </c>
      <c r="Z9" s="105">
        <f t="shared" si="5"/>
        <v>47.20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630189</v>
      </c>
      <c r="C10" s="118" t="s">
        <v>230</v>
      </c>
      <c r="D10" s="267">
        <v>11</v>
      </c>
      <c r="E10" s="267">
        <v>12</v>
      </c>
      <c r="F10" s="268">
        <v>15</v>
      </c>
      <c r="G10" s="228">
        <v>15</v>
      </c>
      <c r="H10" s="228">
        <v>11</v>
      </c>
      <c r="I10" s="228">
        <f t="shared" si="0"/>
        <v>64</v>
      </c>
      <c r="J10" s="228">
        <f t="shared" si="1"/>
        <v>9.60</v>
      </c>
      <c r="K10" s="229">
        <v>4</v>
      </c>
      <c r="L10" s="229">
        <v>3</v>
      </c>
      <c r="M10" s="229">
        <v>4</v>
      </c>
      <c r="N10" s="229">
        <v>5</v>
      </c>
      <c r="O10" s="229">
        <v>2</v>
      </c>
      <c r="P10" s="229">
        <f t="shared" si="2"/>
        <v>18</v>
      </c>
      <c r="Q10" s="229">
        <f t="shared" si="3"/>
        <v>0.90</v>
      </c>
      <c r="R10" s="103">
        <f t="shared" si="6"/>
        <v>1.85</v>
      </c>
      <c r="S10" s="103">
        <f t="shared" si="7"/>
        <v>1.9499999999999997</v>
      </c>
      <c r="T10" s="103">
        <f t="shared" si="8"/>
        <v>2.4500000000000002</v>
      </c>
      <c r="U10" s="103">
        <f t="shared" si="9"/>
        <v>2.50</v>
      </c>
      <c r="V10" s="103">
        <f t="shared" si="10"/>
        <v>1.75</v>
      </c>
      <c r="W10" s="26">
        <f t="shared" si="11"/>
        <v>82</v>
      </c>
      <c r="X10" s="226">
        <f t="shared" si="4"/>
        <v>16.400000000000002</v>
      </c>
      <c r="Y10" s="118">
        <v>63</v>
      </c>
      <c r="Z10" s="105">
        <f t="shared" si="5"/>
        <v>50.400000000000006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630206</v>
      </c>
      <c r="C11" s="118" t="s">
        <v>240</v>
      </c>
      <c r="D11" s="267">
        <v>8</v>
      </c>
      <c r="E11" s="267">
        <v>9</v>
      </c>
      <c r="F11" s="268">
        <v>10</v>
      </c>
      <c r="G11" s="228">
        <v>11</v>
      </c>
      <c r="H11" s="228">
        <v>11</v>
      </c>
      <c r="I11" s="228">
        <f t="shared" si="0"/>
        <v>49</v>
      </c>
      <c r="J11" s="228">
        <f t="shared" si="1"/>
        <v>7.35</v>
      </c>
      <c r="K11" s="229">
        <v>4</v>
      </c>
      <c r="L11" s="229">
        <v>3</v>
      </c>
      <c r="M11" s="229">
        <v>2</v>
      </c>
      <c r="N11" s="229">
        <v>3</v>
      </c>
      <c r="O11" s="229">
        <v>2</v>
      </c>
      <c r="P11" s="229">
        <f t="shared" si="2"/>
        <v>14</v>
      </c>
      <c r="Q11" s="229">
        <f t="shared" si="3"/>
        <v>0.70</v>
      </c>
      <c r="R11" s="103">
        <f t="shared" si="6"/>
        <v>1.40</v>
      </c>
      <c r="S11" s="103">
        <f t="shared" si="7"/>
        <v>1.50</v>
      </c>
      <c r="T11" s="103">
        <f t="shared" si="8"/>
        <v>1.60</v>
      </c>
      <c r="U11" s="103">
        <f t="shared" si="9"/>
        <v>1.7999999999999998</v>
      </c>
      <c r="V11" s="103">
        <f t="shared" si="10"/>
        <v>1.75</v>
      </c>
      <c r="W11" s="26">
        <f t="shared" si="11"/>
        <v>63</v>
      </c>
      <c r="X11" s="226">
        <f t="shared" si="4"/>
        <v>12.60</v>
      </c>
      <c r="Y11" s="118">
        <v>49</v>
      </c>
      <c r="Z11" s="105">
        <f t="shared" si="5"/>
        <v>39.200000000000003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630213</v>
      </c>
      <c r="C12" s="118" t="s">
        <v>293</v>
      </c>
      <c r="D12" s="267">
        <v>8</v>
      </c>
      <c r="E12" s="267">
        <v>9</v>
      </c>
      <c r="F12" s="268">
        <v>5</v>
      </c>
      <c r="G12" s="228">
        <v>9</v>
      </c>
      <c r="H12" s="228">
        <v>8</v>
      </c>
      <c r="I12" s="228">
        <f t="shared" si="0"/>
        <v>39</v>
      </c>
      <c r="J12" s="228">
        <f t="shared" si="1"/>
        <v>5.85</v>
      </c>
      <c r="K12" s="229">
        <v>3</v>
      </c>
      <c r="L12" s="229">
        <v>2</v>
      </c>
      <c r="M12" s="229">
        <v>3</v>
      </c>
      <c r="N12" s="229">
        <v>2</v>
      </c>
      <c r="O12" s="229">
        <v>1</v>
      </c>
      <c r="P12" s="229">
        <f t="shared" si="2"/>
        <v>11</v>
      </c>
      <c r="Q12" s="229">
        <f t="shared" si="3"/>
        <v>0.55000000000000004</v>
      </c>
      <c r="R12" s="103">
        <f t="shared" si="6"/>
        <v>1.35</v>
      </c>
      <c r="S12" s="103">
        <f t="shared" si="7"/>
        <v>1.45</v>
      </c>
      <c r="T12" s="103">
        <f t="shared" si="8"/>
        <v>0.90</v>
      </c>
      <c r="U12" s="103">
        <f t="shared" si="9"/>
        <v>1.45</v>
      </c>
      <c r="V12" s="103">
        <f t="shared" si="10"/>
        <v>1.25</v>
      </c>
      <c r="W12" s="26">
        <f t="shared" si="11"/>
        <v>50</v>
      </c>
      <c r="X12" s="226">
        <f t="shared" si="4"/>
        <v>10</v>
      </c>
      <c r="Y12" s="118">
        <v>37</v>
      </c>
      <c r="Z12" s="105">
        <f t="shared" si="5"/>
        <v>29.60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630219</v>
      </c>
      <c r="C13" s="118" t="s">
        <v>247</v>
      </c>
      <c r="D13" s="267">
        <v>10</v>
      </c>
      <c r="E13" s="267">
        <v>11</v>
      </c>
      <c r="F13" s="268">
        <v>15</v>
      </c>
      <c r="G13" s="228">
        <v>11</v>
      </c>
      <c r="H13" s="228">
        <v>11</v>
      </c>
      <c r="I13" s="228">
        <f t="shared" si="0"/>
        <v>58</v>
      </c>
      <c r="J13" s="228">
        <f t="shared" si="1"/>
        <v>8.6999999999999993</v>
      </c>
      <c r="K13" s="229">
        <v>4</v>
      </c>
      <c r="L13" s="229">
        <v>2</v>
      </c>
      <c r="M13" s="229">
        <v>3</v>
      </c>
      <c r="N13" s="229">
        <v>2</v>
      </c>
      <c r="O13" s="229">
        <v>4</v>
      </c>
      <c r="P13" s="229">
        <f t="shared" si="2"/>
        <v>15</v>
      </c>
      <c r="Q13" s="229">
        <f t="shared" si="3"/>
        <v>0.75</v>
      </c>
      <c r="R13" s="103">
        <f t="shared" si="6"/>
        <v>1.70</v>
      </c>
      <c r="S13" s="103">
        <f t="shared" si="7"/>
        <v>1.75</v>
      </c>
      <c r="T13" s="103">
        <f t="shared" si="8"/>
        <v>2.40</v>
      </c>
      <c r="U13" s="103">
        <f t="shared" si="9"/>
        <v>1.75</v>
      </c>
      <c r="V13" s="103">
        <f t="shared" si="10"/>
        <v>1.85</v>
      </c>
      <c r="W13" s="26">
        <f t="shared" si="11"/>
        <v>73</v>
      </c>
      <c r="X13" s="226">
        <f t="shared" si="4"/>
        <v>14.60</v>
      </c>
      <c r="Y13" s="118">
        <v>50</v>
      </c>
      <c r="Z13" s="105">
        <f t="shared" si="5"/>
        <v>40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630227</v>
      </c>
      <c r="C14" s="118" t="s">
        <v>252</v>
      </c>
      <c r="D14" s="267">
        <v>11</v>
      </c>
      <c r="E14" s="267">
        <v>8</v>
      </c>
      <c r="F14" s="268">
        <v>8</v>
      </c>
      <c r="G14" s="228">
        <v>8</v>
      </c>
      <c r="H14" s="228">
        <v>9</v>
      </c>
      <c r="I14" s="228">
        <f t="shared" si="0"/>
        <v>44</v>
      </c>
      <c r="J14" s="228">
        <f t="shared" si="1"/>
        <v>6.60</v>
      </c>
      <c r="K14" s="229">
        <v>2</v>
      </c>
      <c r="L14" s="229">
        <v>3</v>
      </c>
      <c r="M14" s="229">
        <v>2</v>
      </c>
      <c r="N14" s="229">
        <v>3</v>
      </c>
      <c r="O14" s="229">
        <v>2</v>
      </c>
      <c r="P14" s="229">
        <f t="shared" si="2"/>
        <v>12</v>
      </c>
      <c r="Q14" s="229">
        <f t="shared" si="3"/>
        <v>0.60000000000000009</v>
      </c>
      <c r="R14" s="103">
        <f t="shared" si="6"/>
        <v>1.75</v>
      </c>
      <c r="S14" s="103">
        <f t="shared" si="7"/>
        <v>1.35</v>
      </c>
      <c r="T14" s="103">
        <f t="shared" si="8"/>
        <v>1.30</v>
      </c>
      <c r="U14" s="103">
        <f t="shared" si="9"/>
        <v>1.35</v>
      </c>
      <c r="V14" s="103">
        <f t="shared" si="10"/>
        <v>1.45</v>
      </c>
      <c r="W14" s="26">
        <f t="shared" si="11"/>
        <v>56</v>
      </c>
      <c r="X14" s="226">
        <f t="shared" si="4"/>
        <v>11.20</v>
      </c>
      <c r="Y14" s="118">
        <v>41</v>
      </c>
      <c r="Z14" s="105">
        <f t="shared" si="5"/>
        <v>32.800000000000004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630281</v>
      </c>
      <c r="C15" s="118" t="s">
        <v>275</v>
      </c>
      <c r="D15" s="267">
        <v>8</v>
      </c>
      <c r="E15" s="267">
        <v>9</v>
      </c>
      <c r="F15" s="268">
        <v>8</v>
      </c>
      <c r="G15" s="228">
        <v>9</v>
      </c>
      <c r="H15" s="228">
        <v>11</v>
      </c>
      <c r="I15" s="228">
        <f t="shared" si="0"/>
        <v>45</v>
      </c>
      <c r="J15" s="228">
        <f t="shared" si="1"/>
        <v>6.75</v>
      </c>
      <c r="K15" s="229">
        <v>4</v>
      </c>
      <c r="L15" s="229">
        <v>2</v>
      </c>
      <c r="M15" s="229">
        <v>3</v>
      </c>
      <c r="N15" s="229">
        <v>2</v>
      </c>
      <c r="O15" s="229">
        <v>1</v>
      </c>
      <c r="P15" s="229">
        <f t="shared" si="2"/>
        <v>12</v>
      </c>
      <c r="Q15" s="229">
        <f t="shared" si="3"/>
        <v>0.60000000000000009</v>
      </c>
      <c r="R15" s="103">
        <f t="shared" si="6"/>
        <v>1.40</v>
      </c>
      <c r="S15" s="103">
        <f t="shared" si="7"/>
        <v>1.45</v>
      </c>
      <c r="T15" s="103">
        <f t="shared" si="8"/>
        <v>1.35</v>
      </c>
      <c r="U15" s="103">
        <f t="shared" si="9"/>
        <v>1.45</v>
      </c>
      <c r="V15" s="103">
        <f t="shared" si="10"/>
        <v>1.70</v>
      </c>
      <c r="W15" s="26">
        <f t="shared" si="11"/>
        <v>57</v>
      </c>
      <c r="X15" s="226">
        <f t="shared" si="4"/>
        <v>11.40</v>
      </c>
      <c r="Y15" s="118">
        <v>40</v>
      </c>
      <c r="Z15" s="105">
        <f t="shared" si="5"/>
        <v>32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630293</v>
      </c>
      <c r="C16" s="118" t="s">
        <v>279</v>
      </c>
      <c r="D16" s="267">
        <v>11</v>
      </c>
      <c r="E16" s="267">
        <v>12</v>
      </c>
      <c r="F16" s="268">
        <v>12</v>
      </c>
      <c r="G16" s="228">
        <v>11</v>
      </c>
      <c r="H16" s="228">
        <v>15</v>
      </c>
      <c r="I16" s="228">
        <f t="shared" si="0"/>
        <v>61</v>
      </c>
      <c r="J16" s="228">
        <f t="shared" si="1"/>
        <v>9.15</v>
      </c>
      <c r="K16" s="229">
        <v>4</v>
      </c>
      <c r="L16" s="229">
        <v>2</v>
      </c>
      <c r="M16" s="229">
        <v>3</v>
      </c>
      <c r="N16" s="229">
        <v>4</v>
      </c>
      <c r="O16" s="229">
        <v>5</v>
      </c>
      <c r="P16" s="229">
        <f t="shared" si="2"/>
        <v>18</v>
      </c>
      <c r="Q16" s="229">
        <f t="shared" si="3"/>
        <v>0.90</v>
      </c>
      <c r="R16" s="103">
        <f t="shared" si="6"/>
        <v>1.85</v>
      </c>
      <c r="S16" s="103">
        <f t="shared" si="7"/>
        <v>1.90</v>
      </c>
      <c r="T16" s="103">
        <f t="shared" si="8"/>
        <v>1.9499999999999997</v>
      </c>
      <c r="U16" s="103">
        <f t="shared" si="9"/>
        <v>1.85</v>
      </c>
      <c r="V16" s="103">
        <f t="shared" si="10"/>
        <v>2.50</v>
      </c>
      <c r="W16" s="26">
        <f t="shared" si="11"/>
        <v>79</v>
      </c>
      <c r="X16" s="226">
        <f t="shared" si="4"/>
        <v>15.80</v>
      </c>
      <c r="Y16" s="118">
        <v>60</v>
      </c>
      <c r="Z16" s="105">
        <f t="shared" si="5"/>
        <v>48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5:7" ht="21" thickBot="1">
      <c r="E17" s="108"/>
      <c r="G17" s="109"/>
    </row>
    <row r="18" spans="1:26" ht="20.25">
      <c r="A18" s="193" t="s">
        <v>16</v>
      </c>
      <c r="B18" s="194"/>
      <c r="C18" s="195"/>
      <c r="D18" s="6">
        <f t="shared" si="12" ref="D18:Z18">COUNT(D7:D16)</f>
        <v>10</v>
      </c>
      <c r="E18" s="6">
        <f t="shared" si="12"/>
        <v>10</v>
      </c>
      <c r="F18" s="6">
        <f t="shared" si="12"/>
        <v>10</v>
      </c>
      <c r="G18" s="6">
        <f t="shared" si="12"/>
        <v>10</v>
      </c>
      <c r="H18" s="6">
        <f t="shared" si="12"/>
        <v>10</v>
      </c>
      <c r="I18" s="6">
        <f t="shared" si="12"/>
        <v>10</v>
      </c>
      <c r="J18" s="6">
        <f t="shared" si="12"/>
        <v>10</v>
      </c>
      <c r="K18" s="6">
        <f t="shared" si="12"/>
        <v>10</v>
      </c>
      <c r="L18" s="6">
        <f t="shared" si="12"/>
        <v>10</v>
      </c>
      <c r="M18" s="6">
        <f t="shared" si="12"/>
        <v>10</v>
      </c>
      <c r="N18" s="6">
        <f t="shared" si="12"/>
        <v>10</v>
      </c>
      <c r="O18" s="6">
        <f t="shared" si="12"/>
        <v>10</v>
      </c>
      <c r="P18" s="6">
        <f t="shared" si="12"/>
        <v>10</v>
      </c>
      <c r="Q18" s="6">
        <f t="shared" si="12"/>
        <v>10</v>
      </c>
      <c r="R18" s="6">
        <f t="shared" si="12"/>
        <v>10</v>
      </c>
      <c r="S18" s="6">
        <f t="shared" si="12"/>
        <v>10</v>
      </c>
      <c r="T18" s="6">
        <f t="shared" si="12"/>
        <v>10</v>
      </c>
      <c r="U18" s="6">
        <f t="shared" si="12"/>
        <v>10</v>
      </c>
      <c r="V18" s="6">
        <f t="shared" si="12"/>
        <v>10</v>
      </c>
      <c r="W18" s="6">
        <f t="shared" si="12"/>
        <v>10</v>
      </c>
      <c r="X18" s="6">
        <f t="shared" si="12"/>
        <v>10</v>
      </c>
      <c r="Y18" s="6">
        <f t="shared" si="12"/>
        <v>10</v>
      </c>
      <c r="Z18" s="6">
        <f t="shared" si="12"/>
        <v>10</v>
      </c>
    </row>
    <row r="19" spans="1:26" ht="21" customHeight="1">
      <c r="A19" s="166" t="s">
        <v>17</v>
      </c>
      <c r="B19" s="167"/>
      <c r="C19" s="168"/>
      <c r="D19" s="7">
        <v>20</v>
      </c>
      <c r="E19" s="8">
        <v>20</v>
      </c>
      <c r="F19" s="8">
        <v>20</v>
      </c>
      <c r="G19" s="8">
        <v>20</v>
      </c>
      <c r="H19" s="73">
        <v>20</v>
      </c>
      <c r="I19" s="9">
        <f>SUM(D19:H19)</f>
        <v>100</v>
      </c>
      <c r="J19" s="74">
        <f>I19*0.15</f>
        <v>15</v>
      </c>
      <c r="K19" s="71">
        <v>6</v>
      </c>
      <c r="L19" s="11">
        <v>6</v>
      </c>
      <c r="M19" s="11">
        <v>6</v>
      </c>
      <c r="N19" s="11">
        <v>6</v>
      </c>
      <c r="O19" s="72">
        <v>6</v>
      </c>
      <c r="P19" s="69">
        <f>SUM(K19:O19)</f>
        <v>30</v>
      </c>
      <c r="Q19" s="79">
        <f>P19*0.05</f>
        <v>1.50</v>
      </c>
      <c r="R19" s="80">
        <f>(D19*0.15+K19*0.05)</f>
        <v>3.30</v>
      </c>
      <c r="S19" s="13">
        <f>((E19*0.15+L19*0.05))</f>
        <v>3.30</v>
      </c>
      <c r="T19" s="13">
        <f t="shared" si="13" ref="T19:U19">((F19*0.15+M19*0.05))</f>
        <v>3.30</v>
      </c>
      <c r="U19" s="13">
        <f t="shared" si="13"/>
        <v>3.30</v>
      </c>
      <c r="V19" s="14">
        <f>((H19*0.15+O19*0.05))</f>
        <v>3.30</v>
      </c>
      <c r="W19" s="82">
        <v>130</v>
      </c>
      <c r="X19" s="81">
        <f>W19*0.2</f>
        <v>26</v>
      </c>
      <c r="Y19" s="12">
        <v>100</v>
      </c>
      <c r="Z19" s="69">
        <f>Y19*0.8</f>
        <v>80</v>
      </c>
    </row>
    <row r="20" spans="1:26" ht="20.25">
      <c r="A20" s="166" t="s">
        <v>77</v>
      </c>
      <c r="B20" s="167"/>
      <c r="C20" s="168"/>
      <c r="D20" s="7">
        <f>D19*0.4</f>
        <v>8</v>
      </c>
      <c r="E20" s="8">
        <f>E19*0.4</f>
        <v>8</v>
      </c>
      <c r="F20" s="8">
        <f t="shared" si="14" ref="F20:J20">F19*0.4</f>
        <v>8</v>
      </c>
      <c r="G20" s="8">
        <f t="shared" si="14"/>
        <v>8</v>
      </c>
      <c r="H20" s="73">
        <f t="shared" si="14"/>
        <v>8</v>
      </c>
      <c r="I20" s="9">
        <f t="shared" si="14"/>
        <v>40</v>
      </c>
      <c r="J20" s="74">
        <f t="shared" si="14"/>
        <v>6</v>
      </c>
      <c r="K20" s="71">
        <f>K19*0.4</f>
        <v>2.4000000000000004</v>
      </c>
      <c r="L20" s="11">
        <f>L19*0.4</f>
        <v>2.4000000000000004</v>
      </c>
      <c r="M20" s="11">
        <f t="shared" si="15" ref="M20:Z20">M19*0.4</f>
        <v>2.4000000000000004</v>
      </c>
      <c r="N20" s="11">
        <f t="shared" si="15"/>
        <v>2.4000000000000004</v>
      </c>
      <c r="O20" s="72">
        <f t="shared" si="15"/>
        <v>2.4000000000000004</v>
      </c>
      <c r="P20" s="69">
        <f t="shared" si="15"/>
        <v>12</v>
      </c>
      <c r="Q20" s="79">
        <f t="shared" si="15"/>
        <v>0.60000000000000009</v>
      </c>
      <c r="R20" s="80">
        <f t="shared" si="15"/>
        <v>1.32</v>
      </c>
      <c r="S20" s="13">
        <f t="shared" si="15"/>
        <v>1.32</v>
      </c>
      <c r="T20" s="13">
        <f t="shared" si="15"/>
        <v>1.32</v>
      </c>
      <c r="U20" s="13">
        <f t="shared" si="15"/>
        <v>1.32</v>
      </c>
      <c r="V20" s="14">
        <f t="shared" si="15"/>
        <v>1.32</v>
      </c>
      <c r="W20" s="82">
        <f t="shared" si="15"/>
        <v>52</v>
      </c>
      <c r="X20" s="81">
        <f t="shared" si="15"/>
        <v>10.40</v>
      </c>
      <c r="Y20" s="12">
        <f t="shared" si="15"/>
        <v>40</v>
      </c>
      <c r="Z20" s="69">
        <f t="shared" si="15"/>
        <v>32</v>
      </c>
    </row>
    <row r="21" spans="1:26" ht="21" customHeight="1">
      <c r="A21" s="166" t="s">
        <v>18</v>
      </c>
      <c r="B21" s="167"/>
      <c r="C21" s="168"/>
      <c r="D21" s="7">
        <f>COUNTIF(D7:D16,"&gt;=8")</f>
        <v>10</v>
      </c>
      <c r="E21" s="7">
        <f>COUNTIF(E7:E16,"&gt;=8")</f>
        <v>10</v>
      </c>
      <c r="F21" s="7">
        <f>COUNTIF(F7:F16,"&gt;=8")</f>
        <v>9</v>
      </c>
      <c r="G21" s="7">
        <f>COUNTIF(G7:G16,"&gt;=8")</f>
        <v>10</v>
      </c>
      <c r="H21" s="7">
        <f>COUNTIF(H7:H16,"&gt;=8")</f>
        <v>10</v>
      </c>
      <c r="I21" s="7">
        <f>COUNTIF(I7:I16,"&gt;=40")</f>
        <v>9</v>
      </c>
      <c r="J21" s="7">
        <f>COUNTIF(J7:J16,"&gt;=6")</f>
        <v>9</v>
      </c>
      <c r="K21" s="7">
        <f>COUNTIF(K7:K16,"&gt;=2.4")</f>
        <v>8</v>
      </c>
      <c r="L21" s="7">
        <f>COUNTIF(L7:L16,"&gt;=2.4")</f>
        <v>6</v>
      </c>
      <c r="M21" s="7">
        <f>COUNTIF(M7:M16,"&gt;=2.4")</f>
        <v>6</v>
      </c>
      <c r="N21" s="7">
        <f>COUNTIF(N7:N16,"&gt;=2.4")</f>
        <v>6</v>
      </c>
      <c r="O21" s="7">
        <f>COUNTIF(O7:O16,"&gt;=2.4")</f>
        <v>4</v>
      </c>
      <c r="P21" s="7">
        <f>COUNTIF(P7:P16,"&gt;=12")</f>
        <v>9</v>
      </c>
      <c r="Q21" s="7">
        <f>COUNTIF(Q7:Q16,"&gt;=0.6")</f>
        <v>9</v>
      </c>
      <c r="R21" s="7">
        <f>COUNTIF(R7:R16,"&gt;=1.32")</f>
        <v>8</v>
      </c>
      <c r="S21" s="7">
        <f>COUNTIF(S7:S16,"&gt;=1.32")</f>
        <v>8</v>
      </c>
      <c r="T21" s="7">
        <f>COUNTIF(T7:T16,"&gt;=1.32")</f>
        <v>6</v>
      </c>
      <c r="U21" s="7">
        <f>COUNTIF(U7:U16,"&gt;=1.32")</f>
        <v>8</v>
      </c>
      <c r="V21" s="7">
        <f>COUNTIF(V7:V16,"&gt;=1.32")</f>
        <v>7</v>
      </c>
      <c r="W21" s="7">
        <f>COUNTIF(W7:W16,"&gt;=52")</f>
        <v>7</v>
      </c>
      <c r="X21" s="7">
        <f>COUNTIF(X7:X16,"&gt;=10.4")</f>
        <v>7</v>
      </c>
      <c r="Y21" s="7">
        <f>COUNTIF(Y7:Y16,"&gt;=40")</f>
        <v>9</v>
      </c>
      <c r="Z21" s="7">
        <f>COUNTIF(Z7:Z16,"&gt;=32")</f>
        <v>9</v>
      </c>
    </row>
    <row r="22" spans="1:26" ht="20.25">
      <c r="A22" s="166" t="s">
        <v>19</v>
      </c>
      <c r="B22" s="167"/>
      <c r="C22" s="168"/>
      <c r="D22" s="75" t="str">
        <f t="shared" si="16" ref="D22:Z22">IF(((D21/COUNT(D7:D16))*100)&gt;=60,"3",IF(AND(((D21/COUNT(D7:D16))*100)&lt;60,((D21/COUNT(D7:D16))*100)&gt;=50),"2",IF(AND(((D21/COUNT(D7:D16))*100)&lt;50,((D21/COUNT(D7:D16))*100)&gt;=40),"1","0")))</f>
        <v>3</v>
      </c>
      <c r="E22" s="75" t="str">
        <f t="shared" si="16"/>
        <v>3</v>
      </c>
      <c r="F22" s="75" t="str">
        <f t="shared" si="16"/>
        <v>3</v>
      </c>
      <c r="G22" s="75" t="str">
        <f t="shared" si="16"/>
        <v>3</v>
      </c>
      <c r="H22" s="75" t="str">
        <f t="shared" si="16"/>
        <v>3</v>
      </c>
      <c r="I22" s="75" t="str">
        <f t="shared" si="16"/>
        <v>3</v>
      </c>
      <c r="J22" s="75" t="str">
        <f t="shared" si="16"/>
        <v>3</v>
      </c>
      <c r="K22" s="75" t="str">
        <f t="shared" si="16"/>
        <v>3</v>
      </c>
      <c r="L22" s="75" t="str">
        <f t="shared" si="16"/>
        <v>3</v>
      </c>
      <c r="M22" s="75" t="str">
        <f t="shared" si="16"/>
        <v>3</v>
      </c>
      <c r="N22" s="75" t="str">
        <f t="shared" si="16"/>
        <v>3</v>
      </c>
      <c r="O22" s="75" t="str">
        <f t="shared" si="16"/>
        <v>1</v>
      </c>
      <c r="P22" s="75" t="str">
        <f t="shared" si="16"/>
        <v>3</v>
      </c>
      <c r="Q22" s="75" t="str">
        <f t="shared" si="16"/>
        <v>3</v>
      </c>
      <c r="R22" s="75" t="str">
        <f t="shared" si="16"/>
        <v>3</v>
      </c>
      <c r="S22" s="75" t="str">
        <f t="shared" si="16"/>
        <v>3</v>
      </c>
      <c r="T22" s="75" t="str">
        <f t="shared" si="16"/>
        <v>3</v>
      </c>
      <c r="U22" s="75" t="str">
        <f t="shared" si="16"/>
        <v>3</v>
      </c>
      <c r="V22" s="75" t="str">
        <f t="shared" si="16"/>
        <v>3</v>
      </c>
      <c r="W22" s="75" t="str">
        <f t="shared" si="16"/>
        <v>3</v>
      </c>
      <c r="X22" s="75" t="str">
        <f t="shared" si="16"/>
        <v>3</v>
      </c>
      <c r="Y22" s="75" t="str">
        <f t="shared" si="16"/>
        <v>3</v>
      </c>
      <c r="Z22" s="75" t="str">
        <f t="shared" si="16"/>
        <v>3</v>
      </c>
    </row>
    <row r="23" spans="1:26" ht="21" thickBot="1">
      <c r="A23" s="169" t="s">
        <v>20</v>
      </c>
      <c r="B23" s="170"/>
      <c r="C23" s="171"/>
      <c r="D23" s="10">
        <f t="shared" si="17" ref="D23:Z23">((D21/COUNT(D7:D16))*D22)</f>
        <v>3</v>
      </c>
      <c r="E23" s="10">
        <f t="shared" si="17"/>
        <v>3</v>
      </c>
      <c r="F23" s="10">
        <f t="shared" si="17"/>
        <v>2.70</v>
      </c>
      <c r="G23" s="10">
        <f t="shared" si="17"/>
        <v>3</v>
      </c>
      <c r="H23" s="10">
        <f t="shared" si="17"/>
        <v>3</v>
      </c>
      <c r="I23" s="10">
        <f t="shared" si="17"/>
        <v>2.70</v>
      </c>
      <c r="J23" s="10">
        <f t="shared" si="17"/>
        <v>2.70</v>
      </c>
      <c r="K23" s="10">
        <f t="shared" si="17"/>
        <v>2.4000000000000004</v>
      </c>
      <c r="L23" s="10">
        <f t="shared" si="17"/>
        <v>1.7999999999999998</v>
      </c>
      <c r="M23" s="10">
        <f t="shared" si="17"/>
        <v>1.7999999999999998</v>
      </c>
      <c r="N23" s="10">
        <f t="shared" si="17"/>
        <v>1.7999999999999998</v>
      </c>
      <c r="O23" s="10">
        <f t="shared" si="17"/>
        <v>0.40</v>
      </c>
      <c r="P23" s="10">
        <f t="shared" si="17"/>
        <v>2.70</v>
      </c>
      <c r="Q23" s="10">
        <f t="shared" si="17"/>
        <v>2.70</v>
      </c>
      <c r="R23" s="10">
        <f t="shared" si="17"/>
        <v>2.4000000000000004</v>
      </c>
      <c r="S23" s="10">
        <f t="shared" si="17"/>
        <v>2.4000000000000004</v>
      </c>
      <c r="T23" s="10">
        <f t="shared" si="17"/>
        <v>1.7999999999999998</v>
      </c>
      <c r="U23" s="10">
        <f t="shared" si="17"/>
        <v>2.4000000000000004</v>
      </c>
      <c r="V23" s="10">
        <f t="shared" si="17"/>
        <v>2.0999999999999996</v>
      </c>
      <c r="W23" s="10">
        <f t="shared" si="17"/>
        <v>2.0999999999999996</v>
      </c>
      <c r="X23" s="10">
        <f t="shared" si="17"/>
        <v>2.0999999999999996</v>
      </c>
      <c r="Y23" s="10">
        <f t="shared" si="17"/>
        <v>2.70</v>
      </c>
      <c r="Z23" s="10">
        <f t="shared" si="17"/>
        <v>2.70</v>
      </c>
    </row>
    <row r="24" spans="1:4" ht="21" thickBot="1">
      <c r="A24" s="2"/>
      <c r="B24" s="2"/>
      <c r="C24" s="2"/>
      <c r="D24" s="2"/>
    </row>
    <row r="25" spans="1:19" ht="20.25">
      <c r="A25" s="172" t="s">
        <v>21</v>
      </c>
      <c r="B25" s="173"/>
      <c r="C25" s="174"/>
      <c r="D25" s="2"/>
      <c r="E25" s="175" t="s">
        <v>22</v>
      </c>
      <c r="F25" s="176"/>
      <c r="G25" s="176"/>
      <c r="H25" s="176"/>
      <c r="I25" s="176"/>
      <c r="J25" s="176"/>
      <c r="K25" s="176"/>
      <c r="L25" s="176"/>
      <c r="M25" s="176"/>
      <c r="N25" s="177"/>
      <c r="O25" s="70" t="s">
        <v>12</v>
      </c>
      <c r="P25" s="17" t="s">
        <v>3</v>
      </c>
      <c r="Q25" s="17" t="s">
        <v>4</v>
      </c>
      <c r="R25" s="17" t="s">
        <v>5</v>
      </c>
      <c r="S25" s="18" t="s">
        <v>6</v>
      </c>
    </row>
    <row r="26" spans="1:19" ht="21" thickBot="1">
      <c r="A26" s="19" t="s">
        <v>78</v>
      </c>
      <c r="B26" s="3"/>
      <c r="C26" s="20"/>
      <c r="D26" s="2"/>
      <c r="E26" s="178"/>
      <c r="F26" s="179"/>
      <c r="G26" s="179"/>
      <c r="H26" s="179"/>
      <c r="I26" s="179"/>
      <c r="J26" s="179"/>
      <c r="K26" s="179"/>
      <c r="L26" s="179"/>
      <c r="M26" s="179"/>
      <c r="N26" s="180"/>
      <c r="O26" s="4">
        <f>(R23*0.2+Z23*0.8)</f>
        <v>2.64</v>
      </c>
      <c r="P26" s="4">
        <f>(S23*0.2+Z23*0.8)</f>
        <v>2.64</v>
      </c>
      <c r="Q26" s="4">
        <f>(T23*0.2+Z23*0.8)</f>
        <v>2.52</v>
      </c>
      <c r="R26" s="4">
        <f>(U23*0.2+Z23*0.8)</f>
        <v>2.64</v>
      </c>
      <c r="S26" s="5">
        <f>(V23*0.2+Z23*0.8)</f>
        <v>2.58</v>
      </c>
    </row>
    <row r="27" spans="1:4" ht="20.25">
      <c r="A27" s="19" t="s">
        <v>79</v>
      </c>
      <c r="B27" s="3"/>
      <c r="C27" s="20"/>
      <c r="D27" s="2"/>
    </row>
    <row r="28" spans="1:4" ht="21" thickBot="1">
      <c r="A28" s="21" t="s">
        <v>80</v>
      </c>
      <c r="B28" s="22"/>
      <c r="C28" s="23"/>
      <c r="D28" s="2"/>
    </row>
  </sheetData>
  <mergeCells count="22">
    <mergeCell ref="A18:C18"/>
    <mergeCell ref="A19:C1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5:N26"/>
    <mergeCell ref="Y4:Y6"/>
    <mergeCell ref="Z4:Z6"/>
    <mergeCell ref="D5:J5"/>
    <mergeCell ref="K5:Q5"/>
    <mergeCell ref="A20:C20"/>
    <mergeCell ref="A21:C21"/>
    <mergeCell ref="A22:C22"/>
    <mergeCell ref="A23:C23"/>
    <mergeCell ref="A25:C25"/>
  </mergeCells>
  <pageMargins left="0.7" right="0.7" top="0.75" bottom="0.75" header="0.3" footer="0.3"/>
  <pageSetup orientation="portrait" paperSize="1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96806e-8cdb-4447-bc27-09b3d6ca8f6a}">
  <dimension ref="A1:AR30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0.25">
      <c r="A3" s="220" t="s">
        <v>83</v>
      </c>
      <c r="B3" s="221"/>
      <c r="C3" s="273" t="s">
        <v>294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  <c r="AA6" s="104"/>
      <c r="AB6" s="104"/>
    </row>
    <row r="7" spans="1:44" s="104" customFormat="1" ht="20.25">
      <c r="A7" s="223">
        <v>1</v>
      </c>
      <c r="B7" s="260">
        <v>630128</v>
      </c>
      <c r="C7" s="118" t="s">
        <v>203</v>
      </c>
      <c r="D7" s="228">
        <v>9</v>
      </c>
      <c r="E7" s="228">
        <v>8</v>
      </c>
      <c r="F7" s="228">
        <v>9</v>
      </c>
      <c r="G7" s="228">
        <v>9</v>
      </c>
      <c r="H7" s="228">
        <v>8</v>
      </c>
      <c r="I7" s="228">
        <f>SUM(D7:H7)</f>
        <v>43</v>
      </c>
      <c r="J7" s="228">
        <f>I7*0.15</f>
        <v>6.45</v>
      </c>
      <c r="K7" s="229">
        <v>2</v>
      </c>
      <c r="L7" s="229">
        <v>3</v>
      </c>
      <c r="M7" s="229">
        <v>2</v>
      </c>
      <c r="N7" s="229">
        <v>2</v>
      </c>
      <c r="O7" s="229">
        <v>3</v>
      </c>
      <c r="P7" s="229">
        <f>SUM(K7:O7)</f>
        <v>12</v>
      </c>
      <c r="Q7" s="229">
        <f>P7*0.05</f>
        <v>0.60000000000000009</v>
      </c>
      <c r="R7" s="103">
        <f>D7*0.15+K7:K7*0.05</f>
        <v>1.45</v>
      </c>
      <c r="S7" s="103">
        <f t="shared" si="0" ref="S7:V7">E7*0.15+L7:L7*0.05</f>
        <v>1.35</v>
      </c>
      <c r="T7" s="103">
        <f t="shared" si="0"/>
        <v>1.45</v>
      </c>
      <c r="U7" s="103">
        <f t="shared" si="0"/>
        <v>1.45</v>
      </c>
      <c r="V7" s="103">
        <f t="shared" si="0"/>
        <v>1.35</v>
      </c>
      <c r="W7" s="26">
        <f>I7+P7</f>
        <v>55</v>
      </c>
      <c r="X7" s="226">
        <f>W7*0.2</f>
        <v>11</v>
      </c>
      <c r="Y7" s="118">
        <v>44</v>
      </c>
      <c r="Z7" s="227">
        <f>'1 (3)'!Y7*0.8</f>
        <v>32.800000000000004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630135</v>
      </c>
      <c r="C8" s="118" t="s">
        <v>207</v>
      </c>
      <c r="D8" s="228">
        <v>8</v>
      </c>
      <c r="E8" s="228">
        <v>15</v>
      </c>
      <c r="F8" s="228">
        <v>11</v>
      </c>
      <c r="G8" s="228">
        <v>9</v>
      </c>
      <c r="H8" s="228">
        <v>9</v>
      </c>
      <c r="I8" s="228">
        <f t="shared" si="1" ref="I8:I16">SUM(D8:H8)</f>
        <v>52</v>
      </c>
      <c r="J8" s="228">
        <f t="shared" si="2" ref="J8:J16">I8*0.15</f>
        <v>7.80</v>
      </c>
      <c r="K8" s="229">
        <v>4</v>
      </c>
      <c r="L8" s="229">
        <v>2</v>
      </c>
      <c r="M8" s="229">
        <v>3</v>
      </c>
      <c r="N8" s="229">
        <v>3</v>
      </c>
      <c r="O8" s="229">
        <v>3</v>
      </c>
      <c r="P8" s="229">
        <f t="shared" si="3" ref="P8:P16">SUM(K8:O8)</f>
        <v>15</v>
      </c>
      <c r="Q8" s="229">
        <f t="shared" si="4" ref="Q8:Q16">P8*0.05</f>
        <v>0.75</v>
      </c>
      <c r="R8" s="103">
        <f t="shared" si="5" ref="R8:R16">D8*0.15+K8:K8*0.05</f>
        <v>1.40</v>
      </c>
      <c r="S8" s="103">
        <f t="shared" si="6" ref="S8:S16">E8*0.15+L8:L8*0.05</f>
        <v>2.35</v>
      </c>
      <c r="T8" s="103">
        <f t="shared" si="7" ref="T8:T16">F8*0.15+M8:M8*0.05</f>
        <v>1.7999999999999998</v>
      </c>
      <c r="U8" s="103">
        <f t="shared" si="8" ref="U8:U16">G8*0.15+N8:N8*0.05</f>
        <v>1.50</v>
      </c>
      <c r="V8" s="103">
        <f t="shared" si="9" ref="V8:V16">H8*0.15+O8:O8*0.05</f>
        <v>1.50</v>
      </c>
      <c r="W8" s="26">
        <f t="shared" si="10" ref="W8:W16">I8+P8</f>
        <v>67</v>
      </c>
      <c r="X8" s="226">
        <f t="shared" si="11" ref="X8:X16">W8*0.2</f>
        <v>13.40</v>
      </c>
      <c r="Y8" s="118">
        <v>51</v>
      </c>
      <c r="Z8" s="227">
        <f>'1 (3)'!Y8*0.8</f>
        <v>43.20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630178</v>
      </c>
      <c r="C9" s="118" t="s">
        <v>292</v>
      </c>
      <c r="D9" s="228">
        <v>10</v>
      </c>
      <c r="E9" s="228">
        <v>10</v>
      </c>
      <c r="F9" s="228">
        <v>10</v>
      </c>
      <c r="G9" s="228">
        <v>10</v>
      </c>
      <c r="H9" s="228">
        <v>15</v>
      </c>
      <c r="I9" s="228">
        <v>55</v>
      </c>
      <c r="J9" s="228">
        <f t="shared" si="2"/>
        <v>8.25</v>
      </c>
      <c r="K9" s="229">
        <v>4</v>
      </c>
      <c r="L9" s="229">
        <v>3</v>
      </c>
      <c r="M9" s="229">
        <v>2</v>
      </c>
      <c r="N9" s="229">
        <v>4</v>
      </c>
      <c r="O9" s="229">
        <v>4</v>
      </c>
      <c r="P9" s="229">
        <f t="shared" si="3"/>
        <v>17</v>
      </c>
      <c r="Q9" s="229">
        <f t="shared" si="4"/>
        <v>0.85000000000000009</v>
      </c>
      <c r="R9" s="103">
        <f t="shared" si="5"/>
        <v>1.70</v>
      </c>
      <c r="S9" s="103">
        <f t="shared" si="6"/>
        <v>1.65</v>
      </c>
      <c r="T9" s="103">
        <f t="shared" si="7"/>
        <v>1.60</v>
      </c>
      <c r="U9" s="103">
        <f t="shared" si="8"/>
        <v>1.70</v>
      </c>
      <c r="V9" s="103">
        <f t="shared" si="9"/>
        <v>2.4500000000000002</v>
      </c>
      <c r="W9" s="26">
        <f t="shared" si="10"/>
        <v>72</v>
      </c>
      <c r="X9" s="226">
        <f t="shared" si="11"/>
        <v>14.40</v>
      </c>
      <c r="Y9" s="118">
        <v>59</v>
      </c>
      <c r="Z9" s="227">
        <f>'1 (3)'!Y9*0.8</f>
        <v>47.20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630189</v>
      </c>
      <c r="C10" s="118" t="s">
        <v>230</v>
      </c>
      <c r="D10" s="228">
        <v>11</v>
      </c>
      <c r="E10" s="228">
        <v>8</v>
      </c>
      <c r="F10" s="228">
        <v>9</v>
      </c>
      <c r="G10" s="228">
        <v>9</v>
      </c>
      <c r="H10" s="228">
        <v>8</v>
      </c>
      <c r="I10" s="228">
        <f t="shared" si="1"/>
        <v>45</v>
      </c>
      <c r="J10" s="228">
        <f t="shared" si="2"/>
        <v>6.75</v>
      </c>
      <c r="K10" s="229">
        <v>3</v>
      </c>
      <c r="L10" s="229">
        <v>2</v>
      </c>
      <c r="M10" s="229">
        <v>2</v>
      </c>
      <c r="N10" s="229">
        <v>3</v>
      </c>
      <c r="O10" s="229">
        <v>2</v>
      </c>
      <c r="P10" s="229">
        <f t="shared" si="3"/>
        <v>12</v>
      </c>
      <c r="Q10" s="229">
        <f t="shared" si="4"/>
        <v>0.60000000000000009</v>
      </c>
      <c r="R10" s="103">
        <f t="shared" si="5"/>
        <v>1.7999999999999998</v>
      </c>
      <c r="S10" s="103">
        <f t="shared" si="6"/>
        <v>1.30</v>
      </c>
      <c r="T10" s="103">
        <f t="shared" si="7"/>
        <v>1.45</v>
      </c>
      <c r="U10" s="103">
        <f t="shared" si="8"/>
        <v>1.50</v>
      </c>
      <c r="V10" s="103">
        <f t="shared" si="9"/>
        <v>1.30</v>
      </c>
      <c r="W10" s="26">
        <f t="shared" si="10"/>
        <v>57</v>
      </c>
      <c r="X10" s="226">
        <f t="shared" si="11"/>
        <v>11.40</v>
      </c>
      <c r="Y10" s="118">
        <v>45</v>
      </c>
      <c r="Z10" s="227">
        <f>'1 (3)'!Y10*0.8</f>
        <v>50.400000000000006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630206</v>
      </c>
      <c r="C11" s="118" t="s">
        <v>240</v>
      </c>
      <c r="D11" s="228">
        <v>11</v>
      </c>
      <c r="E11" s="228">
        <v>15</v>
      </c>
      <c r="F11" s="228">
        <v>11</v>
      </c>
      <c r="G11" s="228">
        <v>11</v>
      </c>
      <c r="H11" s="228">
        <v>15</v>
      </c>
      <c r="I11" s="228">
        <f t="shared" si="1"/>
        <v>63</v>
      </c>
      <c r="J11" s="228">
        <f t="shared" si="2"/>
        <v>9.4499999999999993</v>
      </c>
      <c r="K11" s="229">
        <v>4</v>
      </c>
      <c r="L11" s="229">
        <v>4</v>
      </c>
      <c r="M11" s="229">
        <v>3</v>
      </c>
      <c r="N11" s="229">
        <v>2</v>
      </c>
      <c r="O11" s="229">
        <v>5</v>
      </c>
      <c r="P11" s="229">
        <f t="shared" si="3"/>
        <v>18</v>
      </c>
      <c r="Q11" s="229">
        <f t="shared" si="4"/>
        <v>0.90</v>
      </c>
      <c r="R11" s="103">
        <f t="shared" si="5"/>
        <v>1.85</v>
      </c>
      <c r="S11" s="103">
        <f t="shared" si="6"/>
        <v>2.4500000000000002</v>
      </c>
      <c r="T11" s="103">
        <f t="shared" si="7"/>
        <v>1.7999999999999998</v>
      </c>
      <c r="U11" s="103">
        <f t="shared" si="8"/>
        <v>1.75</v>
      </c>
      <c r="V11" s="103">
        <f t="shared" si="9"/>
        <v>2.50</v>
      </c>
      <c r="W11" s="26">
        <f t="shared" si="10"/>
        <v>81</v>
      </c>
      <c r="X11" s="226">
        <f t="shared" si="11"/>
        <v>16.20</v>
      </c>
      <c r="Y11" s="118">
        <v>63</v>
      </c>
      <c r="Z11" s="227">
        <f>'1 (3)'!Y11*0.8</f>
        <v>39.200000000000003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630213</v>
      </c>
      <c r="C12" s="118" t="s">
        <v>293</v>
      </c>
      <c r="D12" s="228">
        <v>5</v>
      </c>
      <c r="E12" s="228">
        <v>8</v>
      </c>
      <c r="F12" s="228">
        <v>9</v>
      </c>
      <c r="G12" s="228">
        <v>5</v>
      </c>
      <c r="H12" s="228">
        <v>8</v>
      </c>
      <c r="I12" s="228">
        <f t="shared" si="1"/>
        <v>35</v>
      </c>
      <c r="J12" s="228">
        <f t="shared" si="2"/>
        <v>5.25</v>
      </c>
      <c r="K12" s="229">
        <v>2</v>
      </c>
      <c r="L12" s="229">
        <v>2</v>
      </c>
      <c r="M12" s="229">
        <v>2</v>
      </c>
      <c r="N12" s="229">
        <v>2</v>
      </c>
      <c r="O12" s="229">
        <v>2</v>
      </c>
      <c r="P12" s="229">
        <f t="shared" si="3"/>
        <v>10</v>
      </c>
      <c r="Q12" s="229">
        <f t="shared" si="4"/>
        <v>0.50</v>
      </c>
      <c r="R12" s="103">
        <f t="shared" si="5"/>
        <v>0.85</v>
      </c>
      <c r="S12" s="103">
        <f t="shared" si="6"/>
        <v>1.30</v>
      </c>
      <c r="T12" s="103">
        <f t="shared" si="7"/>
        <v>1.45</v>
      </c>
      <c r="U12" s="103">
        <f t="shared" si="8"/>
        <v>0.85</v>
      </c>
      <c r="V12" s="103">
        <f t="shared" si="9"/>
        <v>1.30</v>
      </c>
      <c r="W12" s="26">
        <f t="shared" si="10"/>
        <v>45</v>
      </c>
      <c r="X12" s="226">
        <f t="shared" si="11"/>
        <v>9</v>
      </c>
      <c r="Y12" s="118">
        <v>36</v>
      </c>
      <c r="Z12" s="227">
        <f>'1 (3)'!Y12*0.8</f>
        <v>29.60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630219</v>
      </c>
      <c r="C13" s="118" t="s">
        <v>247</v>
      </c>
      <c r="D13" s="228">
        <v>11</v>
      </c>
      <c r="E13" s="228">
        <v>15</v>
      </c>
      <c r="F13" s="228">
        <v>12</v>
      </c>
      <c r="G13" s="228">
        <v>10</v>
      </c>
      <c r="H13" s="228">
        <v>11</v>
      </c>
      <c r="I13" s="228">
        <f t="shared" si="1"/>
        <v>59</v>
      </c>
      <c r="J13" s="228">
        <f t="shared" si="2"/>
        <v>8.85</v>
      </c>
      <c r="K13" s="229">
        <v>3</v>
      </c>
      <c r="L13" s="229">
        <v>4</v>
      </c>
      <c r="M13" s="229">
        <v>2</v>
      </c>
      <c r="N13" s="229">
        <v>3</v>
      </c>
      <c r="O13" s="229">
        <v>5</v>
      </c>
      <c r="P13" s="229">
        <f t="shared" si="3"/>
        <v>17</v>
      </c>
      <c r="Q13" s="229">
        <f t="shared" si="4"/>
        <v>0.85000000000000009</v>
      </c>
      <c r="R13" s="103">
        <f t="shared" si="5"/>
        <v>1.7999999999999998</v>
      </c>
      <c r="S13" s="103">
        <f t="shared" si="6"/>
        <v>2.4500000000000002</v>
      </c>
      <c r="T13" s="103">
        <f t="shared" si="7"/>
        <v>1.90</v>
      </c>
      <c r="U13" s="103">
        <f t="shared" si="8"/>
        <v>1.65</v>
      </c>
      <c r="V13" s="103">
        <f t="shared" si="9"/>
        <v>1.90</v>
      </c>
      <c r="W13" s="26">
        <f t="shared" si="10"/>
        <v>76</v>
      </c>
      <c r="X13" s="226">
        <f t="shared" si="11"/>
        <v>15.20</v>
      </c>
      <c r="Y13" s="118">
        <v>57</v>
      </c>
      <c r="Z13" s="227">
        <f>'1 (3)'!Y13*0.8</f>
        <v>40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630227</v>
      </c>
      <c r="C14" s="118" t="s">
        <v>252</v>
      </c>
      <c r="D14" s="228">
        <v>11</v>
      </c>
      <c r="E14" s="228">
        <v>12</v>
      </c>
      <c r="F14" s="228">
        <v>10</v>
      </c>
      <c r="G14" s="228">
        <v>15</v>
      </c>
      <c r="H14" s="228">
        <v>18</v>
      </c>
      <c r="I14" s="228">
        <f t="shared" si="1"/>
        <v>66</v>
      </c>
      <c r="J14" s="228">
        <f t="shared" si="2"/>
        <v>9.90</v>
      </c>
      <c r="K14" s="229">
        <v>4</v>
      </c>
      <c r="L14" s="229">
        <v>5</v>
      </c>
      <c r="M14" s="229">
        <v>3</v>
      </c>
      <c r="N14" s="229">
        <v>3</v>
      </c>
      <c r="O14" s="229">
        <v>5</v>
      </c>
      <c r="P14" s="229">
        <f t="shared" si="3"/>
        <v>20</v>
      </c>
      <c r="Q14" s="229">
        <f t="shared" si="4"/>
        <v>1</v>
      </c>
      <c r="R14" s="103">
        <f t="shared" si="5"/>
        <v>1.85</v>
      </c>
      <c r="S14" s="103">
        <f t="shared" si="6"/>
        <v>2.0499999999999998</v>
      </c>
      <c r="T14" s="103">
        <f t="shared" si="7"/>
        <v>1.65</v>
      </c>
      <c r="U14" s="103">
        <f t="shared" si="8"/>
        <v>2.40</v>
      </c>
      <c r="V14" s="103">
        <f t="shared" si="9"/>
        <v>2.9499999999999997</v>
      </c>
      <c r="W14" s="26">
        <f t="shared" si="10"/>
        <v>86</v>
      </c>
      <c r="X14" s="226">
        <f t="shared" si="11"/>
        <v>17.20</v>
      </c>
      <c r="Y14" s="118">
        <v>67</v>
      </c>
      <c r="Z14" s="227">
        <f>'1 (3)'!Y14*0.8</f>
        <v>32.800000000000004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630281</v>
      </c>
      <c r="C15" s="118" t="s">
        <v>275</v>
      </c>
      <c r="D15" s="228">
        <v>11</v>
      </c>
      <c r="E15" s="228">
        <v>11</v>
      </c>
      <c r="F15" s="228">
        <v>11</v>
      </c>
      <c r="G15" s="228">
        <v>11</v>
      </c>
      <c r="H15" s="228">
        <v>11</v>
      </c>
      <c r="I15" s="228">
        <f t="shared" si="1"/>
        <v>55</v>
      </c>
      <c r="J15" s="228">
        <f t="shared" si="2"/>
        <v>8.25</v>
      </c>
      <c r="K15" s="229">
        <v>4</v>
      </c>
      <c r="L15" s="229">
        <v>3</v>
      </c>
      <c r="M15" s="229">
        <v>2</v>
      </c>
      <c r="N15" s="229">
        <v>3</v>
      </c>
      <c r="O15" s="229">
        <v>4</v>
      </c>
      <c r="P15" s="229">
        <f t="shared" si="3"/>
        <v>16</v>
      </c>
      <c r="Q15" s="229">
        <f t="shared" si="4"/>
        <v>0.80</v>
      </c>
      <c r="R15" s="103">
        <f t="shared" si="5"/>
        <v>1.85</v>
      </c>
      <c r="S15" s="103">
        <f t="shared" si="6"/>
        <v>1.7999999999999998</v>
      </c>
      <c r="T15" s="103">
        <f t="shared" si="7"/>
        <v>1.75</v>
      </c>
      <c r="U15" s="103">
        <f t="shared" si="8"/>
        <v>1.7999999999999998</v>
      </c>
      <c r="V15" s="103">
        <f t="shared" si="9"/>
        <v>1.85</v>
      </c>
      <c r="W15" s="26">
        <f t="shared" si="10"/>
        <v>71</v>
      </c>
      <c r="X15" s="226">
        <f t="shared" si="11"/>
        <v>14.20</v>
      </c>
      <c r="Y15" s="118">
        <v>55</v>
      </c>
      <c r="Z15" s="227">
        <f>'1 (3)'!Y15*0.8</f>
        <v>32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630293</v>
      </c>
      <c r="C16" s="118" t="s">
        <v>279</v>
      </c>
      <c r="D16" s="228">
        <v>13</v>
      </c>
      <c r="E16" s="228">
        <v>18</v>
      </c>
      <c r="F16" s="228">
        <v>18</v>
      </c>
      <c r="G16" s="228">
        <v>15</v>
      </c>
      <c r="H16" s="228">
        <v>18</v>
      </c>
      <c r="I16" s="228">
        <f t="shared" si="1"/>
        <v>82</v>
      </c>
      <c r="J16" s="228">
        <f t="shared" si="2"/>
        <v>12.30</v>
      </c>
      <c r="K16" s="229">
        <v>4</v>
      </c>
      <c r="L16" s="229">
        <v>5</v>
      </c>
      <c r="M16" s="229">
        <v>5</v>
      </c>
      <c r="N16" s="229">
        <v>6</v>
      </c>
      <c r="O16" s="229">
        <v>4</v>
      </c>
      <c r="P16" s="229">
        <f t="shared" si="3"/>
        <v>24</v>
      </c>
      <c r="Q16" s="229">
        <f t="shared" si="4"/>
        <v>1.2000000000000002</v>
      </c>
      <c r="R16" s="103">
        <f t="shared" si="5"/>
        <v>2.15</v>
      </c>
      <c r="S16" s="103">
        <f t="shared" si="6"/>
        <v>2.9499999999999997</v>
      </c>
      <c r="T16" s="103">
        <f t="shared" si="7"/>
        <v>2.9499999999999997</v>
      </c>
      <c r="U16" s="103">
        <f t="shared" si="8"/>
        <v>2.5499999999999998</v>
      </c>
      <c r="V16" s="103">
        <f t="shared" si="9"/>
        <v>2.90</v>
      </c>
      <c r="W16" s="26">
        <f t="shared" si="10"/>
        <v>106</v>
      </c>
      <c r="X16" s="226">
        <f t="shared" si="11"/>
        <v>21.200000000000003</v>
      </c>
      <c r="Y16" s="118">
        <v>83</v>
      </c>
      <c r="Z16" s="227">
        <f>'1 (3)'!Y16*0.8</f>
        <v>48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9:9" ht="20.25">
      <c r="I17" s="228"/>
    </row>
    <row r="19" ht="21" thickBot="1"/>
    <row r="20" spans="1:26" ht="20.25">
      <c r="A20" s="193" t="s">
        <v>16</v>
      </c>
      <c r="B20" s="194"/>
      <c r="C20" s="195"/>
      <c r="D20" s="6">
        <f t="shared" si="12" ref="D20:X20">COUNT(D7:D18)</f>
        <v>10</v>
      </c>
      <c r="E20" s="6">
        <f t="shared" si="12"/>
        <v>10</v>
      </c>
      <c r="F20" s="6">
        <f t="shared" si="12"/>
        <v>10</v>
      </c>
      <c r="G20" s="6">
        <f t="shared" si="12"/>
        <v>10</v>
      </c>
      <c r="H20" s="6">
        <f t="shared" si="12"/>
        <v>10</v>
      </c>
      <c r="I20" s="6">
        <f t="shared" si="12"/>
        <v>10</v>
      </c>
      <c r="J20" s="6">
        <f t="shared" si="12"/>
        <v>10</v>
      </c>
      <c r="K20" s="6">
        <f t="shared" si="12"/>
        <v>10</v>
      </c>
      <c r="L20" s="6">
        <f t="shared" si="12"/>
        <v>10</v>
      </c>
      <c r="M20" s="6">
        <f t="shared" si="12"/>
        <v>10</v>
      </c>
      <c r="N20" s="6">
        <f t="shared" si="12"/>
        <v>10</v>
      </c>
      <c r="O20" s="6">
        <f t="shared" si="12"/>
        <v>10</v>
      </c>
      <c r="P20" s="6">
        <f t="shared" si="12"/>
        <v>10</v>
      </c>
      <c r="Q20" s="6">
        <f t="shared" si="12"/>
        <v>10</v>
      </c>
      <c r="R20" s="6">
        <f t="shared" si="12"/>
        <v>10</v>
      </c>
      <c r="S20" s="6">
        <f t="shared" si="12"/>
        <v>10</v>
      </c>
      <c r="T20" s="6">
        <f t="shared" si="12"/>
        <v>10</v>
      </c>
      <c r="U20" s="6">
        <f t="shared" si="12"/>
        <v>10</v>
      </c>
      <c r="V20" s="6">
        <f t="shared" si="12"/>
        <v>10</v>
      </c>
      <c r="W20" s="6">
        <f t="shared" si="12"/>
        <v>10</v>
      </c>
      <c r="X20" s="6">
        <f t="shared" si="12"/>
        <v>10</v>
      </c>
      <c r="Y20" s="6">
        <f>COUNT(Y17:Y18)</f>
        <v>0</v>
      </c>
      <c r="Z20" s="6">
        <f>COUNT(Z7:Z18)</f>
        <v>10</v>
      </c>
    </row>
    <row r="21" spans="1:26" ht="21" customHeight="1">
      <c r="A21" s="166" t="s">
        <v>17</v>
      </c>
      <c r="B21" s="167"/>
      <c r="C21" s="168"/>
      <c r="D21" s="7">
        <v>20</v>
      </c>
      <c r="E21" s="8">
        <v>20</v>
      </c>
      <c r="F21" s="8">
        <v>20</v>
      </c>
      <c r="G21" s="8">
        <v>20</v>
      </c>
      <c r="H21" s="73">
        <v>20</v>
      </c>
      <c r="I21" s="9">
        <f>SUM(D21:H21)</f>
        <v>100</v>
      </c>
      <c r="J21" s="74">
        <f>I21*0.15</f>
        <v>15</v>
      </c>
      <c r="K21" s="71">
        <v>6</v>
      </c>
      <c r="L21" s="11">
        <v>6</v>
      </c>
      <c r="M21" s="11">
        <v>6</v>
      </c>
      <c r="N21" s="11">
        <v>6</v>
      </c>
      <c r="O21" s="72">
        <v>6</v>
      </c>
      <c r="P21" s="69">
        <f>SUM(K21:O21)</f>
        <v>30</v>
      </c>
      <c r="Q21" s="79">
        <f>P21*0.05</f>
        <v>1.50</v>
      </c>
      <c r="R21" s="80">
        <f>(D21*0.15+K21*0.05)</f>
        <v>3.30</v>
      </c>
      <c r="S21" s="13">
        <f>((E21*0.15+L21*0.05))</f>
        <v>3.30</v>
      </c>
      <c r="T21" s="13">
        <f t="shared" si="13" ref="T21:U21">((F21*0.15+M21*0.05))</f>
        <v>3.30</v>
      </c>
      <c r="U21" s="13">
        <f t="shared" si="13"/>
        <v>3.30</v>
      </c>
      <c r="V21" s="14">
        <f>((H21*0.15+O21*0.05))</f>
        <v>3.30</v>
      </c>
      <c r="W21" s="82">
        <v>130</v>
      </c>
      <c r="X21" s="81">
        <f>W21*0.2</f>
        <v>26</v>
      </c>
      <c r="Y21" s="12">
        <v>100</v>
      </c>
      <c r="Z21" s="69">
        <f>Y21*0.8</f>
        <v>80</v>
      </c>
    </row>
    <row r="22" spans="1:26" ht="20.25">
      <c r="A22" s="166" t="s">
        <v>77</v>
      </c>
      <c r="B22" s="167"/>
      <c r="C22" s="168"/>
      <c r="D22" s="7">
        <f>D21*0.4</f>
        <v>8</v>
      </c>
      <c r="E22" s="8">
        <f>E21*0.4</f>
        <v>8</v>
      </c>
      <c r="F22" s="8">
        <f t="shared" si="14" ref="F22:J22">F21*0.4</f>
        <v>8</v>
      </c>
      <c r="G22" s="8">
        <f t="shared" si="14"/>
        <v>8</v>
      </c>
      <c r="H22" s="73">
        <f t="shared" si="14"/>
        <v>8</v>
      </c>
      <c r="I22" s="9">
        <f t="shared" si="14"/>
        <v>40</v>
      </c>
      <c r="J22" s="74">
        <f t="shared" si="14"/>
        <v>6</v>
      </c>
      <c r="K22" s="71">
        <f>K21*0.4</f>
        <v>2.4000000000000004</v>
      </c>
      <c r="L22" s="11">
        <f>L21*0.4</f>
        <v>2.4000000000000004</v>
      </c>
      <c r="M22" s="11">
        <f t="shared" si="15" ref="M22:Z22">M21*0.4</f>
        <v>2.4000000000000004</v>
      </c>
      <c r="N22" s="11">
        <f t="shared" si="15"/>
        <v>2.4000000000000004</v>
      </c>
      <c r="O22" s="72">
        <f t="shared" si="15"/>
        <v>2.4000000000000004</v>
      </c>
      <c r="P22" s="69">
        <f t="shared" si="15"/>
        <v>12</v>
      </c>
      <c r="Q22" s="79">
        <f t="shared" si="15"/>
        <v>0.60000000000000009</v>
      </c>
      <c r="R22" s="80">
        <f t="shared" si="15"/>
        <v>1.32</v>
      </c>
      <c r="S22" s="13">
        <f t="shared" si="15"/>
        <v>1.32</v>
      </c>
      <c r="T22" s="13">
        <f t="shared" si="15"/>
        <v>1.32</v>
      </c>
      <c r="U22" s="13">
        <f t="shared" si="15"/>
        <v>1.32</v>
      </c>
      <c r="V22" s="14">
        <f t="shared" si="15"/>
        <v>1.32</v>
      </c>
      <c r="W22" s="82">
        <f t="shared" si="15"/>
        <v>52</v>
      </c>
      <c r="X22" s="81">
        <f t="shared" si="15"/>
        <v>10.40</v>
      </c>
      <c r="Y22" s="12">
        <f t="shared" si="15"/>
        <v>40</v>
      </c>
      <c r="Z22" s="69">
        <f t="shared" si="15"/>
        <v>32</v>
      </c>
    </row>
    <row r="23" spans="1:26" ht="21" customHeight="1">
      <c r="A23" s="166" t="s">
        <v>18</v>
      </c>
      <c r="B23" s="167"/>
      <c r="C23" s="168"/>
      <c r="D23" s="7">
        <f>COUNTIF(D7:D18,"&gt;=8")</f>
        <v>9</v>
      </c>
      <c r="E23" s="7">
        <f>COUNTIF(E7:E18,"&gt;=8")</f>
        <v>10</v>
      </c>
      <c r="F23" s="7">
        <f>COUNTIF(F7:F18,"&gt;=8")</f>
        <v>10</v>
      </c>
      <c r="G23" s="7">
        <f>COUNTIF(G7:G18,"&gt;=8")</f>
        <v>9</v>
      </c>
      <c r="H23" s="7">
        <f>COUNTIF(H7:H18,"&gt;=8")</f>
        <v>10</v>
      </c>
      <c r="I23" s="7">
        <f>COUNTIF(I7:I18,"&gt;=40")</f>
        <v>9</v>
      </c>
      <c r="J23" s="7">
        <f>COUNTIF(J7:J18,"&gt;=6")</f>
        <v>9</v>
      </c>
      <c r="K23" s="7">
        <f>COUNTIF(K7:K18,"&gt;=2.4")</f>
        <v>8</v>
      </c>
      <c r="L23" s="7">
        <f>COUNTIF(L7:L18,"&gt;=2.4")</f>
        <v>7</v>
      </c>
      <c r="M23" s="7">
        <f>COUNTIF(M7:M18,"&gt;=2.4")</f>
        <v>4</v>
      </c>
      <c r="N23" s="7">
        <f>COUNTIF(N7:N18,"&gt;=2.4")</f>
        <v>7</v>
      </c>
      <c r="O23" s="7">
        <f>COUNTIF(O7:O18,"&gt;=2.4")</f>
        <v>8</v>
      </c>
      <c r="P23" s="7">
        <f>COUNTIF(P7:P18,"&gt;=12")</f>
        <v>9</v>
      </c>
      <c r="Q23" s="7">
        <f>COUNTIF(Q7:Q18,"&gt;=.6")</f>
        <v>9</v>
      </c>
      <c r="R23" s="7">
        <f>COUNTIF(R7:R18,"&gt;=1.32")</f>
        <v>9</v>
      </c>
      <c r="S23" s="7">
        <f>COUNTIF(S7:S18,"&gt;=1.32")</f>
        <v>8</v>
      </c>
      <c r="T23" s="7">
        <f>COUNTIF(T7:T18,"&gt;=1.32")</f>
        <v>10</v>
      </c>
      <c r="U23" s="7">
        <f>COUNTIF(U7:U18,"&gt;=1.32")</f>
        <v>9</v>
      </c>
      <c r="V23" s="7">
        <f>COUNTIF(V7:V18,"&gt;=1.32")</f>
        <v>8</v>
      </c>
      <c r="W23" s="7">
        <f>COUNTIF(W7:W18,"&gt;=52")</f>
        <v>9</v>
      </c>
      <c r="X23" s="7">
        <f>COUNTIF(X7:X18,"&gt;=10.4")</f>
        <v>9</v>
      </c>
      <c r="Y23" s="7">
        <f>COUNTIF(Y17:Y18,"&gt;=40")</f>
        <v>0</v>
      </c>
      <c r="Z23" s="7">
        <f>COUNTIF(Z7:Z18,"&gt;=32")</f>
        <v>9</v>
      </c>
    </row>
    <row r="24" spans="1:26" ht="20.25">
      <c r="A24" s="166" t="s">
        <v>19</v>
      </c>
      <c r="B24" s="167"/>
      <c r="C24" s="168"/>
      <c r="D24" s="75" t="str">
        <f t="shared" si="16" ref="D24:Z24">IF(((D23/COUNT(D7:D18))*100)&gt;=60,"3",IF(AND(((D23/COUNT(D7:D18))*100)&lt;60,((D23/COUNT(D7:D18))*100)&gt;=50),"2",IF(AND(((D23/COUNT(D7:D18))*100)&lt;50,((D23/COUNT(D7:D18))*100)&gt;=40),"1","0")))</f>
        <v>3</v>
      </c>
      <c r="E24" s="75" t="str">
        <f t="shared" si="16"/>
        <v>3</v>
      </c>
      <c r="F24" s="75" t="str">
        <f t="shared" si="16"/>
        <v>3</v>
      </c>
      <c r="G24" s="75" t="str">
        <f t="shared" si="16"/>
        <v>3</v>
      </c>
      <c r="H24" s="75" t="str">
        <f t="shared" si="16"/>
        <v>3</v>
      </c>
      <c r="I24" s="75" t="str">
        <f t="shared" si="16"/>
        <v>3</v>
      </c>
      <c r="J24" s="75" t="str">
        <f t="shared" si="16"/>
        <v>3</v>
      </c>
      <c r="K24" s="75" t="str">
        <f t="shared" si="16"/>
        <v>3</v>
      </c>
      <c r="L24" s="75" t="str">
        <f t="shared" si="16"/>
        <v>3</v>
      </c>
      <c r="M24" s="75" t="str">
        <f t="shared" si="16"/>
        <v>1</v>
      </c>
      <c r="N24" s="75" t="str">
        <f t="shared" si="16"/>
        <v>3</v>
      </c>
      <c r="O24" s="75" t="str">
        <f t="shared" si="16"/>
        <v>3</v>
      </c>
      <c r="P24" s="75" t="str">
        <f t="shared" si="16"/>
        <v>3</v>
      </c>
      <c r="Q24" s="75" t="str">
        <f t="shared" si="16"/>
        <v>3</v>
      </c>
      <c r="R24" s="75" t="str">
        <f t="shared" si="16"/>
        <v>3</v>
      </c>
      <c r="S24" s="75" t="str">
        <f t="shared" si="16"/>
        <v>3</v>
      </c>
      <c r="T24" s="75" t="str">
        <f t="shared" si="16"/>
        <v>3</v>
      </c>
      <c r="U24" s="75" t="str">
        <f t="shared" si="16"/>
        <v>3</v>
      </c>
      <c r="V24" s="75" t="str">
        <f t="shared" si="16"/>
        <v>3</v>
      </c>
      <c r="W24" s="75" t="str">
        <f t="shared" si="16"/>
        <v>3</v>
      </c>
      <c r="X24" s="75" t="str">
        <f t="shared" si="16"/>
        <v>3</v>
      </c>
      <c r="Y24" s="75" t="str">
        <f t="shared" si="16"/>
        <v>0</v>
      </c>
      <c r="Z24" s="75" t="str">
        <f t="shared" si="16"/>
        <v>3</v>
      </c>
    </row>
    <row r="25" spans="1:26" ht="21" thickBot="1">
      <c r="A25" s="169" t="s">
        <v>20</v>
      </c>
      <c r="B25" s="170"/>
      <c r="C25" s="171"/>
      <c r="D25" s="10">
        <f t="shared" si="17" ref="D25:Z25">((D23/COUNT(D7:D18))*D24)</f>
        <v>2.70</v>
      </c>
      <c r="E25" s="10">
        <f t="shared" si="17"/>
        <v>3</v>
      </c>
      <c r="F25" s="10">
        <f t="shared" si="17"/>
        <v>3</v>
      </c>
      <c r="G25" s="10">
        <f t="shared" si="17"/>
        <v>2.70</v>
      </c>
      <c r="H25" s="10">
        <f t="shared" si="17"/>
        <v>3</v>
      </c>
      <c r="I25" s="10">
        <f t="shared" si="17"/>
        <v>2.70</v>
      </c>
      <c r="J25" s="10">
        <f t="shared" si="17"/>
        <v>2.70</v>
      </c>
      <c r="K25" s="10">
        <f t="shared" si="17"/>
        <v>2.4000000000000004</v>
      </c>
      <c r="L25" s="10">
        <f t="shared" si="17"/>
        <v>2.0999999999999996</v>
      </c>
      <c r="M25" s="10">
        <f t="shared" si="17"/>
        <v>0.40</v>
      </c>
      <c r="N25" s="10">
        <f t="shared" si="17"/>
        <v>2.0999999999999996</v>
      </c>
      <c r="O25" s="10">
        <f t="shared" si="17"/>
        <v>2.4000000000000004</v>
      </c>
      <c r="P25" s="10">
        <f t="shared" si="17"/>
        <v>2.70</v>
      </c>
      <c r="Q25" s="10">
        <f t="shared" si="17"/>
        <v>2.70</v>
      </c>
      <c r="R25" s="10">
        <f t="shared" si="17"/>
        <v>2.70</v>
      </c>
      <c r="S25" s="10">
        <f t="shared" si="17"/>
        <v>2.4000000000000004</v>
      </c>
      <c r="T25" s="10">
        <f t="shared" si="17"/>
        <v>3</v>
      </c>
      <c r="U25" s="10">
        <f t="shared" si="17"/>
        <v>2.70</v>
      </c>
      <c r="V25" s="10">
        <f t="shared" si="17"/>
        <v>2.4000000000000004</v>
      </c>
      <c r="W25" s="10">
        <f t="shared" si="17"/>
        <v>2.70</v>
      </c>
      <c r="X25" s="10">
        <f t="shared" si="17"/>
        <v>2.70</v>
      </c>
      <c r="Y25" s="10">
        <f t="shared" si="17"/>
        <v>0</v>
      </c>
      <c r="Z25" s="10">
        <f t="shared" si="17"/>
        <v>2.70</v>
      </c>
    </row>
    <row r="26" spans="1:8" ht="21" thickBot="1">
      <c r="A26" s="2"/>
      <c r="B26" s="2"/>
      <c r="C26" s="2"/>
      <c r="D26" s="2"/>
      <c r="E26" s="1"/>
      <c r="F26" s="1"/>
      <c r="G26" s="1"/>
      <c r="H26" s="1"/>
    </row>
    <row r="27" spans="1:19" ht="20.25">
      <c r="A27" s="172" t="s">
        <v>21</v>
      </c>
      <c r="B27" s="173"/>
      <c r="C27" s="174"/>
      <c r="D27" s="2"/>
      <c r="E27" s="175" t="s">
        <v>22</v>
      </c>
      <c r="F27" s="176"/>
      <c r="G27" s="176"/>
      <c r="H27" s="176"/>
      <c r="I27" s="176"/>
      <c r="J27" s="176"/>
      <c r="K27" s="176"/>
      <c r="L27" s="176"/>
      <c r="M27" s="176"/>
      <c r="N27" s="177"/>
      <c r="O27" s="70" t="s">
        <v>12</v>
      </c>
      <c r="P27" s="17" t="s">
        <v>3</v>
      </c>
      <c r="Q27" s="17" t="s">
        <v>4</v>
      </c>
      <c r="R27" s="17" t="s">
        <v>5</v>
      </c>
      <c r="S27" s="18" t="s">
        <v>6</v>
      </c>
    </row>
    <row r="28" spans="1:19" ht="21" thickBot="1">
      <c r="A28" s="19" t="s">
        <v>78</v>
      </c>
      <c r="B28" s="3"/>
      <c r="C28" s="20"/>
      <c r="D28" s="2"/>
      <c r="E28" s="178"/>
      <c r="F28" s="179"/>
      <c r="G28" s="179"/>
      <c r="H28" s="179"/>
      <c r="I28" s="179"/>
      <c r="J28" s="179"/>
      <c r="K28" s="179"/>
      <c r="L28" s="179"/>
      <c r="M28" s="179"/>
      <c r="N28" s="180"/>
      <c r="O28" s="4">
        <f>(R25*0.2+Z25*0.8)</f>
        <v>2.70</v>
      </c>
      <c r="P28" s="4">
        <f>(S25*0.2+Z25*0.8)</f>
        <v>2.64</v>
      </c>
      <c r="Q28" s="4">
        <f>(T25*0.2+Z25*0.8)</f>
        <v>2.76</v>
      </c>
      <c r="R28" s="4">
        <f>(U25*0.2+Z25*0.8)</f>
        <v>2.70</v>
      </c>
      <c r="S28" s="5">
        <f>(V25*0.2+Z25*0.8)</f>
        <v>2.64</v>
      </c>
    </row>
    <row r="29" spans="1:8" ht="20.25">
      <c r="A29" s="19" t="s">
        <v>79</v>
      </c>
      <c r="B29" s="3"/>
      <c r="C29" s="20"/>
      <c r="D29" s="2"/>
      <c r="E29" s="1"/>
      <c r="F29" s="1"/>
      <c r="G29" s="1"/>
      <c r="H29" s="1"/>
    </row>
    <row r="30" spans="1:8" ht="21" thickBot="1">
      <c r="A30" s="21" t="s">
        <v>80</v>
      </c>
      <c r="B30" s="22"/>
      <c r="C30" s="23"/>
      <c r="D30" s="2"/>
      <c r="E30" s="1"/>
      <c r="F30" s="1"/>
      <c r="G30" s="1"/>
      <c r="H30" s="1"/>
    </row>
  </sheetData>
  <mergeCells count="22"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  <mergeCell ref="A25:C25"/>
    <mergeCell ref="A27:C27"/>
    <mergeCell ref="E27:N28"/>
    <mergeCell ref="A20:C20"/>
    <mergeCell ref="A21:C21"/>
    <mergeCell ref="A22:C22"/>
    <mergeCell ref="A23:C23"/>
    <mergeCell ref="A24:C24"/>
  </mergeCells>
  <pageMargins left="0.7" right="0.7" top="0.75" bottom="0.75" header="0.3" footer="0.3"/>
  <pageSetup orientation="portrait" paperSize="1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17198dc-0429-459a-8a35-faa0653e6b14}">
  <dimension ref="A1:J6"/>
  <sheetViews>
    <sheetView workbookViewId="0" topLeftCell="A1">
      <selection pane="topLeft" activeCell="E6" sqref="E6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194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/>
      <c r="B4" s="24"/>
      <c r="C4" s="25"/>
      <c r="D4" s="25" t="str">
        <f>'1 (3)'!C3</f>
        <v>आधुनिक काव्य</v>
      </c>
      <c r="E4" s="4">
        <f>'1 (3)'!O26</f>
        <v>2.64</v>
      </c>
      <c r="F4" s="4">
        <f>'1 (3)'!P26</f>
        <v>2.64</v>
      </c>
      <c r="G4" s="4">
        <f>'1 (3)'!Q26</f>
        <v>2.52</v>
      </c>
      <c r="H4" s="4">
        <f>'1 (3)'!R26</f>
        <v>2.64</v>
      </c>
      <c r="I4" s="4">
        <f>'1 (3)'!S26</f>
        <v>2.58</v>
      </c>
      <c r="J4" s="28">
        <f>AVERAGE(E4:I4)</f>
        <v>2.6040000000000001</v>
      </c>
    </row>
    <row r="5" spans="1:10" ht="29.25" customHeight="1">
      <c r="A5" s="24"/>
      <c r="B5" s="24"/>
      <c r="C5" s="25"/>
      <c r="D5" s="25" t="str">
        <f>'2 (3)'!C3</f>
        <v>भाषा, काव्यशास्त्र और निबंध</v>
      </c>
      <c r="E5" s="115">
        <f>'2 (3)'!O28</f>
        <v>2.70</v>
      </c>
      <c r="F5" s="115">
        <f>'2 (3)'!P28</f>
        <v>2.64</v>
      </c>
      <c r="G5" s="115">
        <f>'2 (3)'!Q28</f>
        <v>2.76</v>
      </c>
      <c r="H5" s="115">
        <f>'2 (3)'!R28</f>
        <v>2.70</v>
      </c>
      <c r="I5" s="115">
        <f>'2 (3)'!S28</f>
        <v>2.64</v>
      </c>
      <c r="J5" s="28">
        <f t="shared" si="0" ref="J5">AVERAGE(E5:I5)</f>
        <v>2.6880000000000002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2.67</v>
      </c>
      <c r="F6" s="28">
        <f t="shared" si="1" ref="F6:I6">AVERAGE(F4:F5)</f>
        <v>2.64</v>
      </c>
      <c r="G6" s="28">
        <f t="shared" si="1"/>
        <v>2.64</v>
      </c>
      <c r="H6" s="28">
        <f t="shared" si="1"/>
        <v>2.67</v>
      </c>
      <c r="I6" s="28">
        <f t="shared" si="1"/>
        <v>2.6100000000000003</v>
      </c>
      <c r="J6" s="28">
        <f>AVERAGE(E6:I6)</f>
        <v>2.6459999999999999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dcbe84-1a83-46de-8670-e3c4662cdd29}">
  <dimension ref="A1:U71"/>
  <sheetViews>
    <sheetView zoomScale="79" zoomScaleNormal="79" workbookViewId="0" topLeftCell="C1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(4)'!E6</f>
        <v>2.67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(4)'!F6</f>
        <v>2.64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(4)'!G6</f>
        <v>2.64</v>
      </c>
    </row>
    <row r="6" spans="2:21" ht="15.75">
      <c r="B6" s="37" t="s">
        <v>97</v>
      </c>
      <c r="C6" s="37"/>
      <c r="D6" s="37" t="str">
        <f>'CO (4)'!D4</f>
        <v>आधुनिक काव्य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(4)'!H6</f>
        <v>2.67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(4)'!I6</f>
        <v>2.6100000000000003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2</v>
      </c>
      <c r="D11" s="256">
        <v>1</v>
      </c>
      <c r="E11" s="256"/>
      <c r="F11" s="256"/>
      <c r="G11" s="256"/>
      <c r="H11" s="256"/>
      <c r="I11" s="256"/>
      <c r="J11" s="256"/>
      <c r="K11" s="256"/>
      <c r="L11" s="256"/>
      <c r="M11" s="256">
        <v>1</v>
      </c>
      <c r="N11" s="256">
        <v>1</v>
      </c>
    </row>
    <row r="12" spans="1:14" ht="16.5" thickBot="1">
      <c r="A12" s="31"/>
      <c r="B12" s="244" t="s">
        <v>50</v>
      </c>
      <c r="C12" s="257">
        <v>2</v>
      </c>
      <c r="D12" s="91">
        <v>1</v>
      </c>
      <c r="E12" s="91"/>
      <c r="F12" s="91">
        <v>1</v>
      </c>
      <c r="G12" s="91"/>
      <c r="H12" s="91"/>
      <c r="I12" s="91"/>
      <c r="J12" s="91"/>
      <c r="K12" s="91"/>
      <c r="L12" s="91"/>
      <c r="M12" s="91">
        <v>1</v>
      </c>
      <c r="N12" s="91">
        <v>1</v>
      </c>
    </row>
    <row r="13" spans="1:14" ht="16.5" thickBot="1">
      <c r="A13" s="31"/>
      <c r="B13" s="244" t="s">
        <v>51</v>
      </c>
      <c r="C13" s="257">
        <v>2</v>
      </c>
      <c r="D13" s="91">
        <v>1</v>
      </c>
      <c r="E13" s="91"/>
      <c r="F13" s="91"/>
      <c r="G13" s="91"/>
      <c r="H13" s="91"/>
      <c r="I13" s="91"/>
      <c r="J13" s="91"/>
      <c r="K13" s="91"/>
      <c r="L13" s="91"/>
      <c r="M13" s="91">
        <v>1</v>
      </c>
      <c r="N13" s="91">
        <v>1</v>
      </c>
    </row>
    <row r="14" spans="1:14" ht="16.5" thickBot="1">
      <c r="A14" s="31"/>
      <c r="B14" s="244" t="s">
        <v>52</v>
      </c>
      <c r="C14" s="257">
        <v>2</v>
      </c>
      <c r="D14" s="91">
        <v>1</v>
      </c>
      <c r="E14" s="91"/>
      <c r="F14" s="91"/>
      <c r="G14" s="91"/>
      <c r="H14" s="91"/>
      <c r="I14" s="91"/>
      <c r="J14" s="91">
        <v>1</v>
      </c>
      <c r="K14" s="91"/>
      <c r="L14" s="91"/>
      <c r="M14" s="91">
        <v>1</v>
      </c>
      <c r="N14" s="91">
        <v>1</v>
      </c>
    </row>
    <row r="15" spans="1:14" ht="16.5" thickBot="1">
      <c r="A15" s="31"/>
      <c r="B15" s="244" t="s">
        <v>53</v>
      </c>
      <c r="C15" s="257">
        <v>2</v>
      </c>
      <c r="D15" s="91">
        <v>1</v>
      </c>
      <c r="E15" s="91"/>
      <c r="F15" s="91"/>
      <c r="G15" s="91"/>
      <c r="H15" s="91"/>
      <c r="I15" s="91"/>
      <c r="J15" s="91"/>
      <c r="K15" s="91"/>
      <c r="L15" s="91"/>
      <c r="M15" s="91">
        <v>1</v>
      </c>
      <c r="N15" s="91">
        <v>1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2.6459999999999999</v>
      </c>
      <c r="D16" s="40">
        <f t="shared" si="0" ref="D16:N16">($U$3*D11+$U$4*D12+$U$5*D13+$U$6*D14+$U$7*D15)/(D11+D12+D13+D14+D15)</f>
        <v>2.6459999999999999</v>
      </c>
      <c r="E16" s="40" t="e">
        <f t="shared" si="0"/>
        <v>#DIV/0!</v>
      </c>
      <c r="F16" s="40">
        <f t="shared" si="0"/>
        <v>2.64</v>
      </c>
      <c r="G16" s="40" t="e">
        <f t="shared" si="0"/>
        <v>#DIV/0!</v>
      </c>
      <c r="H16" s="40" t="e">
        <f t="shared" si="0"/>
        <v>#DIV/0!</v>
      </c>
      <c r="I16" s="40" t="e">
        <f t="shared" si="0"/>
        <v>#DIV/0!</v>
      </c>
      <c r="J16" s="40">
        <f t="shared" si="0"/>
        <v>2.67</v>
      </c>
      <c r="K16" s="40" t="e">
        <f t="shared" si="0"/>
        <v>#DIV/0!</v>
      </c>
      <c r="L16" s="40" t="e">
        <f t="shared" si="0"/>
        <v>#DIV/0!</v>
      </c>
      <c r="M16" s="40">
        <f t="shared" si="0"/>
        <v>2.6459999999999999</v>
      </c>
      <c r="N16" s="40">
        <f t="shared" si="0"/>
        <v>2.6459999999999999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(4)'!D5</f>
        <v>भाषा, काव्यशास्त्र और निबंध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1</v>
      </c>
      <c r="D26" s="256">
        <v>2</v>
      </c>
      <c r="E26" s="256"/>
      <c r="F26" s="256">
        <v>1</v>
      </c>
      <c r="G26" s="256"/>
      <c r="H26" s="256"/>
      <c r="I26" s="256"/>
      <c r="J26" s="256"/>
      <c r="K26" s="256"/>
      <c r="L26" s="256"/>
      <c r="M26" s="256">
        <v>2</v>
      </c>
      <c r="N26" s="256">
        <v>1</v>
      </c>
    </row>
    <row r="27" spans="2:14" ht="16.5" thickBot="1">
      <c r="B27" s="244" t="s">
        <v>50</v>
      </c>
      <c r="C27" s="257">
        <v>2</v>
      </c>
      <c r="D27" s="91">
        <v>2</v>
      </c>
      <c r="E27" s="91">
        <v>1</v>
      </c>
      <c r="F27" s="91">
        <v>1</v>
      </c>
      <c r="G27" s="91"/>
      <c r="H27" s="91"/>
      <c r="I27" s="91"/>
      <c r="J27" s="91"/>
      <c r="K27" s="91"/>
      <c r="L27" s="91"/>
      <c r="M27" s="91">
        <v>2</v>
      </c>
      <c r="N27" s="91">
        <v>2</v>
      </c>
    </row>
    <row r="28" spans="2:14" ht="16.5" thickBot="1">
      <c r="B28" s="244" t="s">
        <v>51</v>
      </c>
      <c r="C28" s="257">
        <v>2</v>
      </c>
      <c r="D28" s="91">
        <v>2</v>
      </c>
      <c r="E28" s="91"/>
      <c r="F28" s="91">
        <v>1</v>
      </c>
      <c r="G28" s="91"/>
      <c r="H28" s="91"/>
      <c r="I28" s="91"/>
      <c r="J28" s="91">
        <v>1</v>
      </c>
      <c r="K28" s="91"/>
      <c r="L28" s="91"/>
      <c r="M28" s="91">
        <v>2</v>
      </c>
      <c r="N28" s="91">
        <v>1</v>
      </c>
    </row>
    <row r="29" spans="2:14" ht="16.5" thickBot="1">
      <c r="B29" s="244" t="s">
        <v>52</v>
      </c>
      <c r="C29" s="257">
        <v>2</v>
      </c>
      <c r="D29" s="91">
        <v>2</v>
      </c>
      <c r="E29" s="91"/>
      <c r="F29" s="91">
        <v>1</v>
      </c>
      <c r="G29" s="91"/>
      <c r="H29" s="91"/>
      <c r="I29" s="91"/>
      <c r="J29" s="91">
        <v>1</v>
      </c>
      <c r="K29" s="91"/>
      <c r="L29" s="91"/>
      <c r="M29" s="91">
        <v>1</v>
      </c>
      <c r="N29" s="91">
        <v>2</v>
      </c>
    </row>
    <row r="30" spans="2:14" ht="16.5" thickBot="1">
      <c r="B30" s="244" t="s">
        <v>53</v>
      </c>
      <c r="C30" s="257">
        <v>2</v>
      </c>
      <c r="D30" s="91">
        <v>1</v>
      </c>
      <c r="E30" s="91"/>
      <c r="F30" s="91"/>
      <c r="G30" s="91"/>
      <c r="H30" s="91"/>
      <c r="I30" s="91"/>
      <c r="J30" s="91"/>
      <c r="K30" s="91"/>
      <c r="L30" s="91"/>
      <c r="M30" s="91">
        <v>1</v>
      </c>
      <c r="N30" s="91">
        <v>1</v>
      </c>
    </row>
    <row r="31" spans="2:16" ht="16.5" thickBot="1">
      <c r="B31" s="244" t="s">
        <v>54</v>
      </c>
      <c r="C31" s="40">
        <f>($U$3*C26+$U$4*C27+$U$5*C28+$U$6*C29+$U$7*C30)/(C26+C27+C28+C29+C30)</f>
        <v>2.6433333333333331</v>
      </c>
      <c r="D31" s="40">
        <f t="shared" si="1" ref="D31:N31">($U$3*D26+$U$4*D27+$U$5*D28+$U$6*D29+$U$7*D30)/(D26+D27+D28+D29+D30)</f>
        <v>2.6500000000000004</v>
      </c>
      <c r="E31" s="40">
        <f t="shared" si="1"/>
        <v>2.64</v>
      </c>
      <c r="F31" s="40">
        <f t="shared" si="1"/>
        <v>2.655</v>
      </c>
      <c r="G31" s="40" t="e">
        <f t="shared" si="1"/>
        <v>#DIV/0!</v>
      </c>
      <c r="H31" s="40" t="e">
        <f t="shared" si="1"/>
        <v>#DIV/0!</v>
      </c>
      <c r="I31" s="40" t="e">
        <f t="shared" si="1"/>
        <v>#DIV/0!</v>
      </c>
      <c r="J31" s="40">
        <f t="shared" si="1"/>
        <v>2.655</v>
      </c>
      <c r="K31" s="40" t="e">
        <f t="shared" si="1"/>
        <v>#DIV/0!</v>
      </c>
      <c r="L31" s="40" t="e">
        <f t="shared" si="1"/>
        <v>#DIV/0!</v>
      </c>
      <c r="M31" s="40">
        <f t="shared" si="1"/>
        <v>2.6475</v>
      </c>
      <c r="N31" s="40">
        <f t="shared" si="1"/>
        <v>2.6485714285714286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2"/>
  <sheetViews>
    <sheetView zoomScale="60" zoomScaleNormal="6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bestFit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6.25">
      <c r="A3" s="220" t="s">
        <v>83</v>
      </c>
      <c r="B3" s="221"/>
      <c r="C3" s="254" t="s">
        <v>135</v>
      </c>
      <c r="D3" s="11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111" t="s">
        <v>9</v>
      </c>
      <c r="E6" s="111" t="s">
        <v>84</v>
      </c>
      <c r="F6" s="111" t="s">
        <v>8</v>
      </c>
      <c r="G6" s="111" t="s">
        <v>85</v>
      </c>
      <c r="H6" s="111" t="s">
        <v>86</v>
      </c>
      <c r="I6" s="101" t="s">
        <v>10</v>
      </c>
      <c r="J6" s="101" t="s">
        <v>95</v>
      </c>
      <c r="K6" s="102" t="s">
        <v>88</v>
      </c>
      <c r="L6" s="102" t="s">
        <v>89</v>
      </c>
      <c r="M6" s="102" t="s">
        <v>90</v>
      </c>
      <c r="N6" s="102" t="s">
        <v>91</v>
      </c>
      <c r="O6" s="102" t="s">
        <v>92</v>
      </c>
      <c r="P6" s="102" t="s">
        <v>93</v>
      </c>
      <c r="Q6" s="102" t="s">
        <v>96</v>
      </c>
      <c r="R6" s="103" t="s">
        <v>12</v>
      </c>
      <c r="S6" s="112" t="s">
        <v>3</v>
      </c>
      <c r="T6" s="112" t="s">
        <v>4</v>
      </c>
      <c r="U6" s="112" t="s">
        <v>5</v>
      </c>
      <c r="V6" s="112" t="s">
        <v>6</v>
      </c>
      <c r="W6" s="26" t="s">
        <v>94</v>
      </c>
      <c r="X6" s="226"/>
      <c r="Y6" s="227"/>
      <c r="Z6" s="227"/>
      <c r="AA6" s="104"/>
      <c r="AB6" s="104"/>
    </row>
    <row r="7" spans="1:44" s="129" customFormat="1" ht="20.25">
      <c r="A7" s="119">
        <v>1</v>
      </c>
      <c r="B7" s="120">
        <v>630208</v>
      </c>
      <c r="C7" s="121" t="s">
        <v>115</v>
      </c>
      <c r="D7" s="119">
        <v>11</v>
      </c>
      <c r="E7" s="119">
        <v>10</v>
      </c>
      <c r="F7" s="119">
        <v>11</v>
      </c>
      <c r="G7" s="119">
        <v>11</v>
      </c>
      <c r="H7" s="119">
        <v>12</v>
      </c>
      <c r="I7" s="119">
        <f>SUM(D7:H7)</f>
        <v>55</v>
      </c>
      <c r="J7" s="119">
        <f>I7*0.15</f>
        <v>8.25</v>
      </c>
      <c r="K7" s="119">
        <v>3</v>
      </c>
      <c r="L7" s="119">
        <v>4</v>
      </c>
      <c r="M7" s="119">
        <v>2</v>
      </c>
      <c r="N7" s="119">
        <v>3</v>
      </c>
      <c r="O7" s="119">
        <v>3</v>
      </c>
      <c r="P7" s="119">
        <f>SUM(K7:O7)</f>
        <v>15</v>
      </c>
      <c r="Q7" s="119">
        <f>P7*0.05</f>
        <v>0.75</v>
      </c>
      <c r="R7" s="124">
        <f>D7*0.15+K7:K7*0.05</f>
        <v>1.7999999999999998</v>
      </c>
      <c r="S7" s="124">
        <f t="shared" si="0" ref="S7:V7">E7*0.15+L7:L7*0.05</f>
        <v>1.70</v>
      </c>
      <c r="T7" s="124">
        <f t="shared" si="0"/>
        <v>1.75</v>
      </c>
      <c r="U7" s="124">
        <f t="shared" si="0"/>
        <v>1.7999999999999998</v>
      </c>
      <c r="V7" s="124">
        <f t="shared" si="0"/>
        <v>1.9499999999999997</v>
      </c>
      <c r="W7" s="124">
        <f>I7+P7</f>
        <v>70</v>
      </c>
      <c r="X7" s="125">
        <f>W7*0.2</f>
        <v>14</v>
      </c>
      <c r="Y7" s="122">
        <v>52</v>
      </c>
      <c r="Z7" s="125">
        <f>Y7*0.8</f>
        <v>41.60</v>
      </c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8"/>
    </row>
    <row r="8" spans="1:44" s="129" customFormat="1" ht="20.25">
      <c r="A8" s="119">
        <v>2</v>
      </c>
      <c r="B8" s="120">
        <v>630259</v>
      </c>
      <c r="C8" s="121" t="s">
        <v>109</v>
      </c>
      <c r="D8" s="119">
        <v>7</v>
      </c>
      <c r="E8" s="119">
        <v>9</v>
      </c>
      <c r="F8" s="119">
        <v>8</v>
      </c>
      <c r="G8" s="119">
        <v>8</v>
      </c>
      <c r="H8" s="119">
        <v>8</v>
      </c>
      <c r="I8" s="119">
        <f t="shared" si="1" ref="I8:I28">SUM(D8:H8)</f>
        <v>40</v>
      </c>
      <c r="J8" s="119">
        <f t="shared" si="2" ref="J8:J28">I8*0.15</f>
        <v>6</v>
      </c>
      <c r="K8" s="119">
        <v>2</v>
      </c>
      <c r="L8" s="119">
        <v>3</v>
      </c>
      <c r="M8" s="119">
        <v>4</v>
      </c>
      <c r="N8" s="119">
        <v>2</v>
      </c>
      <c r="O8" s="119">
        <v>1</v>
      </c>
      <c r="P8" s="119">
        <f t="shared" si="3" ref="P8:P28">SUM(K8:O8)</f>
        <v>12</v>
      </c>
      <c r="Q8" s="119">
        <f t="shared" si="4" ref="Q8:Q28">P8*0.05</f>
        <v>0.60000000000000009</v>
      </c>
      <c r="R8" s="124">
        <f t="shared" si="5" ref="R8:R28">D8*0.15+K8:K8*0.05</f>
        <v>1.1500000000000001</v>
      </c>
      <c r="S8" s="124">
        <f t="shared" si="6" ref="S8:S28">E8*0.15+L8:L8*0.05</f>
        <v>1.50</v>
      </c>
      <c r="T8" s="124">
        <f t="shared" si="7" ref="T8:T28">F8*0.15+M8:M8*0.05</f>
        <v>1.40</v>
      </c>
      <c r="U8" s="124">
        <f t="shared" si="8" ref="U8:U28">G8*0.15+N8:N8*0.05</f>
        <v>1.30</v>
      </c>
      <c r="V8" s="124">
        <f t="shared" si="9" ref="V8:V28">H8*0.15+O8:O8*0.05</f>
        <v>1.25</v>
      </c>
      <c r="W8" s="124">
        <f t="shared" si="10" ref="W8:W28">I8+P8</f>
        <v>52</v>
      </c>
      <c r="X8" s="125">
        <f t="shared" si="11" ref="X8:X28">W8*0.2</f>
        <v>10.40</v>
      </c>
      <c r="Y8" s="122">
        <v>41</v>
      </c>
      <c r="Z8" s="125">
        <f t="shared" si="12" ref="Z8:Z28">Y8*0.8</f>
        <v>32.800000000000004</v>
      </c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8"/>
    </row>
    <row r="9" spans="1:44" s="129" customFormat="1" ht="20.25">
      <c r="A9" s="119">
        <v>3</v>
      </c>
      <c r="B9" s="120">
        <v>630282</v>
      </c>
      <c r="C9" s="121" t="s">
        <v>110</v>
      </c>
      <c r="D9" s="119">
        <v>11</v>
      </c>
      <c r="E9" s="119">
        <v>8</v>
      </c>
      <c r="F9" s="119">
        <v>9</v>
      </c>
      <c r="G9" s="119">
        <v>9</v>
      </c>
      <c r="H9" s="119">
        <v>9</v>
      </c>
      <c r="I9" s="119">
        <f t="shared" si="1"/>
        <v>46</v>
      </c>
      <c r="J9" s="119">
        <f t="shared" si="2"/>
        <v>6.90</v>
      </c>
      <c r="K9" s="119">
        <v>3</v>
      </c>
      <c r="L9" s="119">
        <v>2</v>
      </c>
      <c r="M9" s="119">
        <v>4</v>
      </c>
      <c r="N9" s="119">
        <v>2</v>
      </c>
      <c r="O9" s="119">
        <v>3</v>
      </c>
      <c r="P9" s="119">
        <f t="shared" si="3"/>
        <v>14</v>
      </c>
      <c r="Q9" s="119">
        <f t="shared" si="4"/>
        <v>0.70</v>
      </c>
      <c r="R9" s="124">
        <f t="shared" si="5"/>
        <v>1.7999999999999998</v>
      </c>
      <c r="S9" s="124">
        <f t="shared" si="6"/>
        <v>1.30</v>
      </c>
      <c r="T9" s="124">
        <f t="shared" si="7"/>
        <v>1.5499999999999998</v>
      </c>
      <c r="U9" s="124">
        <f t="shared" si="8"/>
        <v>1.45</v>
      </c>
      <c r="V9" s="124">
        <f t="shared" si="9"/>
        <v>1.50</v>
      </c>
      <c r="W9" s="124">
        <f t="shared" si="10"/>
        <v>60</v>
      </c>
      <c r="X9" s="125">
        <f t="shared" si="11"/>
        <v>12</v>
      </c>
      <c r="Y9" s="122">
        <v>47</v>
      </c>
      <c r="Z9" s="125">
        <f t="shared" si="12"/>
        <v>37.60</v>
      </c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8"/>
    </row>
    <row r="10" spans="1:44" s="129" customFormat="1" ht="20.25">
      <c r="A10" s="119">
        <v>4</v>
      </c>
      <c r="B10" s="120">
        <v>630287</v>
      </c>
      <c r="C10" s="121" t="s">
        <v>111</v>
      </c>
      <c r="D10" s="119">
        <v>11</v>
      </c>
      <c r="E10" s="119">
        <v>15</v>
      </c>
      <c r="F10" s="119">
        <v>12</v>
      </c>
      <c r="G10" s="119">
        <v>8</v>
      </c>
      <c r="H10" s="119">
        <v>9</v>
      </c>
      <c r="I10" s="119">
        <f t="shared" si="1"/>
        <v>55</v>
      </c>
      <c r="J10" s="119">
        <f t="shared" si="2"/>
        <v>8.25</v>
      </c>
      <c r="K10" s="119">
        <v>4</v>
      </c>
      <c r="L10" s="119">
        <v>3</v>
      </c>
      <c r="M10" s="119">
        <v>4</v>
      </c>
      <c r="N10" s="119">
        <v>2</v>
      </c>
      <c r="O10" s="119">
        <v>3</v>
      </c>
      <c r="P10" s="119">
        <f t="shared" si="3"/>
        <v>16</v>
      </c>
      <c r="Q10" s="119">
        <f t="shared" si="4"/>
        <v>0.80</v>
      </c>
      <c r="R10" s="124">
        <f t="shared" si="5"/>
        <v>1.85</v>
      </c>
      <c r="S10" s="124">
        <f t="shared" si="6"/>
        <v>2.40</v>
      </c>
      <c r="T10" s="124">
        <f t="shared" si="7"/>
        <v>1.9999999999999998</v>
      </c>
      <c r="U10" s="124">
        <f t="shared" si="8"/>
        <v>1.30</v>
      </c>
      <c r="V10" s="124">
        <f t="shared" si="9"/>
        <v>1.50</v>
      </c>
      <c r="W10" s="124">
        <f t="shared" si="10"/>
        <v>71</v>
      </c>
      <c r="X10" s="125">
        <f t="shared" si="11"/>
        <v>14.20</v>
      </c>
      <c r="Y10" s="122">
        <v>56</v>
      </c>
      <c r="Z10" s="125">
        <f t="shared" si="12"/>
        <v>44.80</v>
      </c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8"/>
    </row>
    <row r="11" spans="1:44" s="129" customFormat="1" ht="20.25">
      <c r="A11" s="119">
        <v>5</v>
      </c>
      <c r="B11" s="120">
        <v>630290</v>
      </c>
      <c r="C11" s="121" t="s">
        <v>112</v>
      </c>
      <c r="D11" s="119">
        <v>11</v>
      </c>
      <c r="E11" s="119">
        <v>12</v>
      </c>
      <c r="F11" s="119">
        <v>14</v>
      </c>
      <c r="G11" s="119">
        <v>11</v>
      </c>
      <c r="H11" s="119">
        <v>11</v>
      </c>
      <c r="I11" s="119">
        <f t="shared" si="1"/>
        <v>59</v>
      </c>
      <c r="J11" s="119">
        <f t="shared" si="2"/>
        <v>8.85</v>
      </c>
      <c r="K11" s="119">
        <v>4</v>
      </c>
      <c r="L11" s="119">
        <v>3</v>
      </c>
      <c r="M11" s="119">
        <v>2</v>
      </c>
      <c r="N11" s="119">
        <v>4</v>
      </c>
      <c r="O11" s="119">
        <v>4</v>
      </c>
      <c r="P11" s="119">
        <f t="shared" si="3"/>
        <v>17</v>
      </c>
      <c r="Q11" s="119">
        <f t="shared" si="4"/>
        <v>0.85000000000000009</v>
      </c>
      <c r="R11" s="124">
        <f t="shared" si="5"/>
        <v>1.85</v>
      </c>
      <c r="S11" s="124">
        <f t="shared" si="6"/>
        <v>1.9499999999999997</v>
      </c>
      <c r="T11" s="124">
        <f t="shared" si="7"/>
        <v>2.2000000000000002</v>
      </c>
      <c r="U11" s="124">
        <f t="shared" si="8"/>
        <v>1.85</v>
      </c>
      <c r="V11" s="124">
        <f t="shared" si="9"/>
        <v>1.85</v>
      </c>
      <c r="W11" s="124">
        <f t="shared" si="10"/>
        <v>76</v>
      </c>
      <c r="X11" s="125">
        <f t="shared" si="11"/>
        <v>15.20</v>
      </c>
      <c r="Y11" s="122">
        <v>59</v>
      </c>
      <c r="Z11" s="125">
        <f t="shared" si="12"/>
        <v>47.20</v>
      </c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8"/>
    </row>
    <row r="12" spans="1:44" s="129" customFormat="1" ht="20.25">
      <c r="A12" s="119">
        <v>6</v>
      </c>
      <c r="B12" s="120">
        <v>630292</v>
      </c>
      <c r="C12" s="121" t="s">
        <v>113</v>
      </c>
      <c r="D12" s="119">
        <v>11</v>
      </c>
      <c r="E12" s="119">
        <v>11</v>
      </c>
      <c r="F12" s="119">
        <v>12</v>
      </c>
      <c r="G12" s="119">
        <v>15</v>
      </c>
      <c r="H12" s="119">
        <v>10</v>
      </c>
      <c r="I12" s="119">
        <f t="shared" si="1"/>
        <v>59</v>
      </c>
      <c r="J12" s="119">
        <f t="shared" si="2"/>
        <v>8.85</v>
      </c>
      <c r="K12" s="119">
        <v>3</v>
      </c>
      <c r="L12" s="119">
        <v>4</v>
      </c>
      <c r="M12" s="119">
        <v>3</v>
      </c>
      <c r="N12" s="119">
        <v>3</v>
      </c>
      <c r="O12" s="119">
        <v>4</v>
      </c>
      <c r="P12" s="119">
        <f t="shared" si="3"/>
        <v>17</v>
      </c>
      <c r="Q12" s="119">
        <f t="shared" si="4"/>
        <v>0.85000000000000009</v>
      </c>
      <c r="R12" s="124">
        <f t="shared" si="5"/>
        <v>1.7999999999999998</v>
      </c>
      <c r="S12" s="124">
        <f t="shared" si="6"/>
        <v>1.85</v>
      </c>
      <c r="T12" s="124">
        <f t="shared" si="7"/>
        <v>1.9499999999999997</v>
      </c>
      <c r="U12" s="124">
        <f t="shared" si="8"/>
        <v>2.40</v>
      </c>
      <c r="V12" s="124">
        <f t="shared" si="9"/>
        <v>1.70</v>
      </c>
      <c r="W12" s="124">
        <f t="shared" si="10"/>
        <v>76</v>
      </c>
      <c r="X12" s="125">
        <f t="shared" si="11"/>
        <v>15.20</v>
      </c>
      <c r="Y12" s="122">
        <v>57</v>
      </c>
      <c r="Z12" s="125">
        <f t="shared" si="12"/>
        <v>45.60</v>
      </c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</row>
    <row r="13" spans="1:44" s="129" customFormat="1" ht="27" customHeight="1">
      <c r="A13" s="119">
        <v>7</v>
      </c>
      <c r="B13" s="120">
        <v>630303</v>
      </c>
      <c r="C13" s="121" t="s">
        <v>114</v>
      </c>
      <c r="D13" s="119">
        <v>3</v>
      </c>
      <c r="E13" s="119">
        <v>5</v>
      </c>
      <c r="F13" s="119">
        <v>5</v>
      </c>
      <c r="G13" s="119">
        <v>8</v>
      </c>
      <c r="H13" s="119">
        <v>5</v>
      </c>
      <c r="I13" s="119">
        <f t="shared" si="1"/>
        <v>26</v>
      </c>
      <c r="J13" s="119">
        <f t="shared" si="2"/>
        <v>3.90</v>
      </c>
      <c r="K13" s="119">
        <v>2</v>
      </c>
      <c r="L13" s="119">
        <v>1</v>
      </c>
      <c r="M13" s="119">
        <v>1</v>
      </c>
      <c r="N13" s="119">
        <v>1</v>
      </c>
      <c r="O13" s="119">
        <v>2</v>
      </c>
      <c r="P13" s="119">
        <f t="shared" si="3"/>
        <v>7</v>
      </c>
      <c r="Q13" s="119">
        <f t="shared" si="4"/>
        <v>0.35</v>
      </c>
      <c r="R13" s="124">
        <f t="shared" si="5"/>
        <v>0.54999999999999993</v>
      </c>
      <c r="S13" s="124">
        <f t="shared" si="6"/>
        <v>0.80</v>
      </c>
      <c r="T13" s="124">
        <f t="shared" si="7"/>
        <v>0.80</v>
      </c>
      <c r="U13" s="124">
        <f t="shared" si="8"/>
        <v>1.25</v>
      </c>
      <c r="V13" s="124">
        <f t="shared" si="9"/>
        <v>0.85</v>
      </c>
      <c r="W13" s="124">
        <f t="shared" si="10"/>
        <v>33</v>
      </c>
      <c r="X13" s="125">
        <f t="shared" si="11"/>
        <v>6.60</v>
      </c>
      <c r="Y13" s="122">
        <v>24</v>
      </c>
      <c r="Z13" s="125">
        <f t="shared" si="12"/>
        <v>19.200000000000003</v>
      </c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8"/>
    </row>
    <row r="14" spans="1:44" s="136" customFormat="1" ht="20.25">
      <c r="A14" s="130">
        <v>8</v>
      </c>
      <c r="B14" s="131">
        <v>630126</v>
      </c>
      <c r="C14" s="132" t="s">
        <v>132</v>
      </c>
      <c r="D14" s="130">
        <v>11</v>
      </c>
      <c r="E14" s="130">
        <v>8</v>
      </c>
      <c r="F14" s="130">
        <v>14</v>
      </c>
      <c r="G14" s="130">
        <v>9</v>
      </c>
      <c r="H14" s="130">
        <v>8</v>
      </c>
      <c r="I14" s="130">
        <f t="shared" si="1"/>
        <v>50</v>
      </c>
      <c r="J14" s="130">
        <f t="shared" si="2"/>
        <v>7.50</v>
      </c>
      <c r="K14" s="130">
        <v>3</v>
      </c>
      <c r="L14" s="130">
        <v>2</v>
      </c>
      <c r="M14" s="130">
        <v>4</v>
      </c>
      <c r="N14" s="130">
        <v>3</v>
      </c>
      <c r="O14" s="130">
        <v>3</v>
      </c>
      <c r="P14" s="130">
        <f t="shared" si="3"/>
        <v>15</v>
      </c>
      <c r="Q14" s="130">
        <f t="shared" si="4"/>
        <v>0.75</v>
      </c>
      <c r="R14" s="133">
        <f t="shared" si="5"/>
        <v>1.7999999999999998</v>
      </c>
      <c r="S14" s="133">
        <f t="shared" si="6"/>
        <v>1.30</v>
      </c>
      <c r="T14" s="133">
        <f t="shared" si="7"/>
        <v>2.3000000000000003</v>
      </c>
      <c r="U14" s="133">
        <f t="shared" si="8"/>
        <v>1.50</v>
      </c>
      <c r="V14" s="133">
        <f t="shared" si="9"/>
        <v>1.35</v>
      </c>
      <c r="W14" s="133">
        <f t="shared" si="10"/>
        <v>65</v>
      </c>
      <c r="X14" s="134">
        <f t="shared" si="11"/>
        <v>13</v>
      </c>
      <c r="Y14" s="163">
        <v>51</v>
      </c>
      <c r="Z14" s="134">
        <f t="shared" si="12"/>
        <v>40.800000000000004</v>
      </c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</row>
    <row r="15" spans="1:44" s="145" customFormat="1" ht="20.25">
      <c r="A15" s="117">
        <v>9</v>
      </c>
      <c r="B15" s="142">
        <v>630136</v>
      </c>
      <c r="C15" s="143" t="s">
        <v>130</v>
      </c>
      <c r="D15" s="117">
        <v>10</v>
      </c>
      <c r="E15" s="117">
        <v>10</v>
      </c>
      <c r="F15" s="117">
        <v>10</v>
      </c>
      <c r="G15" s="117">
        <v>10</v>
      </c>
      <c r="H15" s="117">
        <v>10</v>
      </c>
      <c r="I15" s="117">
        <v>50</v>
      </c>
      <c r="J15" s="117">
        <f t="shared" si="2"/>
        <v>7.50</v>
      </c>
      <c r="K15" s="117">
        <v>3</v>
      </c>
      <c r="L15" s="117">
        <v>2</v>
      </c>
      <c r="M15" s="117">
        <v>4</v>
      </c>
      <c r="N15" s="117">
        <v>3</v>
      </c>
      <c r="O15" s="117">
        <v>3</v>
      </c>
      <c r="P15" s="117">
        <f t="shared" si="3"/>
        <v>15</v>
      </c>
      <c r="Q15" s="117">
        <f t="shared" si="4"/>
        <v>0.75</v>
      </c>
      <c r="R15" s="144">
        <f t="shared" si="5"/>
        <v>1.65</v>
      </c>
      <c r="S15" s="144">
        <f t="shared" si="6"/>
        <v>1.60</v>
      </c>
      <c r="T15" s="144">
        <f t="shared" si="7"/>
        <v>1.70</v>
      </c>
      <c r="U15" s="144">
        <f t="shared" si="8"/>
        <v>1.65</v>
      </c>
      <c r="V15" s="144">
        <f t="shared" si="9"/>
        <v>1.65</v>
      </c>
      <c r="W15" s="144">
        <f t="shared" si="10"/>
        <v>65</v>
      </c>
      <c r="X15" s="116">
        <f t="shared" si="11"/>
        <v>13</v>
      </c>
      <c r="Y15" s="165">
        <v>50</v>
      </c>
      <c r="Z15" s="116">
        <f t="shared" si="12"/>
        <v>40</v>
      </c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7"/>
    </row>
    <row r="16" spans="1:44" s="145" customFormat="1" ht="20.25">
      <c r="A16" s="117">
        <v>10</v>
      </c>
      <c r="B16" s="142">
        <v>630151</v>
      </c>
      <c r="C16" s="143" t="s">
        <v>117</v>
      </c>
      <c r="D16" s="117">
        <v>18</v>
      </c>
      <c r="E16" s="117">
        <v>18</v>
      </c>
      <c r="F16" s="117">
        <v>15</v>
      </c>
      <c r="G16" s="117">
        <v>15</v>
      </c>
      <c r="H16" s="117">
        <v>15</v>
      </c>
      <c r="I16" s="117">
        <f t="shared" si="1"/>
        <v>81</v>
      </c>
      <c r="J16" s="117">
        <f t="shared" si="2"/>
        <v>12.15</v>
      </c>
      <c r="K16" s="117">
        <v>5</v>
      </c>
      <c r="L16" s="117">
        <v>4</v>
      </c>
      <c r="M16" s="117">
        <v>5</v>
      </c>
      <c r="N16" s="117">
        <v>4</v>
      </c>
      <c r="O16" s="117">
        <v>4</v>
      </c>
      <c r="P16" s="117">
        <f t="shared" si="3"/>
        <v>22</v>
      </c>
      <c r="Q16" s="117">
        <f t="shared" si="4"/>
        <v>1.1000000000000001</v>
      </c>
      <c r="R16" s="144">
        <f t="shared" si="5"/>
        <v>2.9499999999999997</v>
      </c>
      <c r="S16" s="144">
        <f t="shared" si="6"/>
        <v>2.90</v>
      </c>
      <c r="T16" s="144">
        <f t="shared" si="7"/>
        <v>2.50</v>
      </c>
      <c r="U16" s="144">
        <f t="shared" si="8"/>
        <v>2.4500000000000002</v>
      </c>
      <c r="V16" s="144">
        <f t="shared" si="9"/>
        <v>2.4500000000000002</v>
      </c>
      <c r="W16" s="144">
        <f t="shared" si="10"/>
        <v>103</v>
      </c>
      <c r="X16" s="116">
        <f t="shared" si="11"/>
        <v>20.60</v>
      </c>
      <c r="Y16" s="165">
        <v>82</v>
      </c>
      <c r="Z16" s="116">
        <f t="shared" si="12"/>
        <v>65.600000000000009</v>
      </c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7"/>
    </row>
    <row r="17" spans="1:44" s="145" customFormat="1" ht="20.25">
      <c r="A17" s="117">
        <v>11</v>
      </c>
      <c r="B17" s="142">
        <v>630160</v>
      </c>
      <c r="C17" s="143" t="s">
        <v>118</v>
      </c>
      <c r="D17" s="117">
        <v>11</v>
      </c>
      <c r="E17" s="117">
        <v>12</v>
      </c>
      <c r="F17" s="117">
        <v>12</v>
      </c>
      <c r="G17" s="117">
        <v>12</v>
      </c>
      <c r="H17" s="117">
        <v>11</v>
      </c>
      <c r="I17" s="117">
        <f t="shared" si="1"/>
        <v>58</v>
      </c>
      <c r="J17" s="117">
        <f t="shared" si="2"/>
        <v>8.6999999999999993</v>
      </c>
      <c r="K17" s="117">
        <v>3</v>
      </c>
      <c r="L17" s="117">
        <v>3</v>
      </c>
      <c r="M17" s="117">
        <v>4</v>
      </c>
      <c r="N17" s="117">
        <v>3</v>
      </c>
      <c r="O17" s="117">
        <v>3</v>
      </c>
      <c r="P17" s="117">
        <f t="shared" si="3"/>
        <v>16</v>
      </c>
      <c r="Q17" s="117">
        <f t="shared" si="4"/>
        <v>0.80</v>
      </c>
      <c r="R17" s="144">
        <f t="shared" si="5"/>
        <v>1.7999999999999998</v>
      </c>
      <c r="S17" s="144">
        <f t="shared" si="6"/>
        <v>1.9499999999999997</v>
      </c>
      <c r="T17" s="144">
        <f t="shared" si="7"/>
        <v>1.9999999999999998</v>
      </c>
      <c r="U17" s="144">
        <f t="shared" si="8"/>
        <v>1.9499999999999997</v>
      </c>
      <c r="V17" s="144">
        <f t="shared" si="9"/>
        <v>1.7999999999999998</v>
      </c>
      <c r="W17" s="144">
        <f t="shared" si="10"/>
        <v>74</v>
      </c>
      <c r="X17" s="116">
        <f t="shared" si="11"/>
        <v>14.80</v>
      </c>
      <c r="Y17" s="165">
        <v>58</v>
      </c>
      <c r="Z17" s="116">
        <f t="shared" si="12"/>
        <v>46.400000000000006</v>
      </c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7"/>
    </row>
    <row r="18" spans="1:44" s="145" customFormat="1" ht="20.25">
      <c r="A18" s="117">
        <v>12</v>
      </c>
      <c r="B18" s="142">
        <v>630167</v>
      </c>
      <c r="C18" s="143" t="s">
        <v>119</v>
      </c>
      <c r="D18" s="117">
        <v>15</v>
      </c>
      <c r="E18" s="117">
        <v>15</v>
      </c>
      <c r="F18" s="117">
        <v>15</v>
      </c>
      <c r="G18" s="117">
        <v>15</v>
      </c>
      <c r="H18" s="117">
        <v>15</v>
      </c>
      <c r="I18" s="117">
        <f t="shared" si="1"/>
        <v>75</v>
      </c>
      <c r="J18" s="117">
        <f t="shared" si="2"/>
        <v>11.25</v>
      </c>
      <c r="K18" s="117">
        <v>4</v>
      </c>
      <c r="L18" s="117">
        <v>3</v>
      </c>
      <c r="M18" s="117">
        <v>4</v>
      </c>
      <c r="N18" s="117">
        <v>5</v>
      </c>
      <c r="O18" s="117">
        <v>5</v>
      </c>
      <c r="P18" s="117">
        <f t="shared" si="3"/>
        <v>21</v>
      </c>
      <c r="Q18" s="117">
        <f t="shared" si="4"/>
        <v>1.05</v>
      </c>
      <c r="R18" s="144">
        <f t="shared" si="5"/>
        <v>2.4500000000000002</v>
      </c>
      <c r="S18" s="144">
        <f t="shared" si="6"/>
        <v>2.40</v>
      </c>
      <c r="T18" s="144">
        <f t="shared" si="7"/>
        <v>2.4500000000000002</v>
      </c>
      <c r="U18" s="144">
        <f t="shared" si="8"/>
        <v>2.50</v>
      </c>
      <c r="V18" s="144">
        <f t="shared" si="9"/>
        <v>2.50</v>
      </c>
      <c r="W18" s="144">
        <f t="shared" si="10"/>
        <v>96</v>
      </c>
      <c r="X18" s="116">
        <f t="shared" si="11"/>
        <v>19.200000000000003</v>
      </c>
      <c r="Y18" s="165">
        <v>72</v>
      </c>
      <c r="Z18" s="116">
        <f t="shared" si="12"/>
        <v>57.60</v>
      </c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7"/>
    </row>
    <row r="19" spans="1:44" s="145" customFormat="1" ht="20.25">
      <c r="A19" s="117">
        <v>13</v>
      </c>
      <c r="B19" s="142">
        <v>630168</v>
      </c>
      <c r="C19" s="148" t="s">
        <v>120</v>
      </c>
      <c r="D19" s="117">
        <v>11</v>
      </c>
      <c r="E19" s="117">
        <v>12</v>
      </c>
      <c r="F19" s="117">
        <v>12</v>
      </c>
      <c r="G19" s="117">
        <v>12</v>
      </c>
      <c r="H19" s="117">
        <v>15</v>
      </c>
      <c r="I19" s="117">
        <f t="shared" si="1"/>
        <v>62</v>
      </c>
      <c r="J19" s="117">
        <f t="shared" si="2"/>
        <v>9.2999999999999989</v>
      </c>
      <c r="K19" s="117">
        <v>4</v>
      </c>
      <c r="L19" s="117">
        <v>3</v>
      </c>
      <c r="M19" s="117">
        <v>2</v>
      </c>
      <c r="N19" s="117">
        <v>5</v>
      </c>
      <c r="O19" s="117">
        <v>5</v>
      </c>
      <c r="P19" s="117">
        <f t="shared" si="3"/>
        <v>19</v>
      </c>
      <c r="Q19" s="117">
        <f t="shared" si="4"/>
        <v>0.95</v>
      </c>
      <c r="R19" s="144">
        <f t="shared" si="5"/>
        <v>1.85</v>
      </c>
      <c r="S19" s="144">
        <f t="shared" si="6"/>
        <v>1.9499999999999997</v>
      </c>
      <c r="T19" s="144">
        <f t="shared" si="7"/>
        <v>1.90</v>
      </c>
      <c r="U19" s="144">
        <f t="shared" si="8"/>
        <v>2.0499999999999998</v>
      </c>
      <c r="V19" s="144">
        <f t="shared" si="9"/>
        <v>2.50</v>
      </c>
      <c r="W19" s="144">
        <f t="shared" si="10"/>
        <v>81</v>
      </c>
      <c r="X19" s="116">
        <f t="shared" si="11"/>
        <v>16.20</v>
      </c>
      <c r="Y19" s="165">
        <v>60</v>
      </c>
      <c r="Z19" s="116">
        <f t="shared" si="12"/>
        <v>48</v>
      </c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7"/>
    </row>
    <row r="20" spans="1:44" s="145" customFormat="1" ht="20.25">
      <c r="A20" s="117">
        <v>14</v>
      </c>
      <c r="B20" s="142">
        <v>630209</v>
      </c>
      <c r="C20" s="143" t="s">
        <v>121</v>
      </c>
      <c r="D20" s="117">
        <v>11</v>
      </c>
      <c r="E20" s="117">
        <v>15</v>
      </c>
      <c r="F20" s="117">
        <v>15</v>
      </c>
      <c r="G20" s="117">
        <v>15</v>
      </c>
      <c r="H20" s="117">
        <v>11</v>
      </c>
      <c r="I20" s="117">
        <f t="shared" si="1"/>
        <v>67</v>
      </c>
      <c r="J20" s="117">
        <f t="shared" si="2"/>
        <v>10.049999999999999</v>
      </c>
      <c r="K20" s="117">
        <v>5</v>
      </c>
      <c r="L20" s="117">
        <v>4</v>
      </c>
      <c r="M20" s="117">
        <v>3</v>
      </c>
      <c r="N20" s="117">
        <v>3</v>
      </c>
      <c r="O20" s="117">
        <v>5</v>
      </c>
      <c r="P20" s="117">
        <f t="shared" si="3"/>
        <v>20</v>
      </c>
      <c r="Q20" s="117">
        <f t="shared" si="4"/>
        <v>1</v>
      </c>
      <c r="R20" s="144">
        <f t="shared" si="5"/>
        <v>1.90</v>
      </c>
      <c r="S20" s="144">
        <f t="shared" si="6"/>
        <v>2.4500000000000002</v>
      </c>
      <c r="T20" s="144">
        <f t="shared" si="7"/>
        <v>2.40</v>
      </c>
      <c r="U20" s="144">
        <f t="shared" si="8"/>
        <v>2.40</v>
      </c>
      <c r="V20" s="144">
        <f t="shared" si="9"/>
        <v>1.90</v>
      </c>
      <c r="W20" s="144">
        <f t="shared" si="10"/>
        <v>87</v>
      </c>
      <c r="X20" s="116">
        <f t="shared" si="11"/>
        <v>17.400000000000002</v>
      </c>
      <c r="Y20" s="165">
        <v>69</v>
      </c>
      <c r="Z20" s="116">
        <f t="shared" si="12"/>
        <v>55.20</v>
      </c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7"/>
    </row>
    <row r="21" spans="1:44" s="145" customFormat="1" ht="20.25">
      <c r="A21" s="117">
        <v>15</v>
      </c>
      <c r="B21" s="142">
        <v>630222</v>
      </c>
      <c r="C21" s="143" t="s">
        <v>122</v>
      </c>
      <c r="D21" s="117">
        <v>11</v>
      </c>
      <c r="E21" s="117">
        <v>8</v>
      </c>
      <c r="F21" s="117">
        <v>8</v>
      </c>
      <c r="G21" s="117">
        <v>8</v>
      </c>
      <c r="H21" s="117">
        <v>11</v>
      </c>
      <c r="I21" s="117">
        <f t="shared" si="1"/>
        <v>46</v>
      </c>
      <c r="J21" s="117">
        <f t="shared" si="2"/>
        <v>6.90</v>
      </c>
      <c r="K21" s="117">
        <v>4</v>
      </c>
      <c r="L21" s="117">
        <v>3</v>
      </c>
      <c r="M21" s="117">
        <v>2</v>
      </c>
      <c r="N21" s="117">
        <v>3</v>
      </c>
      <c r="O21" s="117">
        <v>2</v>
      </c>
      <c r="P21" s="117">
        <f t="shared" si="3"/>
        <v>14</v>
      </c>
      <c r="Q21" s="117">
        <f t="shared" si="4"/>
        <v>0.70</v>
      </c>
      <c r="R21" s="144">
        <f t="shared" si="5"/>
        <v>1.85</v>
      </c>
      <c r="S21" s="144">
        <f t="shared" si="6"/>
        <v>1.35</v>
      </c>
      <c r="T21" s="144">
        <f t="shared" si="7"/>
        <v>1.30</v>
      </c>
      <c r="U21" s="144">
        <f t="shared" si="8"/>
        <v>1.35</v>
      </c>
      <c r="V21" s="144">
        <f t="shared" si="9"/>
        <v>1.75</v>
      </c>
      <c r="W21" s="144">
        <f t="shared" si="10"/>
        <v>60</v>
      </c>
      <c r="X21" s="116">
        <f t="shared" si="11"/>
        <v>12</v>
      </c>
      <c r="Y21" s="165">
        <v>49</v>
      </c>
      <c r="Z21" s="116">
        <f t="shared" si="12"/>
        <v>39.200000000000003</v>
      </c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7"/>
    </row>
    <row r="22" spans="1:44" s="145" customFormat="1" ht="20.25">
      <c r="A22" s="117">
        <v>16</v>
      </c>
      <c r="B22" s="142">
        <v>630232</v>
      </c>
      <c r="C22" s="143" t="s">
        <v>123</v>
      </c>
      <c r="D22" s="117">
        <v>11</v>
      </c>
      <c r="E22" s="117">
        <v>9</v>
      </c>
      <c r="F22" s="117">
        <v>9</v>
      </c>
      <c r="G22" s="117">
        <v>12</v>
      </c>
      <c r="H22" s="117">
        <v>15</v>
      </c>
      <c r="I22" s="117">
        <f t="shared" si="1"/>
        <v>56</v>
      </c>
      <c r="J22" s="117">
        <f t="shared" si="2"/>
        <v>8.40</v>
      </c>
      <c r="K22" s="117">
        <v>3</v>
      </c>
      <c r="L22" s="117">
        <v>2</v>
      </c>
      <c r="M22" s="117">
        <v>4</v>
      </c>
      <c r="N22" s="117">
        <v>5</v>
      </c>
      <c r="O22" s="117">
        <v>3</v>
      </c>
      <c r="P22" s="117">
        <f t="shared" si="3"/>
        <v>17</v>
      </c>
      <c r="Q22" s="117">
        <f t="shared" si="4"/>
        <v>0.85000000000000009</v>
      </c>
      <c r="R22" s="144">
        <f t="shared" si="5"/>
        <v>1.7999999999999998</v>
      </c>
      <c r="S22" s="144">
        <f t="shared" si="6"/>
        <v>1.45</v>
      </c>
      <c r="T22" s="144">
        <f t="shared" si="7"/>
        <v>1.5499999999999998</v>
      </c>
      <c r="U22" s="144">
        <f t="shared" si="8"/>
        <v>2.0499999999999998</v>
      </c>
      <c r="V22" s="144">
        <f t="shared" si="9"/>
        <v>2.40</v>
      </c>
      <c r="W22" s="144">
        <f t="shared" si="10"/>
        <v>73</v>
      </c>
      <c r="X22" s="116">
        <f t="shared" si="11"/>
        <v>14.60</v>
      </c>
      <c r="Y22" s="165">
        <v>57</v>
      </c>
      <c r="Z22" s="116">
        <f t="shared" si="12"/>
        <v>45.60</v>
      </c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7"/>
    </row>
    <row r="23" spans="1:44" s="145" customFormat="1" ht="20.25">
      <c r="A23" s="117">
        <v>17</v>
      </c>
      <c r="B23" s="142">
        <v>630233</v>
      </c>
      <c r="C23" s="143" t="s">
        <v>124</v>
      </c>
      <c r="D23" s="117">
        <v>11</v>
      </c>
      <c r="E23" s="117">
        <v>15</v>
      </c>
      <c r="F23" s="117">
        <v>8</v>
      </c>
      <c r="G23" s="117">
        <v>8</v>
      </c>
      <c r="H23" s="117">
        <v>8</v>
      </c>
      <c r="I23" s="117">
        <f t="shared" si="1"/>
        <v>50</v>
      </c>
      <c r="J23" s="117">
        <f t="shared" si="2"/>
        <v>7.50</v>
      </c>
      <c r="K23" s="117">
        <v>4</v>
      </c>
      <c r="L23" s="117">
        <v>3</v>
      </c>
      <c r="M23" s="117">
        <v>2</v>
      </c>
      <c r="N23" s="117">
        <v>4</v>
      </c>
      <c r="O23" s="117">
        <v>2</v>
      </c>
      <c r="P23" s="117">
        <f t="shared" si="3"/>
        <v>15</v>
      </c>
      <c r="Q23" s="117">
        <f t="shared" si="4"/>
        <v>0.75</v>
      </c>
      <c r="R23" s="144">
        <f t="shared" si="5"/>
        <v>1.85</v>
      </c>
      <c r="S23" s="144">
        <f t="shared" si="6"/>
        <v>2.40</v>
      </c>
      <c r="T23" s="144">
        <f t="shared" si="7"/>
        <v>1.30</v>
      </c>
      <c r="U23" s="144">
        <f t="shared" si="8"/>
        <v>1.40</v>
      </c>
      <c r="V23" s="144">
        <f t="shared" si="9"/>
        <v>1.30</v>
      </c>
      <c r="W23" s="144">
        <f t="shared" si="10"/>
        <v>65</v>
      </c>
      <c r="X23" s="116">
        <f t="shared" si="11"/>
        <v>13</v>
      </c>
      <c r="Y23" s="165">
        <v>50</v>
      </c>
      <c r="Z23" s="116">
        <f t="shared" si="12"/>
        <v>40</v>
      </c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7"/>
    </row>
    <row r="24" spans="1:44" s="145" customFormat="1" ht="20.25">
      <c r="A24" s="117">
        <v>18</v>
      </c>
      <c r="B24" s="142">
        <v>630242</v>
      </c>
      <c r="C24" s="143" t="s">
        <v>125</v>
      </c>
      <c r="D24" s="117">
        <v>8</v>
      </c>
      <c r="E24" s="117">
        <v>9</v>
      </c>
      <c r="F24" s="117">
        <v>11</v>
      </c>
      <c r="G24" s="117">
        <v>11</v>
      </c>
      <c r="H24" s="117">
        <v>12</v>
      </c>
      <c r="I24" s="117">
        <f t="shared" si="1"/>
        <v>51</v>
      </c>
      <c r="J24" s="117">
        <f t="shared" si="2"/>
        <v>7.65</v>
      </c>
      <c r="K24" s="117">
        <v>3</v>
      </c>
      <c r="L24" s="117">
        <v>4</v>
      </c>
      <c r="M24" s="117">
        <v>2</v>
      </c>
      <c r="N24" s="117">
        <v>3</v>
      </c>
      <c r="O24" s="117">
        <v>3</v>
      </c>
      <c r="P24" s="117">
        <f t="shared" si="3"/>
        <v>15</v>
      </c>
      <c r="Q24" s="117">
        <f t="shared" si="4"/>
        <v>0.75</v>
      </c>
      <c r="R24" s="144">
        <f t="shared" si="5"/>
        <v>1.35</v>
      </c>
      <c r="S24" s="144">
        <f t="shared" si="6"/>
        <v>1.5499999999999998</v>
      </c>
      <c r="T24" s="144">
        <f t="shared" si="7"/>
        <v>1.75</v>
      </c>
      <c r="U24" s="144">
        <f t="shared" si="8"/>
        <v>1.7999999999999998</v>
      </c>
      <c r="V24" s="144">
        <f t="shared" si="9"/>
        <v>1.9499999999999997</v>
      </c>
      <c r="W24" s="144">
        <f t="shared" si="10"/>
        <v>66</v>
      </c>
      <c r="X24" s="116">
        <f t="shared" si="11"/>
        <v>13.20</v>
      </c>
      <c r="Y24" s="165">
        <v>52</v>
      </c>
      <c r="Z24" s="116">
        <f t="shared" si="12"/>
        <v>41.60</v>
      </c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7"/>
    </row>
    <row r="25" spans="1:44" s="145" customFormat="1" ht="20.25">
      <c r="A25" s="117">
        <v>19</v>
      </c>
      <c r="B25" s="142">
        <v>630247</v>
      </c>
      <c r="C25" s="143" t="s">
        <v>126</v>
      </c>
      <c r="D25" s="117">
        <v>15</v>
      </c>
      <c r="E25" s="117">
        <v>11</v>
      </c>
      <c r="F25" s="117">
        <v>12</v>
      </c>
      <c r="G25" s="117">
        <v>11</v>
      </c>
      <c r="H25" s="117">
        <v>9</v>
      </c>
      <c r="I25" s="117">
        <f t="shared" si="1"/>
        <v>58</v>
      </c>
      <c r="J25" s="117">
        <f t="shared" si="2"/>
        <v>8.6999999999999993</v>
      </c>
      <c r="K25" s="117">
        <v>4</v>
      </c>
      <c r="L25" s="117">
        <v>2</v>
      </c>
      <c r="M25" s="117">
        <v>3</v>
      </c>
      <c r="N25" s="117">
        <v>3</v>
      </c>
      <c r="O25" s="117">
        <v>5</v>
      </c>
      <c r="P25" s="117">
        <f t="shared" si="3"/>
        <v>17</v>
      </c>
      <c r="Q25" s="117">
        <f t="shared" si="4"/>
        <v>0.85000000000000009</v>
      </c>
      <c r="R25" s="144">
        <f t="shared" si="5"/>
        <v>2.4500000000000002</v>
      </c>
      <c r="S25" s="144">
        <f t="shared" si="6"/>
        <v>1.75</v>
      </c>
      <c r="T25" s="144">
        <f t="shared" si="7"/>
        <v>1.9499999999999997</v>
      </c>
      <c r="U25" s="144">
        <f t="shared" si="8"/>
        <v>1.7999999999999998</v>
      </c>
      <c r="V25" s="144">
        <f t="shared" si="9"/>
        <v>1.60</v>
      </c>
      <c r="W25" s="144">
        <f t="shared" si="10"/>
        <v>75</v>
      </c>
      <c r="X25" s="116">
        <f t="shared" si="11"/>
        <v>15</v>
      </c>
      <c r="Y25" s="165">
        <v>57</v>
      </c>
      <c r="Z25" s="116">
        <f t="shared" si="12"/>
        <v>45.60</v>
      </c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7"/>
    </row>
    <row r="26" spans="1:44" s="145" customFormat="1" ht="20.25">
      <c r="A26" s="117">
        <v>20</v>
      </c>
      <c r="B26" s="142">
        <v>630248</v>
      </c>
      <c r="C26" s="143" t="s">
        <v>127</v>
      </c>
      <c r="D26" s="117">
        <v>11</v>
      </c>
      <c r="E26" s="117">
        <v>15</v>
      </c>
      <c r="F26" s="117">
        <v>15</v>
      </c>
      <c r="G26" s="117">
        <v>15</v>
      </c>
      <c r="H26" s="117">
        <v>15</v>
      </c>
      <c r="I26" s="117">
        <f t="shared" si="1"/>
        <v>71</v>
      </c>
      <c r="J26" s="117">
        <f t="shared" si="2"/>
        <v>10.65</v>
      </c>
      <c r="K26" s="117">
        <v>3</v>
      </c>
      <c r="L26" s="117">
        <v>5</v>
      </c>
      <c r="M26" s="117">
        <v>6</v>
      </c>
      <c r="N26" s="117">
        <v>5</v>
      </c>
      <c r="O26" s="117">
        <v>2</v>
      </c>
      <c r="P26" s="117">
        <f t="shared" si="3"/>
        <v>21</v>
      </c>
      <c r="Q26" s="117">
        <f t="shared" si="4"/>
        <v>1.05</v>
      </c>
      <c r="R26" s="144">
        <f t="shared" si="5"/>
        <v>1.7999999999999998</v>
      </c>
      <c r="S26" s="144">
        <f t="shared" si="6"/>
        <v>2.50</v>
      </c>
      <c r="T26" s="144">
        <f t="shared" si="7"/>
        <v>2.5499999999999998</v>
      </c>
      <c r="U26" s="144">
        <f t="shared" si="8"/>
        <v>2.50</v>
      </c>
      <c r="V26" s="144">
        <f t="shared" si="9"/>
        <v>2.35</v>
      </c>
      <c r="W26" s="144">
        <f t="shared" si="10"/>
        <v>92</v>
      </c>
      <c r="X26" s="116">
        <f t="shared" si="11"/>
        <v>18.400000000000002</v>
      </c>
      <c r="Y26" s="165">
        <v>71</v>
      </c>
      <c r="Z26" s="116">
        <f t="shared" si="12"/>
        <v>56.80</v>
      </c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7"/>
    </row>
    <row r="27" spans="1:44" s="145" customFormat="1" ht="20.25">
      <c r="A27" s="117">
        <v>21</v>
      </c>
      <c r="B27" s="142">
        <v>630276</v>
      </c>
      <c r="C27" s="143" t="s">
        <v>128</v>
      </c>
      <c r="D27" s="117">
        <v>11</v>
      </c>
      <c r="E27" s="117">
        <v>12</v>
      </c>
      <c r="F27" s="117">
        <v>14</v>
      </c>
      <c r="G27" s="117">
        <v>15</v>
      </c>
      <c r="H27" s="117">
        <v>15</v>
      </c>
      <c r="I27" s="117">
        <f t="shared" si="1"/>
        <v>67</v>
      </c>
      <c r="J27" s="117">
        <f t="shared" si="2"/>
        <v>10.049999999999999</v>
      </c>
      <c r="K27" s="117">
        <v>5</v>
      </c>
      <c r="L27" s="117">
        <v>4</v>
      </c>
      <c r="M27" s="117">
        <v>3</v>
      </c>
      <c r="N27" s="117">
        <v>2</v>
      </c>
      <c r="O27" s="117">
        <v>5</v>
      </c>
      <c r="P27" s="117">
        <f t="shared" si="3"/>
        <v>19</v>
      </c>
      <c r="Q27" s="117">
        <f t="shared" si="4"/>
        <v>0.95</v>
      </c>
      <c r="R27" s="144">
        <f t="shared" si="5"/>
        <v>1.90</v>
      </c>
      <c r="S27" s="144">
        <f t="shared" si="6"/>
        <v>1.9999999999999998</v>
      </c>
      <c r="T27" s="144">
        <f t="shared" si="7"/>
        <v>2.25</v>
      </c>
      <c r="U27" s="144">
        <f t="shared" si="8"/>
        <v>2.35</v>
      </c>
      <c r="V27" s="144">
        <f t="shared" si="9"/>
        <v>2.50</v>
      </c>
      <c r="W27" s="144">
        <f t="shared" si="10"/>
        <v>86</v>
      </c>
      <c r="X27" s="116">
        <f t="shared" si="11"/>
        <v>17.20</v>
      </c>
      <c r="Y27" s="165">
        <v>66</v>
      </c>
      <c r="Z27" s="116">
        <f t="shared" si="12"/>
        <v>52.80</v>
      </c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7"/>
    </row>
    <row r="28" spans="1:44" s="162" customFormat="1" ht="20.25">
      <c r="A28" s="151">
        <v>22</v>
      </c>
      <c r="B28" s="152">
        <v>630124</v>
      </c>
      <c r="C28" s="153" t="s">
        <v>133</v>
      </c>
      <c r="D28" s="151">
        <v>11</v>
      </c>
      <c r="E28" s="151">
        <v>12</v>
      </c>
      <c r="F28" s="151">
        <v>11</v>
      </c>
      <c r="G28" s="151">
        <v>11</v>
      </c>
      <c r="H28" s="151">
        <v>11</v>
      </c>
      <c r="I28" s="151">
        <f t="shared" si="1"/>
        <v>56</v>
      </c>
      <c r="J28" s="151">
        <f t="shared" si="2"/>
        <v>8.40</v>
      </c>
      <c r="K28" s="151">
        <v>3</v>
      </c>
      <c r="L28" s="151">
        <v>4</v>
      </c>
      <c r="M28" s="151">
        <v>3</v>
      </c>
      <c r="N28" s="151">
        <v>3</v>
      </c>
      <c r="O28" s="151">
        <v>4</v>
      </c>
      <c r="P28" s="151">
        <f t="shared" si="3"/>
        <v>17</v>
      </c>
      <c r="Q28" s="151">
        <f t="shared" si="4"/>
        <v>0.85000000000000009</v>
      </c>
      <c r="R28" s="156">
        <f t="shared" si="5"/>
        <v>1.7999999999999998</v>
      </c>
      <c r="S28" s="156">
        <f t="shared" si="6"/>
        <v>1.9999999999999998</v>
      </c>
      <c r="T28" s="156">
        <f t="shared" si="7"/>
        <v>1.7999999999999998</v>
      </c>
      <c r="U28" s="156">
        <f t="shared" si="8"/>
        <v>1.7999999999999998</v>
      </c>
      <c r="V28" s="156">
        <f t="shared" si="9"/>
        <v>1.85</v>
      </c>
      <c r="W28" s="156">
        <f t="shared" si="10"/>
        <v>73</v>
      </c>
      <c r="X28" s="157">
        <f t="shared" si="11"/>
        <v>14.60</v>
      </c>
      <c r="Y28" s="164">
        <v>57</v>
      </c>
      <c r="Z28" s="157">
        <f t="shared" si="12"/>
        <v>45.60</v>
      </c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1"/>
    </row>
    <row r="31" ht="21" thickBot="1"/>
    <row r="32" spans="1:26" ht="20.25">
      <c r="A32" s="193" t="s">
        <v>16</v>
      </c>
      <c r="B32" s="194"/>
      <c r="C32" s="195"/>
      <c r="D32" s="6">
        <f>COUNT(D7:D30)</f>
        <v>22</v>
      </c>
      <c r="E32" s="6">
        <f>COUNT(E7:E30)</f>
        <v>22</v>
      </c>
      <c r="F32" s="6">
        <f>COUNT(F7:F30)</f>
        <v>22</v>
      </c>
      <c r="G32" s="6">
        <f>COUNT(G7:G30)</f>
        <v>22</v>
      </c>
      <c r="H32" s="6">
        <f>COUNT(H7:H30)</f>
        <v>22</v>
      </c>
      <c r="I32" s="6">
        <f>COUNT(I7:I30)</f>
        <v>22</v>
      </c>
      <c r="J32" s="6">
        <f>COUNT(J7:J30)</f>
        <v>22</v>
      </c>
      <c r="K32" s="6">
        <f>COUNT(K7:K30)</f>
        <v>22</v>
      </c>
      <c r="L32" s="6">
        <f>COUNT(L7:L30)</f>
        <v>22</v>
      </c>
      <c r="M32" s="6">
        <f>COUNT(M7:M30)</f>
        <v>22</v>
      </c>
      <c r="N32" s="6">
        <f>COUNT(N7:N30)</f>
        <v>22</v>
      </c>
      <c r="O32" s="6">
        <f>COUNT(O7:O30)</f>
        <v>22</v>
      </c>
      <c r="P32" s="6">
        <f>COUNT(P7:P30)</f>
        <v>22</v>
      </c>
      <c r="Q32" s="6">
        <f>COUNT(Q7:Q30)</f>
        <v>22</v>
      </c>
      <c r="R32" s="6">
        <f>COUNT(R7:R30)</f>
        <v>22</v>
      </c>
      <c r="S32" s="6">
        <f>COUNT(S7:S30)</f>
        <v>22</v>
      </c>
      <c r="T32" s="6">
        <f>COUNT(T7:T30)</f>
        <v>22</v>
      </c>
      <c r="U32" s="6">
        <f>COUNT(U7:U30)</f>
        <v>22</v>
      </c>
      <c r="V32" s="6">
        <f>COUNT(V7:V30)</f>
        <v>22</v>
      </c>
      <c r="W32" s="6">
        <f>COUNT(W7:W30)</f>
        <v>22</v>
      </c>
      <c r="X32" s="6">
        <f>COUNT(X7:X30)</f>
        <v>22</v>
      </c>
      <c r="Y32" s="6">
        <f>COUNT(Y7:Y30)</f>
        <v>22</v>
      </c>
      <c r="Z32" s="6">
        <f>COUNT(Z7:Z30)</f>
        <v>22</v>
      </c>
    </row>
    <row r="33" spans="1:26" ht="21" customHeight="1">
      <c r="A33" s="166" t="s">
        <v>17</v>
      </c>
      <c r="B33" s="167"/>
      <c r="C33" s="168"/>
      <c r="D33" s="7">
        <v>20</v>
      </c>
      <c r="E33" s="8">
        <v>20</v>
      </c>
      <c r="F33" s="8">
        <v>20</v>
      </c>
      <c r="G33" s="8">
        <v>20</v>
      </c>
      <c r="H33" s="73">
        <v>20</v>
      </c>
      <c r="I33" s="9">
        <f>SUM(D33:H33)</f>
        <v>100</v>
      </c>
      <c r="J33" s="74">
        <f>I33*0.15</f>
        <v>15</v>
      </c>
      <c r="K33" s="71">
        <v>6</v>
      </c>
      <c r="L33" s="11">
        <v>6</v>
      </c>
      <c r="M33" s="11">
        <v>6</v>
      </c>
      <c r="N33" s="11">
        <v>6</v>
      </c>
      <c r="O33" s="72">
        <v>6</v>
      </c>
      <c r="P33" s="69">
        <f>SUM(K33:O33)</f>
        <v>30</v>
      </c>
      <c r="Q33" s="79">
        <f>P33*0.05</f>
        <v>1.50</v>
      </c>
      <c r="R33" s="80">
        <f>(D33*0.15+K33*0.05)</f>
        <v>3.30</v>
      </c>
      <c r="S33" s="13">
        <f>((E33*0.15+L33*0.05))</f>
        <v>3.30</v>
      </c>
      <c r="T33" s="13">
        <f t="shared" si="13" ref="T33:U33">((F33*0.15+M33*0.05))</f>
        <v>3.30</v>
      </c>
      <c r="U33" s="13">
        <f t="shared" si="13"/>
        <v>3.30</v>
      </c>
      <c r="V33" s="14">
        <f>((H33*0.15+O33*0.05))</f>
        <v>3.30</v>
      </c>
      <c r="W33" s="82">
        <v>130</v>
      </c>
      <c r="X33" s="81">
        <f>W33*0.2</f>
        <v>26</v>
      </c>
      <c r="Y33" s="12">
        <v>100</v>
      </c>
      <c r="Z33" s="69">
        <f>Y33*0.8</f>
        <v>80</v>
      </c>
    </row>
    <row r="34" spans="1:26" ht="20.25">
      <c r="A34" s="166" t="s">
        <v>77</v>
      </c>
      <c r="B34" s="167"/>
      <c r="C34" s="168"/>
      <c r="D34" s="7">
        <f>D33*0.4</f>
        <v>8</v>
      </c>
      <c r="E34" s="8">
        <f>E33*0.4</f>
        <v>8</v>
      </c>
      <c r="F34" s="8">
        <f t="shared" si="14" ref="F34:J34">F33*0.4</f>
        <v>8</v>
      </c>
      <c r="G34" s="8">
        <f t="shared" si="14"/>
        <v>8</v>
      </c>
      <c r="H34" s="73">
        <f t="shared" si="14"/>
        <v>8</v>
      </c>
      <c r="I34" s="9">
        <f t="shared" si="14"/>
        <v>40</v>
      </c>
      <c r="J34" s="74">
        <f t="shared" si="14"/>
        <v>6</v>
      </c>
      <c r="K34" s="71">
        <f>K33*0.4</f>
        <v>2.4000000000000004</v>
      </c>
      <c r="L34" s="11">
        <f>L33*0.4</f>
        <v>2.4000000000000004</v>
      </c>
      <c r="M34" s="11">
        <f t="shared" si="15" ref="M34:Z34">M33*0.4</f>
        <v>2.4000000000000004</v>
      </c>
      <c r="N34" s="11">
        <f t="shared" si="15"/>
        <v>2.4000000000000004</v>
      </c>
      <c r="O34" s="72">
        <f t="shared" si="15"/>
        <v>2.4000000000000004</v>
      </c>
      <c r="P34" s="69">
        <f t="shared" si="15"/>
        <v>12</v>
      </c>
      <c r="Q34" s="79">
        <f t="shared" si="15"/>
        <v>0.60000000000000009</v>
      </c>
      <c r="R34" s="80">
        <f t="shared" si="15"/>
        <v>1.32</v>
      </c>
      <c r="S34" s="13">
        <f t="shared" si="15"/>
        <v>1.32</v>
      </c>
      <c r="T34" s="13">
        <f t="shared" si="15"/>
        <v>1.32</v>
      </c>
      <c r="U34" s="13">
        <f t="shared" si="15"/>
        <v>1.32</v>
      </c>
      <c r="V34" s="14">
        <f t="shared" si="15"/>
        <v>1.32</v>
      </c>
      <c r="W34" s="82">
        <f t="shared" si="15"/>
        <v>52</v>
      </c>
      <c r="X34" s="81">
        <f t="shared" si="15"/>
        <v>10.40</v>
      </c>
      <c r="Y34" s="12">
        <f t="shared" si="15"/>
        <v>40</v>
      </c>
      <c r="Z34" s="69">
        <f t="shared" si="15"/>
        <v>32</v>
      </c>
    </row>
    <row r="35" spans="1:26" ht="21" customHeight="1">
      <c r="A35" s="166" t="s">
        <v>18</v>
      </c>
      <c r="B35" s="167"/>
      <c r="C35" s="168"/>
      <c r="D35" s="7">
        <f>COUNTIF(D7:D30,"&gt;=8")</f>
        <v>20</v>
      </c>
      <c r="E35" s="7">
        <f>COUNTIF(E7:E30,"&gt;=8")</f>
        <v>21</v>
      </c>
      <c r="F35" s="7">
        <f>COUNTIF(F7:F30,"&gt;=8")</f>
        <v>21</v>
      </c>
      <c r="G35" s="7">
        <f>COUNTIF(G7:G30,"&gt;=8")</f>
        <v>22</v>
      </c>
      <c r="H35" s="7">
        <f>COUNTIF(H7:H30,"&gt;=8")</f>
        <v>21</v>
      </c>
      <c r="I35" s="7">
        <f>COUNTIF(I7:I30,"&gt;=40")</f>
        <v>21</v>
      </c>
      <c r="J35" s="7">
        <f>COUNTIF(J7:J30,"&gt;=6")</f>
        <v>21</v>
      </c>
      <c r="K35" s="7">
        <f>COUNTIF(K7:K30,"&gt;=2.4")</f>
        <v>20</v>
      </c>
      <c r="L35" s="7">
        <f>COUNTIF(L7:L30,"&gt;=2.4")</f>
        <v>16</v>
      </c>
      <c r="M35" s="7">
        <f>COUNTIF(M7:M30,"&gt;=2.4")</f>
        <v>15</v>
      </c>
      <c r="N35" s="7">
        <f>COUNTIF(N7:N30,"&gt;=2.4")</f>
        <v>17</v>
      </c>
      <c r="O35" s="7">
        <f>COUNTIF(O7:O30,"&gt;=2.4")</f>
        <v>17</v>
      </c>
      <c r="P35" s="7">
        <f>COUNTIF(P7:P30,"&gt;=12")</f>
        <v>21</v>
      </c>
      <c r="Q35" s="7">
        <f>COUNTIF(Q7:Q30,"&gt;=.6")</f>
        <v>21</v>
      </c>
      <c r="R35" s="7">
        <f>COUNTIF(R7:R30,"&gt;=1.32")</f>
        <v>20</v>
      </c>
      <c r="S35" s="7">
        <f>COUNTIF(S7:S30,"&gt;=1.32")</f>
        <v>19</v>
      </c>
      <c r="T35" s="7">
        <f>COUNTIF(T7:T30,"&gt;=1.32")</f>
        <v>19</v>
      </c>
      <c r="U35" s="7">
        <f>COUNTIF(U7:U30,"&gt;=1.32")</f>
        <v>19</v>
      </c>
      <c r="V35" s="7">
        <f>COUNTIF(V7:V30,"&gt;=1.32")</f>
        <v>19</v>
      </c>
      <c r="W35" s="7">
        <f>COUNTIF(W7:W30,"&gt;=52")</f>
        <v>21</v>
      </c>
      <c r="X35" s="7">
        <f>COUNTIF(X7:X30,"&gt;=10.4")</f>
        <v>21</v>
      </c>
      <c r="Y35" s="7">
        <f>COUNTIF(Y7:Y30,"&gt;=40")</f>
        <v>21</v>
      </c>
      <c r="Z35" s="7">
        <f>COUNTIF(Z7:Z30,"&gt;=32")</f>
        <v>21</v>
      </c>
    </row>
    <row r="36" spans="1:26" ht="20.25">
      <c r="A36" s="166" t="s">
        <v>19</v>
      </c>
      <c r="B36" s="167"/>
      <c r="C36" s="168"/>
      <c r="D36" s="75" t="str">
        <f>IF(((D35/COUNT(D7:D30))*100)&gt;=60,"3",IF(AND(((D35/COUNT(D7:D30))*100)&lt;60,((D35/COUNT(D7:D30))*100)&gt;=50),"2",IF(AND(((D35/COUNT(D7:D30))*100)&lt;50,((D35/COUNT(D7:D30))*100)&gt;=40),"1","0")))</f>
        <v>3</v>
      </c>
      <c r="E36" s="75" t="str">
        <f>IF(((E35/COUNT(E7:E30))*100)&gt;=60,"3",IF(AND(((E35/COUNT(E7:E30))*100)&lt;60,((E35/COUNT(E7:E30))*100)&gt;=50),"2",IF(AND(((E35/COUNT(E7:E30))*100)&lt;50,((E35/COUNT(E7:E30))*100)&gt;=40),"1","0")))</f>
        <v>3</v>
      </c>
      <c r="F36" s="75" t="str">
        <f>IF(((F35/COUNT(F7:F30))*100)&gt;=60,"3",IF(AND(((F35/COUNT(F7:F30))*100)&lt;60,((F35/COUNT(F7:F30))*100)&gt;=50),"2",IF(AND(((F35/COUNT(F7:F30))*100)&lt;50,((F35/COUNT(F7:F30))*100)&gt;=40),"1","0")))</f>
        <v>3</v>
      </c>
      <c r="G36" s="75" t="str">
        <f>IF(((G35/COUNT(G7:G30))*100)&gt;=60,"3",IF(AND(((G35/COUNT(G7:G30))*100)&lt;60,((G35/COUNT(G7:G30))*100)&gt;=50),"2",IF(AND(((G35/COUNT(G7:G30))*100)&lt;50,((G35/COUNT(G7:G30))*100)&gt;=40),"1","0")))</f>
        <v>3</v>
      </c>
      <c r="H36" s="75" t="str">
        <f>IF(((H35/COUNT(H7:H30))*100)&gt;=60,"3",IF(AND(((H35/COUNT(H7:H30))*100)&lt;60,((H35/COUNT(H7:H30))*100)&gt;=50),"2",IF(AND(((H35/COUNT(H7:H30))*100)&lt;50,((H35/COUNT(H7:H30))*100)&gt;=40),"1","0")))</f>
        <v>3</v>
      </c>
      <c r="I36" s="75" t="str">
        <f>IF(((I35/COUNT(I7:I30))*100)&gt;=60,"3",IF(AND(((I35/COUNT(I7:I30))*100)&lt;60,((I35/COUNT(I7:I30))*100)&gt;=50),"2",IF(AND(((I35/COUNT(I7:I30))*100)&lt;50,((I35/COUNT(I7:I30))*100)&gt;=40),"1","0")))</f>
        <v>3</v>
      </c>
      <c r="J36" s="75" t="str">
        <f>IF(((J35/COUNT(J7:J30))*100)&gt;=60,"3",IF(AND(((J35/COUNT(J7:J30))*100)&lt;60,((J35/COUNT(J7:J30))*100)&gt;=50),"2",IF(AND(((J35/COUNT(J7:J30))*100)&lt;50,((J35/COUNT(J7:J30))*100)&gt;=40),"1","0")))</f>
        <v>3</v>
      </c>
      <c r="K36" s="75" t="str">
        <f>IF(((K35/COUNT(K7:K30))*100)&gt;=60,"3",IF(AND(((K35/COUNT(K7:K30))*100)&lt;60,((K35/COUNT(K7:K30))*100)&gt;=50),"2",IF(AND(((K35/COUNT(K7:K30))*100)&lt;50,((K35/COUNT(K7:K30))*100)&gt;=40),"1","0")))</f>
        <v>3</v>
      </c>
      <c r="L36" s="75" t="str">
        <f>IF(((L35/COUNT(L7:L30))*100)&gt;=60,"3",IF(AND(((L35/COUNT(L7:L30))*100)&lt;60,((L35/COUNT(L7:L30))*100)&gt;=50),"2",IF(AND(((L35/COUNT(L7:L30))*100)&lt;50,((L35/COUNT(L7:L30))*100)&gt;=40),"1","0")))</f>
        <v>3</v>
      </c>
      <c r="M36" s="75" t="str">
        <f>IF(((M35/COUNT(M7:M30))*100)&gt;=60,"3",IF(AND(((M35/COUNT(M7:M30))*100)&lt;60,((M35/COUNT(M7:M30))*100)&gt;=50),"2",IF(AND(((M35/COUNT(M7:M30))*100)&lt;50,((M35/COUNT(M7:M30))*100)&gt;=40),"1","0")))</f>
        <v>3</v>
      </c>
      <c r="N36" s="75" t="str">
        <f>IF(((N35/COUNT(N7:N30))*100)&gt;=60,"3",IF(AND(((N35/COUNT(N7:N30))*100)&lt;60,((N35/COUNT(N7:N30))*100)&gt;=50),"2",IF(AND(((N35/COUNT(N7:N30))*100)&lt;50,((N35/COUNT(N7:N30))*100)&gt;=40),"1","0")))</f>
        <v>3</v>
      </c>
      <c r="O36" s="75" t="str">
        <f>IF(((O35/COUNT(O7:O30))*100)&gt;=60,"3",IF(AND(((O35/COUNT(O7:O30))*100)&lt;60,((O35/COUNT(O7:O30))*100)&gt;=50),"2",IF(AND(((O35/COUNT(O7:O30))*100)&lt;50,((O35/COUNT(O7:O30))*100)&gt;=40),"1","0")))</f>
        <v>3</v>
      </c>
      <c r="P36" s="75" t="str">
        <f>IF(((P35/COUNT(P7:P30))*100)&gt;=60,"3",IF(AND(((P35/COUNT(P7:P30))*100)&lt;60,((P35/COUNT(P7:P30))*100)&gt;=50),"2",IF(AND(((P35/COUNT(P7:P30))*100)&lt;50,((P35/COUNT(P7:P30))*100)&gt;=40),"1","0")))</f>
        <v>3</v>
      </c>
      <c r="Q36" s="75" t="str">
        <f>IF(((Q35/COUNT(Q7:Q30))*100)&gt;=60,"3",IF(AND(((Q35/COUNT(Q7:Q30))*100)&lt;60,((Q35/COUNT(Q7:Q30))*100)&gt;=50),"2",IF(AND(((Q35/COUNT(Q7:Q30))*100)&lt;50,((Q35/COUNT(Q7:Q30))*100)&gt;=40),"1","0")))</f>
        <v>3</v>
      </c>
      <c r="R36" s="75" t="str">
        <f>IF(((R35/COUNT(R7:R30))*100)&gt;=60,"3",IF(AND(((R35/COUNT(R7:R30))*100)&lt;60,((R35/COUNT(R7:R30))*100)&gt;=50),"2",IF(AND(((R35/COUNT(R7:R30))*100)&lt;50,((R35/COUNT(R7:R30))*100)&gt;=40),"1","0")))</f>
        <v>3</v>
      </c>
      <c r="S36" s="75" t="str">
        <f>IF(((S35/COUNT(S7:S30))*100)&gt;=60,"3",IF(AND(((S35/COUNT(S7:S30))*100)&lt;60,((S35/COUNT(S7:S30))*100)&gt;=50),"2",IF(AND(((S35/COUNT(S7:S30))*100)&lt;50,((S35/COUNT(S7:S30))*100)&gt;=40),"1","0")))</f>
        <v>3</v>
      </c>
      <c r="T36" s="75" t="str">
        <f>IF(((T35/COUNT(T7:T30))*100)&gt;=60,"3",IF(AND(((T35/COUNT(T7:T30))*100)&lt;60,((T35/COUNT(T7:T30))*100)&gt;=50),"2",IF(AND(((T35/COUNT(T7:T30))*100)&lt;50,((T35/COUNT(T7:T30))*100)&gt;=40),"1","0")))</f>
        <v>3</v>
      </c>
      <c r="U36" s="75" t="str">
        <f>IF(((U35/COUNT(U7:U30))*100)&gt;=60,"3",IF(AND(((U35/COUNT(U7:U30))*100)&lt;60,((U35/COUNT(U7:U30))*100)&gt;=50),"2",IF(AND(((U35/COUNT(U7:U30))*100)&lt;50,((U35/COUNT(U7:U30))*100)&gt;=40),"1","0")))</f>
        <v>3</v>
      </c>
      <c r="V36" s="75" t="str">
        <f>IF(((V35/COUNT(V7:V30))*100)&gt;=60,"3",IF(AND(((V35/COUNT(V7:V30))*100)&lt;60,((V35/COUNT(V7:V30))*100)&gt;=50),"2",IF(AND(((V35/COUNT(V7:V30))*100)&lt;50,((V35/COUNT(V7:V30))*100)&gt;=40),"1","0")))</f>
        <v>3</v>
      </c>
      <c r="W36" s="75" t="str">
        <f>IF(((W35/COUNT(W7:W30))*100)&gt;=60,"3",IF(AND(((W35/COUNT(W7:W30))*100)&lt;60,((W35/COUNT(W7:W30))*100)&gt;=50),"2",IF(AND(((W35/COUNT(W7:W30))*100)&lt;50,((W35/COUNT(W7:W30))*100)&gt;=40),"1","0")))</f>
        <v>3</v>
      </c>
      <c r="X36" s="75" t="str">
        <f>IF(((X35/COUNT(X7:X30))*100)&gt;=60,"3",IF(AND(((X35/COUNT(X7:X30))*100)&lt;60,((X35/COUNT(X7:X30))*100)&gt;=50),"2",IF(AND(((X35/COUNT(X7:X30))*100)&lt;50,((X35/COUNT(X7:X30))*100)&gt;=40),"1","0")))</f>
        <v>3</v>
      </c>
      <c r="Y36" s="75" t="str">
        <f>IF(((Y35/COUNT(Y7:Y30))*100)&gt;=60,"3",IF(AND(((Y35/COUNT(Y7:Y30))*100)&lt;60,((Y35/COUNT(Y7:Y30))*100)&gt;=50),"2",IF(AND(((Y35/COUNT(Y7:Y30))*100)&lt;50,((Y35/COUNT(Y7:Y30))*100)&gt;=40),"1","0")))</f>
        <v>3</v>
      </c>
      <c r="Z36" s="75" t="str">
        <f>IF(((Z35/COUNT(Z7:Z30))*100)&gt;=60,"3",IF(AND(((Z35/COUNT(Z7:Z30))*100)&lt;60,((Z35/COUNT(Z7:Z30))*100)&gt;=50),"2",IF(AND(((Z35/COUNT(Z7:Z30))*100)&lt;50,((Z35/COUNT(Z7:Z30))*100)&gt;=40),"1","0")))</f>
        <v>3</v>
      </c>
    </row>
    <row r="37" spans="1:26" ht="21" thickBot="1">
      <c r="A37" s="169" t="s">
        <v>20</v>
      </c>
      <c r="B37" s="170"/>
      <c r="C37" s="171"/>
      <c r="D37" s="10">
        <f>((D35/COUNT(D7:D30))*D36)</f>
        <v>2.7272727272727271</v>
      </c>
      <c r="E37" s="10">
        <f>((E35/COUNT(E7:E30))*E36)</f>
        <v>2.8636363636363638</v>
      </c>
      <c r="F37" s="10">
        <f>((F35/COUNT(F7:F30))*F36)</f>
        <v>2.8636363636363638</v>
      </c>
      <c r="G37" s="10">
        <f>((G35/COUNT(G7:G30))*G36)</f>
        <v>3</v>
      </c>
      <c r="H37" s="10">
        <f>((H35/COUNT(H7:H30))*H36)</f>
        <v>2.8636363636363638</v>
      </c>
      <c r="I37" s="10">
        <f>((I35/COUNT(I7:I30))*I36)</f>
        <v>2.8636363636363638</v>
      </c>
      <c r="J37" s="10">
        <f>((J35/COUNT(J7:J30))*J36)</f>
        <v>2.8636363636363638</v>
      </c>
      <c r="K37" s="10">
        <f>((K35/COUNT(K7:K30))*K36)</f>
        <v>2.7272727272727271</v>
      </c>
      <c r="L37" s="10">
        <f>((L35/COUNT(L7:L30))*L36)</f>
        <v>2.1818181818181817</v>
      </c>
      <c r="M37" s="10">
        <f>((M35/COUNT(M7:M30))*M36)</f>
        <v>2.0454545454545454</v>
      </c>
      <c r="N37" s="10">
        <f>((N35/COUNT(N7:N30))*N36)</f>
        <v>2.3181818181818183</v>
      </c>
      <c r="O37" s="10">
        <f>((O35/COUNT(O7:O30))*O36)</f>
        <v>2.3181818181818183</v>
      </c>
      <c r="P37" s="10">
        <f>((P35/COUNT(P7:P30))*P36)</f>
        <v>2.8636363636363638</v>
      </c>
      <c r="Q37" s="10">
        <f>((Q35/COUNT(Q7:Q30))*Q36)</f>
        <v>2.8636363636363638</v>
      </c>
      <c r="R37" s="10">
        <f>((R35/COUNT(R7:R30))*R36)</f>
        <v>2.7272727272727271</v>
      </c>
      <c r="S37" s="10">
        <f>((S35/COUNT(S7:S30))*S36)</f>
        <v>2.5909090909090908</v>
      </c>
      <c r="T37" s="10">
        <f>((T35/COUNT(T7:T30))*T36)</f>
        <v>2.5909090909090908</v>
      </c>
      <c r="U37" s="10">
        <f>((U35/COUNT(U7:U30))*U36)</f>
        <v>2.5909090909090908</v>
      </c>
      <c r="V37" s="10">
        <f>((V35/COUNT(V7:V30))*V36)</f>
        <v>2.5909090909090908</v>
      </c>
      <c r="W37" s="10">
        <f>((W35/COUNT(W7:W30))*W36)</f>
        <v>2.8636363636363638</v>
      </c>
      <c r="X37" s="10">
        <f>((X35/COUNT(X7:X30))*X36)</f>
        <v>2.8636363636363638</v>
      </c>
      <c r="Y37" s="10">
        <f>((Y35/COUNT(Y7:Y30))*Y36)</f>
        <v>2.8636363636363638</v>
      </c>
      <c r="Z37" s="10">
        <f>((Z35/COUNT(Z7:Z30))*Z36)</f>
        <v>2.8636363636363638</v>
      </c>
    </row>
    <row r="38" spans="1:8" ht="21" thickBot="1">
      <c r="A38" s="2"/>
      <c r="B38" s="2"/>
      <c r="C38" s="2"/>
      <c r="D38" s="2"/>
      <c r="E38" s="1"/>
      <c r="F38" s="1"/>
      <c r="G38" s="1"/>
      <c r="H38" s="1"/>
    </row>
    <row r="39" spans="1:19" ht="20.25">
      <c r="A39" s="172" t="s">
        <v>21</v>
      </c>
      <c r="B39" s="173"/>
      <c r="C39" s="174"/>
      <c r="D39" s="2"/>
      <c r="E39" s="175" t="s">
        <v>22</v>
      </c>
      <c r="F39" s="176"/>
      <c r="G39" s="176"/>
      <c r="H39" s="176"/>
      <c r="I39" s="176"/>
      <c r="J39" s="176"/>
      <c r="K39" s="176"/>
      <c r="L39" s="176"/>
      <c r="M39" s="176"/>
      <c r="N39" s="177"/>
      <c r="O39" s="70" t="s">
        <v>12</v>
      </c>
      <c r="P39" s="17" t="s">
        <v>3</v>
      </c>
      <c r="Q39" s="17" t="s">
        <v>4</v>
      </c>
      <c r="R39" s="17" t="s">
        <v>5</v>
      </c>
      <c r="S39" s="18" t="s">
        <v>6</v>
      </c>
    </row>
    <row r="40" spans="1:19" ht="21" thickBot="1">
      <c r="A40" s="19" t="s">
        <v>78</v>
      </c>
      <c r="B40" s="3"/>
      <c r="C40" s="20"/>
      <c r="D40" s="2"/>
      <c r="E40" s="178"/>
      <c r="F40" s="179"/>
      <c r="G40" s="179"/>
      <c r="H40" s="179"/>
      <c r="I40" s="179"/>
      <c r="J40" s="179"/>
      <c r="K40" s="179"/>
      <c r="L40" s="179"/>
      <c r="M40" s="179"/>
      <c r="N40" s="180"/>
      <c r="O40" s="4">
        <f>(R37*0.2+Z37*0.8)</f>
        <v>2.8363636363636364</v>
      </c>
      <c r="P40" s="4">
        <f>(S37*0.2+Z37*0.8)</f>
        <v>2.8090909090909091</v>
      </c>
      <c r="Q40" s="4">
        <f>(T37*0.2+Z37*0.8)</f>
        <v>2.8090909090909091</v>
      </c>
      <c r="R40" s="4">
        <f>(U37*0.2+Z37*0.8)</f>
        <v>2.8090909090909091</v>
      </c>
      <c r="S40" s="5">
        <f>(V37*0.2+Z37*0.8)</f>
        <v>2.8090909090909091</v>
      </c>
    </row>
    <row r="41" spans="1:8" ht="20.25">
      <c r="A41" s="19" t="s">
        <v>79</v>
      </c>
      <c r="B41" s="3"/>
      <c r="C41" s="20"/>
      <c r="D41" s="2"/>
      <c r="E41" s="1"/>
      <c r="F41" s="1"/>
      <c r="G41" s="1"/>
      <c r="H41" s="1"/>
    </row>
    <row r="42" spans="1:8" ht="21" thickBot="1">
      <c r="A42" s="21" t="s">
        <v>80</v>
      </c>
      <c r="B42" s="22"/>
      <c r="C42" s="23"/>
      <c r="D42" s="2"/>
      <c r="E42" s="1"/>
      <c r="F42" s="1"/>
      <c r="G42" s="1"/>
      <c r="H42" s="1"/>
    </row>
  </sheetData>
  <mergeCells count="22"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  <mergeCell ref="A37:C37"/>
    <mergeCell ref="A39:C39"/>
    <mergeCell ref="E39:N40"/>
    <mergeCell ref="A32:C32"/>
    <mergeCell ref="A33:C33"/>
    <mergeCell ref="A34:C34"/>
    <mergeCell ref="A35:C35"/>
    <mergeCell ref="A36:C36"/>
  </mergeCells>
  <pageMargins left="0.7" right="0.7" top="0.75" bottom="0.75" header="0.3" footer="0.3"/>
  <pageSetup orientation="portrait" paperSize="1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ca22f5-52cf-4baa-a9c9-c2ec3e2bc450}">
  <dimension ref="A3:AC18"/>
  <sheetViews>
    <sheetView zoomScale="78" zoomScaleNormal="78" workbookViewId="0" topLeftCell="G1">
      <selection pane="topLeft" activeCell="H13" sqref="H13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107</v>
      </c>
      <c r="C6" s="60"/>
      <c r="D6" s="60" t="str">
        <f>'CO (4)'!D4</f>
        <v>आधुनिक काव्य</v>
      </c>
      <c r="E6" s="60">
        <v>2</v>
      </c>
      <c r="F6" s="61">
        <f>'CO-PO Mapping (4)'!C16</f>
        <v>2.6459999999999999</v>
      </c>
      <c r="G6" s="45">
        <v>2</v>
      </c>
      <c r="H6" s="61">
        <f>'CO-PO Mapping (4)'!D16</f>
        <v>2.6459999999999999</v>
      </c>
      <c r="I6" s="45"/>
      <c r="J6" s="61"/>
      <c r="K6" s="45">
        <v>2.50</v>
      </c>
      <c r="L6" s="40">
        <f>'CO-PO Mapping (4)'!F16</f>
        <v>2.64</v>
      </c>
      <c r="M6" s="45"/>
      <c r="N6" s="61"/>
      <c r="O6" s="45"/>
      <c r="P6" s="61"/>
      <c r="Q6" s="45"/>
      <c r="R6" s="61"/>
      <c r="S6" s="45">
        <v>2.2999999999999998</v>
      </c>
      <c r="T6" s="61">
        <f>'CO-PO Mapping (4)'!J16</f>
        <v>2.67</v>
      </c>
      <c r="U6" s="45"/>
      <c r="V6" s="61"/>
      <c r="W6" s="45"/>
      <c r="X6" s="61"/>
      <c r="Y6" s="45">
        <v>2.60</v>
      </c>
      <c r="Z6" s="61">
        <f>'CO-PO Mapping (4)'!M16</f>
        <v>2.6459999999999999</v>
      </c>
      <c r="AA6" s="45">
        <v>2</v>
      </c>
      <c r="AB6" s="62">
        <f>'CO-PO Mapping (4)'!N16</f>
        <v>2.6459999999999999</v>
      </c>
      <c r="AC6" s="63"/>
    </row>
    <row r="7" spans="1:29" ht="15">
      <c r="A7" s="45">
        <v>2</v>
      </c>
      <c r="B7" s="45" t="s">
        <v>107</v>
      </c>
      <c r="C7" s="60"/>
      <c r="D7" s="60" t="str">
        <f>'CO (4)'!D5</f>
        <v>भाषा, काव्यशास्त्र और निबंध</v>
      </c>
      <c r="E7" s="60">
        <v>1.90</v>
      </c>
      <c r="F7" s="92">
        <f>'CO-PO Mapping (4)'!C31</f>
        <v>2.6433333333333331</v>
      </c>
      <c r="G7" s="45">
        <v>2</v>
      </c>
      <c r="H7" s="92">
        <f>'CO-PO Mapping (4)'!D31</f>
        <v>2.6500000000000004</v>
      </c>
      <c r="I7" s="45">
        <v>2.90</v>
      </c>
      <c r="J7" s="92">
        <f>'CO-PO Mapping (4)'!E31</f>
        <v>2.64</v>
      </c>
      <c r="K7" s="45">
        <v>2</v>
      </c>
      <c r="L7" s="92">
        <f>'CO-PO Mapping (4)'!F31</f>
        <v>2.655</v>
      </c>
      <c r="M7" s="45"/>
      <c r="N7" s="92"/>
      <c r="O7" s="45"/>
      <c r="P7" s="92"/>
      <c r="Q7" s="45"/>
      <c r="R7" s="92"/>
      <c r="S7" s="45">
        <v>2.60</v>
      </c>
      <c r="T7" s="92">
        <f>'CO-PO Mapping (4)'!J31</f>
        <v>2.655</v>
      </c>
      <c r="U7" s="45"/>
      <c r="V7" s="92"/>
      <c r="W7" s="45"/>
      <c r="X7" s="92"/>
      <c r="Y7" s="45">
        <v>2.50</v>
      </c>
      <c r="Z7" s="92">
        <f>'CO-PO Mapping (4)'!M31</f>
        <v>2.6475</v>
      </c>
      <c r="AA7" s="45">
        <v>2.2999999999999998</v>
      </c>
      <c r="AB7" s="92">
        <f>'CO-PO Mapping (4)'!N31</f>
        <v>2.6485714285714286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</v>
      </c>
      <c r="H9" s="48"/>
      <c r="I9" s="49">
        <f>AVERAGE(I6:I7)</f>
        <v>2.90</v>
      </c>
      <c r="J9" s="48"/>
      <c r="K9" s="49">
        <f>AVERAGE(K6:K7)</f>
        <v>2.25</v>
      </c>
      <c r="L9" s="48"/>
      <c r="M9" s="49" t="e">
        <f>AVERAGE(M6:M7)</f>
        <v>#DIV/0!</v>
      </c>
      <c r="N9" s="48"/>
      <c r="O9" s="49" t="e">
        <f>AVERAGE(O6:O7)</f>
        <v>#DIV/0!</v>
      </c>
      <c r="P9" s="48"/>
      <c r="Q9" s="49" t="e">
        <f>AVERAGE(Q6:Q7)</f>
        <v>#DIV/0!</v>
      </c>
      <c r="R9" s="48"/>
      <c r="S9" s="49">
        <f>AVERAGE(S6:S7)</f>
        <v>2.4500000000000002</v>
      </c>
      <c r="T9" s="48"/>
      <c r="U9" s="49" t="e">
        <f>AVERAGE(U6:U7)</f>
        <v>#DIV/0!</v>
      </c>
      <c r="V9" s="48"/>
      <c r="W9" s="49" t="e">
        <f>AVERAGE(W6:W7)</f>
        <v>#DIV/0!</v>
      </c>
      <c r="X9" s="48"/>
      <c r="Y9" s="49">
        <f>AVERAGE(Y6:Y7)</f>
        <v>2.5499999999999998</v>
      </c>
      <c r="Z9" s="48"/>
      <c r="AA9" s="49">
        <f>AVERAGE(AA6:AA7)</f>
        <v>2.15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2.6446666666666667</v>
      </c>
      <c r="G11" s="64"/>
      <c r="H11" s="85">
        <f>AVERAGE(H6:H7)</f>
        <v>2.6480000000000001</v>
      </c>
      <c r="I11" s="64"/>
      <c r="J11" s="85">
        <f>AVERAGE(J6:J7)</f>
        <v>2.64</v>
      </c>
      <c r="K11" s="64"/>
      <c r="L11" s="85">
        <f>AVERAGE(L6:L7)</f>
        <v>2.6475</v>
      </c>
      <c r="M11" s="64"/>
      <c r="N11" s="85" t="e">
        <f>AVERAGE(N6:N7)</f>
        <v>#DIV/0!</v>
      </c>
      <c r="O11" s="64"/>
      <c r="P11" s="85" t="e">
        <f>AVERAGE(P6:P7)</f>
        <v>#DIV/0!</v>
      </c>
      <c r="Q11" s="64"/>
      <c r="R11" s="85" t="e">
        <f>AVERAGE(R6:R7)</f>
        <v>#DIV/0!</v>
      </c>
      <c r="S11" s="64"/>
      <c r="T11" s="85">
        <f>AVERAGE(T6:T7)</f>
        <v>2.6625</v>
      </c>
      <c r="U11" s="64"/>
      <c r="V11" s="85" t="e">
        <f>AVERAGE(V6:V7)</f>
        <v>#DIV/0!</v>
      </c>
      <c r="W11" s="64"/>
      <c r="X11" s="85" t="e">
        <f>AVERAGE(X6:X7)</f>
        <v>#DIV/0!</v>
      </c>
      <c r="Y11" s="64"/>
      <c r="Z11" s="85">
        <f>AVERAGE(Z6:Z7)</f>
        <v>2.6467499999999999</v>
      </c>
      <c r="AA11" s="64"/>
      <c r="AB11" s="86">
        <f>AVERAGE(AB6:AB7)</f>
        <v>2.6472857142857142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2.40</v>
      </c>
      <c r="K13" s="64"/>
      <c r="L13" s="87">
        <v>2.60</v>
      </c>
      <c r="M13" s="64"/>
      <c r="N13" s="87">
        <v>2.10</v>
      </c>
      <c r="O13" s="64"/>
      <c r="P13" s="87">
        <v>2.40</v>
      </c>
      <c r="Q13" s="64"/>
      <c r="R13" s="87">
        <v>2.2000000000000002</v>
      </c>
      <c r="S13" s="64"/>
      <c r="T13" s="87">
        <v>2.10</v>
      </c>
      <c r="U13" s="64"/>
      <c r="V13" s="87">
        <v>2.10</v>
      </c>
      <c r="W13" s="64"/>
      <c r="X13" s="87">
        <v>2.50</v>
      </c>
      <c r="Y13" s="64"/>
      <c r="Z13" s="87">
        <v>2.10</v>
      </c>
      <c r="AA13" s="64"/>
      <c r="AB13" s="88">
        <v>2.50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2.3723333333333336</v>
      </c>
      <c r="G15" s="64"/>
      <c r="H15" s="89">
        <f>(H11+H13)/2</f>
        <v>2.5739999999999998</v>
      </c>
      <c r="I15" s="64"/>
      <c r="J15" s="89">
        <f>(J11+J13)/2</f>
        <v>2.52</v>
      </c>
      <c r="K15" s="64"/>
      <c r="L15" s="89">
        <f>(L11+L13)/2</f>
        <v>2.62375</v>
      </c>
      <c r="M15" s="64"/>
      <c r="N15" s="89" t="e">
        <f>(N11+N13)/2</f>
        <v>#DIV/0!</v>
      </c>
      <c r="O15" s="64"/>
      <c r="P15" s="89" t="e">
        <f>(P11+P13)/2</f>
        <v>#DIV/0!</v>
      </c>
      <c r="Q15" s="64"/>
      <c r="R15" s="89" t="e">
        <f>(R11+R13)/2</f>
        <v>#DIV/0!</v>
      </c>
      <c r="S15" s="64"/>
      <c r="T15" s="89">
        <f>(T11+T13)/2</f>
        <v>2.38125</v>
      </c>
      <c r="U15" s="64"/>
      <c r="V15" s="89" t="e">
        <f>(V11+V13)/2</f>
        <v>#DIV/0!</v>
      </c>
      <c r="W15" s="64"/>
      <c r="X15" s="89" t="e">
        <f>(X11+X13)/2</f>
        <v>#DIV/0!</v>
      </c>
      <c r="Y15" s="64"/>
      <c r="Z15" s="89">
        <f>(Z11+Z13)/2</f>
        <v>2.3733750000000002</v>
      </c>
      <c r="AA15" s="64"/>
      <c r="AB15" s="90">
        <f>(AB11+AB13)/2</f>
        <v>2.5736428571428571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Not Achive</v>
      </c>
      <c r="J18" s="245"/>
      <c r="K18" s="245" t="str">
        <f>IF(L15&gt;K9,"Achieve","Not Achieve")</f>
        <v>Achieve</v>
      </c>
      <c r="L18" s="245"/>
      <c r="M18" s="245" t="e">
        <f t="shared" si="2" ref="M18">IF(N15&gt;M9,"Achieve","Not Achive")</f>
        <v>#DIV/0!</v>
      </c>
      <c r="N18" s="245"/>
      <c r="O18" s="245" t="e">
        <f t="shared" si="3" ref="O18">IF(P15&gt;O9,"Achieve","Not Achive")</f>
        <v>#DIV/0!</v>
      </c>
      <c r="P18" s="245"/>
      <c r="Q18" s="245" t="e">
        <f t="shared" si="4" ref="Q18">IF(R15&gt;Q9,"Achieve","Not Achive")</f>
        <v>#DIV/0!</v>
      </c>
      <c r="R18" s="245"/>
      <c r="S18" s="245" t="str">
        <f t="shared" si="5" ref="S18">IF(T15&gt;S9,"Achieve","Not Achive")</f>
        <v>Not Achive</v>
      </c>
      <c r="T18" s="245"/>
      <c r="U18" s="245" t="e">
        <f t="shared" si="6" ref="U18">IF(V15&gt;U9,"Achieve","Not Achive")</f>
        <v>#DIV/0!</v>
      </c>
      <c r="V18" s="245"/>
      <c r="W18" s="245" t="e">
        <f t="shared" si="7" ref="W18">IF(X15&gt;W9,"Achieve","Not Achive")</f>
        <v>#DIV/0!</v>
      </c>
      <c r="X18" s="245"/>
      <c r="Y18" s="245" t="str">
        <f t="shared" si="8" ref="Y18">IF(Z15&gt;Y9,"Achieve","Not Achive")</f>
        <v>Not Achive</v>
      </c>
      <c r="Z18" s="245"/>
      <c r="AA18" s="245" t="str">
        <f>IF(AB15&gt;AA9,"Achieve","Not Achieve")</f>
        <v>Achieve</v>
      </c>
      <c r="AB18" s="245"/>
    </row>
  </sheetData>
  <mergeCells count="37">
    <mergeCell ref="AA3:AB3"/>
    <mergeCell ref="Q3:R3"/>
    <mergeCell ref="S3:T3"/>
    <mergeCell ref="U3:V3"/>
    <mergeCell ref="W3:X3"/>
    <mergeCell ref="Y3:Z3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075300-4bb5-4749-b816-6d57c38e011d}">
  <dimension ref="A1:AR109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303" bestFit="1" customWidth="1"/>
    <col min="10" max="10" width="14.285714285714286" style="304" bestFit="1" customWidth="1"/>
    <col min="11" max="11" width="10" style="1" bestFit="1" customWidth="1"/>
    <col min="12" max="12" width="14.857142857142858" style="1" bestFit="1" customWidth="1"/>
    <col min="13" max="13" width="13.571428571428571" style="1" bestFit="1" customWidth="1"/>
    <col min="14" max="15" width="14.857142857142858" style="1" bestFit="1" customWidth="1"/>
    <col min="16" max="16" width="14.857142857142858" style="304" bestFit="1" customWidth="1"/>
    <col min="17" max="22" width="14.857142857142858" style="1" bestFit="1" customWidth="1"/>
    <col min="23" max="23" width="23.857142857142858" style="1" bestFit="1" customWidth="1"/>
    <col min="24" max="24" width="20.285714285714285" style="1" bestFit="1" customWidth="1"/>
    <col min="25" max="25" width="17.428571428571427" style="305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4" thickBot="1">
      <c r="A3" s="197" t="s">
        <v>83</v>
      </c>
      <c r="B3" s="198"/>
      <c r="C3" s="274" t="s">
        <v>295</v>
      </c>
      <c r="D3" s="84" t="s">
        <v>98</v>
      </c>
      <c r="E3" s="83"/>
      <c r="F3" s="199" t="s">
        <v>296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275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276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277" t="s">
        <v>10</v>
      </c>
      <c r="J6" s="278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279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280"/>
      <c r="Z6" s="186"/>
    </row>
    <row r="7" spans="1:44" s="104" customFormat="1" ht="20.25">
      <c r="A7" s="223">
        <v>1</v>
      </c>
      <c r="B7" s="260">
        <v>630118</v>
      </c>
      <c r="C7" s="118" t="s">
        <v>198</v>
      </c>
      <c r="D7" s="228">
        <v>10</v>
      </c>
      <c r="E7" s="228">
        <v>5</v>
      </c>
      <c r="F7" s="228">
        <v>6</v>
      </c>
      <c r="G7" s="228">
        <v>8</v>
      </c>
      <c r="H7" s="228">
        <v>9</v>
      </c>
      <c r="I7" s="281">
        <f>SUM(D7:H7)</f>
        <v>38</v>
      </c>
      <c r="J7" s="271">
        <f>I7*0.15</f>
        <v>5.70</v>
      </c>
      <c r="K7" s="282">
        <v>3.50</v>
      </c>
      <c r="L7" s="282">
        <v>2</v>
      </c>
      <c r="M7" s="282">
        <v>1</v>
      </c>
      <c r="N7" s="282">
        <v>2</v>
      </c>
      <c r="O7" s="282">
        <v>4</v>
      </c>
      <c r="P7" s="271">
        <f>SUM(K7:O7)</f>
        <v>12.50</v>
      </c>
      <c r="Q7" s="229">
        <f>P7*0.05</f>
        <v>0.625</v>
      </c>
      <c r="R7" s="103">
        <f>D7*0.15+K7*0.05</f>
        <v>1.675</v>
      </c>
      <c r="S7" s="103">
        <f t="shared" si="0" ref="S7:V7">E7*0.15+L7*0.05</f>
        <v>0.85</v>
      </c>
      <c r="T7" s="103">
        <f t="shared" si="0"/>
        <v>0.95</v>
      </c>
      <c r="U7" s="103">
        <f t="shared" si="0"/>
        <v>1.30</v>
      </c>
      <c r="V7" s="103">
        <f t="shared" si="0"/>
        <v>1.5499999999999998</v>
      </c>
      <c r="W7" s="26">
        <f>I7+P7</f>
        <v>50.50</v>
      </c>
      <c r="X7" s="226">
        <f>W7*0.2</f>
        <v>10.100000000000001</v>
      </c>
      <c r="Y7" s="283">
        <v>40</v>
      </c>
      <c r="Z7" s="105">
        <f>Y7*0.8</f>
        <v>32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630120</v>
      </c>
      <c r="C8" s="118" t="s">
        <v>199</v>
      </c>
      <c r="D8" s="228">
        <v>11</v>
      </c>
      <c r="E8" s="228">
        <v>8</v>
      </c>
      <c r="F8" s="228">
        <v>9</v>
      </c>
      <c r="G8" s="228">
        <v>8</v>
      </c>
      <c r="H8" s="228">
        <v>9</v>
      </c>
      <c r="I8" s="281">
        <f t="shared" si="1" ref="I8:I71">SUM(D8:H8)</f>
        <v>45</v>
      </c>
      <c r="J8" s="271">
        <f t="shared" si="2" ref="J8:J71">I8*0.15</f>
        <v>6.75</v>
      </c>
      <c r="K8" s="282">
        <v>2</v>
      </c>
      <c r="L8" s="282">
        <v>4</v>
      </c>
      <c r="M8" s="282">
        <v>3</v>
      </c>
      <c r="N8" s="282">
        <v>4</v>
      </c>
      <c r="O8" s="282">
        <v>2</v>
      </c>
      <c r="P8" s="271">
        <f t="shared" si="3" ref="P8:P71">SUM(K8:O8)</f>
        <v>15</v>
      </c>
      <c r="Q8" s="229">
        <f t="shared" si="4" ref="Q8:Q71">P8*0.05</f>
        <v>0.75</v>
      </c>
      <c r="R8" s="103">
        <f t="shared" si="5" ref="R8:R71">D8*0.15+K8*0.05</f>
        <v>1.75</v>
      </c>
      <c r="S8" s="103">
        <f t="shared" si="6" ref="S8:S71">E8*0.15+L8*0.05</f>
        <v>1.40</v>
      </c>
      <c r="T8" s="103">
        <f t="shared" si="7" ref="T8:T71">F8*0.15+M8*0.05</f>
        <v>1.50</v>
      </c>
      <c r="U8" s="103">
        <f t="shared" si="8" ref="U8:U71">G8*0.15+N8*0.05</f>
        <v>1.40</v>
      </c>
      <c r="V8" s="103">
        <f t="shared" si="9" ref="V8:V71">H8*0.15+O8*0.05</f>
        <v>1.45</v>
      </c>
      <c r="W8" s="26">
        <f t="shared" si="10" ref="W8:W71">I8+P8</f>
        <v>60</v>
      </c>
      <c r="X8" s="226">
        <f t="shared" si="11" ref="X8:X71">W8*0.2</f>
        <v>12</v>
      </c>
      <c r="Y8" s="283">
        <v>48</v>
      </c>
      <c r="Z8" s="105">
        <f t="shared" si="12" ref="Z8:Z71">Y8*0.8</f>
        <v>38.400000000000006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630121</v>
      </c>
      <c r="C9" s="118" t="s">
        <v>200</v>
      </c>
      <c r="D9" s="228">
        <v>12</v>
      </c>
      <c r="E9" s="228">
        <v>2</v>
      </c>
      <c r="F9" s="228">
        <v>14</v>
      </c>
      <c r="G9" s="228">
        <v>6</v>
      </c>
      <c r="H9" s="228">
        <v>5</v>
      </c>
      <c r="I9" s="281">
        <f t="shared" si="1"/>
        <v>39</v>
      </c>
      <c r="J9" s="271">
        <f t="shared" si="2"/>
        <v>5.85</v>
      </c>
      <c r="K9" s="282">
        <v>1.50</v>
      </c>
      <c r="L9" s="282">
        <v>2</v>
      </c>
      <c r="M9" s="282">
        <v>2</v>
      </c>
      <c r="N9" s="282">
        <v>3</v>
      </c>
      <c r="O9" s="282">
        <v>1.50</v>
      </c>
      <c r="P9" s="271">
        <f t="shared" si="3"/>
        <v>10</v>
      </c>
      <c r="Q9" s="229">
        <f t="shared" si="4"/>
        <v>0.50</v>
      </c>
      <c r="R9" s="103">
        <f t="shared" si="5"/>
        <v>1.8749999999999998</v>
      </c>
      <c r="S9" s="103">
        <f t="shared" si="6"/>
        <v>0.40</v>
      </c>
      <c r="T9" s="103">
        <f t="shared" si="7"/>
        <v>2.2000000000000002</v>
      </c>
      <c r="U9" s="103">
        <f t="shared" si="8"/>
        <v>1.0499999999999998</v>
      </c>
      <c r="V9" s="103">
        <f t="shared" si="9"/>
        <v>0.825</v>
      </c>
      <c r="W9" s="26">
        <f t="shared" si="10"/>
        <v>49</v>
      </c>
      <c r="X9" s="226">
        <f t="shared" si="11"/>
        <v>9.8000000000000007</v>
      </c>
      <c r="Y9" s="283">
        <v>36</v>
      </c>
      <c r="Z9" s="105">
        <f t="shared" si="12"/>
        <v>28.80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630123</v>
      </c>
      <c r="C10" s="118" t="s">
        <v>201</v>
      </c>
      <c r="D10" s="228">
        <v>14</v>
      </c>
      <c r="E10" s="228">
        <v>12</v>
      </c>
      <c r="F10" s="228">
        <v>14</v>
      </c>
      <c r="G10" s="228">
        <v>15</v>
      </c>
      <c r="H10" s="228">
        <v>8</v>
      </c>
      <c r="I10" s="281">
        <f t="shared" si="1"/>
        <v>63</v>
      </c>
      <c r="J10" s="271">
        <f t="shared" si="2"/>
        <v>9.4499999999999993</v>
      </c>
      <c r="K10" s="282">
        <v>3</v>
      </c>
      <c r="L10" s="282">
        <v>4</v>
      </c>
      <c r="M10" s="282">
        <v>5</v>
      </c>
      <c r="N10" s="282">
        <v>1.50</v>
      </c>
      <c r="O10" s="282">
        <v>3</v>
      </c>
      <c r="P10" s="271">
        <f t="shared" si="3"/>
        <v>16.50</v>
      </c>
      <c r="Q10" s="229">
        <f t="shared" si="4"/>
        <v>0.825</v>
      </c>
      <c r="R10" s="103">
        <f t="shared" si="5"/>
        <v>2.25</v>
      </c>
      <c r="S10" s="103">
        <f t="shared" si="6"/>
        <v>1.9999999999999998</v>
      </c>
      <c r="T10" s="103">
        <f t="shared" si="7"/>
        <v>2.35</v>
      </c>
      <c r="U10" s="103">
        <f t="shared" si="8"/>
        <v>2.3250000000000002</v>
      </c>
      <c r="V10" s="103">
        <f t="shared" si="9"/>
        <v>1.35</v>
      </c>
      <c r="W10" s="26">
        <f t="shared" si="10"/>
        <v>79.50</v>
      </c>
      <c r="X10" s="226">
        <f t="shared" si="11"/>
        <v>15.90</v>
      </c>
      <c r="Y10" s="283">
        <v>69</v>
      </c>
      <c r="Z10" s="105">
        <f t="shared" si="12"/>
        <v>55.20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630125</v>
      </c>
      <c r="C11" s="118" t="s">
        <v>297</v>
      </c>
      <c r="D11" s="228">
        <v>7</v>
      </c>
      <c r="E11" s="228">
        <v>9</v>
      </c>
      <c r="F11" s="228">
        <v>5</v>
      </c>
      <c r="G11" s="228">
        <v>9</v>
      </c>
      <c r="H11" s="228">
        <v>9</v>
      </c>
      <c r="I11" s="281">
        <f t="shared" si="1"/>
        <v>39</v>
      </c>
      <c r="J11" s="271">
        <f t="shared" si="2"/>
        <v>5.85</v>
      </c>
      <c r="K11" s="282">
        <v>1</v>
      </c>
      <c r="L11" s="282">
        <v>2.50</v>
      </c>
      <c r="M11" s="282">
        <v>2</v>
      </c>
      <c r="N11" s="282">
        <v>4</v>
      </c>
      <c r="O11" s="282">
        <v>2.50</v>
      </c>
      <c r="P11" s="271">
        <f t="shared" si="3"/>
        <v>12</v>
      </c>
      <c r="Q11" s="229">
        <f t="shared" si="4"/>
        <v>0.60000000000000009</v>
      </c>
      <c r="R11" s="103">
        <f t="shared" si="5"/>
        <v>1.1000000000000001</v>
      </c>
      <c r="S11" s="103">
        <f t="shared" si="6"/>
        <v>1.475</v>
      </c>
      <c r="T11" s="103">
        <f t="shared" si="7"/>
        <v>0.85</v>
      </c>
      <c r="U11" s="103">
        <f t="shared" si="8"/>
        <v>1.5499999999999998</v>
      </c>
      <c r="V11" s="103">
        <f t="shared" si="9"/>
        <v>1.475</v>
      </c>
      <c r="W11" s="26">
        <f t="shared" si="10"/>
        <v>51</v>
      </c>
      <c r="X11" s="226">
        <f t="shared" si="11"/>
        <v>10.200000000000001</v>
      </c>
      <c r="Y11" s="283">
        <v>36</v>
      </c>
      <c r="Z11" s="105">
        <f t="shared" si="12"/>
        <v>28.80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630126</v>
      </c>
      <c r="C12" s="118" t="s">
        <v>116</v>
      </c>
      <c r="D12" s="228">
        <v>10</v>
      </c>
      <c r="E12" s="228">
        <v>11</v>
      </c>
      <c r="F12" s="228">
        <v>8</v>
      </c>
      <c r="G12" s="228">
        <v>13</v>
      </c>
      <c r="H12" s="228">
        <v>9</v>
      </c>
      <c r="I12" s="281">
        <f t="shared" si="1"/>
        <v>51</v>
      </c>
      <c r="J12" s="271">
        <f t="shared" si="2"/>
        <v>7.65</v>
      </c>
      <c r="K12" s="282">
        <v>2</v>
      </c>
      <c r="L12" s="282">
        <v>3.50</v>
      </c>
      <c r="M12" s="282">
        <v>2.50</v>
      </c>
      <c r="N12" s="282">
        <v>3.50</v>
      </c>
      <c r="O12" s="282">
        <v>3.50</v>
      </c>
      <c r="P12" s="271">
        <f t="shared" si="3"/>
        <v>15</v>
      </c>
      <c r="Q12" s="229">
        <f t="shared" si="4"/>
        <v>0.75</v>
      </c>
      <c r="R12" s="103">
        <f t="shared" si="5"/>
        <v>1.60</v>
      </c>
      <c r="S12" s="103">
        <f t="shared" si="6"/>
        <v>1.825</v>
      </c>
      <c r="T12" s="103">
        <f t="shared" si="7"/>
        <v>1.325</v>
      </c>
      <c r="U12" s="103">
        <f t="shared" si="8"/>
        <v>2.125</v>
      </c>
      <c r="V12" s="103">
        <f t="shared" si="9"/>
        <v>1.525</v>
      </c>
      <c r="W12" s="26">
        <f t="shared" si="10"/>
        <v>66</v>
      </c>
      <c r="X12" s="226">
        <f t="shared" si="11"/>
        <v>13.20</v>
      </c>
      <c r="Y12" s="283">
        <v>56</v>
      </c>
      <c r="Z12" s="105">
        <f t="shared" si="12"/>
        <v>44.80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630127</v>
      </c>
      <c r="C13" s="118" t="s">
        <v>202</v>
      </c>
      <c r="D13" s="228">
        <v>8</v>
      </c>
      <c r="E13" s="228">
        <v>7</v>
      </c>
      <c r="F13" s="228">
        <v>6</v>
      </c>
      <c r="G13" s="228">
        <v>7</v>
      </c>
      <c r="H13" s="228">
        <v>5</v>
      </c>
      <c r="I13" s="281">
        <f t="shared" si="1"/>
        <v>33</v>
      </c>
      <c r="J13" s="271">
        <f t="shared" si="2"/>
        <v>4.95</v>
      </c>
      <c r="K13" s="282">
        <v>1</v>
      </c>
      <c r="L13" s="282">
        <v>2</v>
      </c>
      <c r="M13" s="282">
        <v>2.50</v>
      </c>
      <c r="N13" s="282">
        <v>3</v>
      </c>
      <c r="O13" s="282">
        <v>2</v>
      </c>
      <c r="P13" s="271">
        <f t="shared" si="3"/>
        <v>10.50</v>
      </c>
      <c r="Q13" s="229">
        <f t="shared" si="4"/>
        <v>0.525</v>
      </c>
      <c r="R13" s="103">
        <f t="shared" si="5"/>
        <v>1.25</v>
      </c>
      <c r="S13" s="103">
        <f t="shared" si="6"/>
        <v>1.1500000000000001</v>
      </c>
      <c r="T13" s="103">
        <f t="shared" si="7"/>
        <v>1.0249999999999999</v>
      </c>
      <c r="U13" s="103">
        <f t="shared" si="8"/>
        <v>1.2000000000000002</v>
      </c>
      <c r="V13" s="103">
        <f t="shared" si="9"/>
        <v>0.85</v>
      </c>
      <c r="W13" s="26">
        <f t="shared" si="10"/>
        <v>43.50</v>
      </c>
      <c r="X13" s="226">
        <f t="shared" si="11"/>
        <v>8.7000000000000011</v>
      </c>
      <c r="Y13" s="283">
        <v>37</v>
      </c>
      <c r="Z13" s="105">
        <f t="shared" si="12"/>
        <v>29.60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630128</v>
      </c>
      <c r="C14" s="118" t="s">
        <v>203</v>
      </c>
      <c r="D14" s="228">
        <v>6</v>
      </c>
      <c r="E14" s="228">
        <v>5</v>
      </c>
      <c r="F14" s="228">
        <v>8</v>
      </c>
      <c r="G14" s="228">
        <v>2</v>
      </c>
      <c r="H14" s="228">
        <v>4</v>
      </c>
      <c r="I14" s="281">
        <f t="shared" si="1"/>
        <v>25</v>
      </c>
      <c r="J14" s="271">
        <f t="shared" si="2"/>
        <v>3.75</v>
      </c>
      <c r="K14" s="282">
        <v>2</v>
      </c>
      <c r="L14" s="282">
        <v>1</v>
      </c>
      <c r="M14" s="282">
        <v>2</v>
      </c>
      <c r="N14" s="282">
        <v>1</v>
      </c>
      <c r="O14" s="282">
        <v>1.50</v>
      </c>
      <c r="P14" s="271">
        <f t="shared" si="3"/>
        <v>7.50</v>
      </c>
      <c r="Q14" s="229">
        <f t="shared" si="4"/>
        <v>0.375</v>
      </c>
      <c r="R14" s="103">
        <f t="shared" si="5"/>
        <v>0.99999999999999989</v>
      </c>
      <c r="S14" s="103">
        <f t="shared" si="6"/>
        <v>0.80</v>
      </c>
      <c r="T14" s="103">
        <f t="shared" si="7"/>
        <v>1.30</v>
      </c>
      <c r="U14" s="103">
        <f t="shared" si="8"/>
        <v>0.35</v>
      </c>
      <c r="V14" s="103">
        <f t="shared" si="9"/>
        <v>0.675</v>
      </c>
      <c r="W14" s="26">
        <f t="shared" si="10"/>
        <v>32.50</v>
      </c>
      <c r="X14" s="226">
        <f t="shared" si="11"/>
        <v>6.50</v>
      </c>
      <c r="Y14" s="283">
        <v>17</v>
      </c>
      <c r="Z14" s="105">
        <f t="shared" si="12"/>
        <v>13.60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630130</v>
      </c>
      <c r="C15" s="118" t="s">
        <v>204</v>
      </c>
      <c r="D15" s="228">
        <v>11</v>
      </c>
      <c r="E15" s="228">
        <v>10</v>
      </c>
      <c r="F15" s="228">
        <v>9</v>
      </c>
      <c r="G15" s="228">
        <v>7</v>
      </c>
      <c r="H15" s="228">
        <v>3</v>
      </c>
      <c r="I15" s="281">
        <f t="shared" si="1"/>
        <v>40</v>
      </c>
      <c r="J15" s="271">
        <f t="shared" si="2"/>
        <v>6</v>
      </c>
      <c r="K15" s="282">
        <v>2.50</v>
      </c>
      <c r="L15" s="282">
        <v>2</v>
      </c>
      <c r="M15" s="282">
        <v>2</v>
      </c>
      <c r="N15" s="282">
        <v>2.50</v>
      </c>
      <c r="O15" s="282">
        <v>2</v>
      </c>
      <c r="P15" s="271">
        <f t="shared" si="3"/>
        <v>11</v>
      </c>
      <c r="Q15" s="229">
        <f t="shared" si="4"/>
        <v>0.55000000000000004</v>
      </c>
      <c r="R15" s="103">
        <f t="shared" si="5"/>
        <v>1.775</v>
      </c>
      <c r="S15" s="103">
        <f t="shared" si="6"/>
        <v>1.60</v>
      </c>
      <c r="T15" s="103">
        <f t="shared" si="7"/>
        <v>1.45</v>
      </c>
      <c r="U15" s="103">
        <f t="shared" si="8"/>
        <v>1.175</v>
      </c>
      <c r="V15" s="103">
        <f t="shared" si="9"/>
        <v>0.54999999999999993</v>
      </c>
      <c r="W15" s="26">
        <f t="shared" si="10"/>
        <v>51</v>
      </c>
      <c r="X15" s="226">
        <f t="shared" si="11"/>
        <v>10.200000000000001</v>
      </c>
      <c r="Y15" s="283">
        <v>38</v>
      </c>
      <c r="Z15" s="105">
        <f t="shared" si="12"/>
        <v>30.40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630133</v>
      </c>
      <c r="C16" s="118" t="s">
        <v>206</v>
      </c>
      <c r="D16" s="228">
        <v>10</v>
      </c>
      <c r="E16" s="228">
        <v>11</v>
      </c>
      <c r="F16" s="228">
        <v>9</v>
      </c>
      <c r="G16" s="228">
        <v>10</v>
      </c>
      <c r="H16" s="228">
        <v>18</v>
      </c>
      <c r="I16" s="281">
        <f t="shared" si="1"/>
        <v>58</v>
      </c>
      <c r="J16" s="271">
        <f t="shared" si="2"/>
        <v>8.6999999999999993</v>
      </c>
      <c r="K16" s="282">
        <v>3</v>
      </c>
      <c r="L16" s="282">
        <v>2.50</v>
      </c>
      <c r="M16" s="282">
        <v>3</v>
      </c>
      <c r="N16" s="282">
        <v>3</v>
      </c>
      <c r="O16" s="282">
        <v>4.50</v>
      </c>
      <c r="P16" s="271">
        <f t="shared" si="3"/>
        <v>16</v>
      </c>
      <c r="Q16" s="229">
        <f t="shared" si="4"/>
        <v>0.80</v>
      </c>
      <c r="R16" s="103">
        <f t="shared" si="5"/>
        <v>1.65</v>
      </c>
      <c r="S16" s="103">
        <f t="shared" si="6"/>
        <v>1.775</v>
      </c>
      <c r="T16" s="103">
        <f t="shared" si="7"/>
        <v>1.50</v>
      </c>
      <c r="U16" s="103">
        <f t="shared" si="8"/>
        <v>1.65</v>
      </c>
      <c r="V16" s="103">
        <f t="shared" si="9"/>
        <v>2.925</v>
      </c>
      <c r="W16" s="26">
        <f t="shared" si="10"/>
        <v>74</v>
      </c>
      <c r="X16" s="226">
        <f t="shared" si="11"/>
        <v>14.80</v>
      </c>
      <c r="Y16" s="283">
        <v>60</v>
      </c>
      <c r="Z16" s="105">
        <f t="shared" si="12"/>
        <v>48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630139</v>
      </c>
      <c r="C17" s="118" t="s">
        <v>298</v>
      </c>
      <c r="D17" s="228">
        <v>8</v>
      </c>
      <c r="E17" s="228">
        <v>12</v>
      </c>
      <c r="F17" s="228">
        <v>5</v>
      </c>
      <c r="G17" s="228">
        <v>6</v>
      </c>
      <c r="H17" s="228">
        <v>9</v>
      </c>
      <c r="I17" s="281">
        <f t="shared" si="1"/>
        <v>40</v>
      </c>
      <c r="J17" s="271">
        <f t="shared" si="2"/>
        <v>6</v>
      </c>
      <c r="K17" s="282">
        <v>3</v>
      </c>
      <c r="L17" s="282">
        <v>4</v>
      </c>
      <c r="M17" s="282">
        <v>1.50</v>
      </c>
      <c r="N17" s="282">
        <v>2</v>
      </c>
      <c r="O17" s="282">
        <v>3</v>
      </c>
      <c r="P17" s="271">
        <f t="shared" si="3"/>
        <v>13.50</v>
      </c>
      <c r="Q17" s="229">
        <f t="shared" si="4"/>
        <v>0.675</v>
      </c>
      <c r="R17" s="103">
        <f t="shared" si="5"/>
        <v>1.35</v>
      </c>
      <c r="S17" s="103">
        <f t="shared" si="6"/>
        <v>1.9999999999999998</v>
      </c>
      <c r="T17" s="103">
        <f t="shared" si="7"/>
        <v>0.825</v>
      </c>
      <c r="U17" s="103">
        <f t="shared" si="8"/>
        <v>0.99999999999999989</v>
      </c>
      <c r="V17" s="103">
        <f t="shared" si="9"/>
        <v>1.50</v>
      </c>
      <c r="W17" s="26">
        <f t="shared" si="10"/>
        <v>53.50</v>
      </c>
      <c r="X17" s="226">
        <f t="shared" si="11"/>
        <v>10.70</v>
      </c>
      <c r="Y17" s="283">
        <v>38</v>
      </c>
      <c r="Z17" s="105">
        <f t="shared" si="12"/>
        <v>30.40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630141</v>
      </c>
      <c r="C18" s="118" t="s">
        <v>211</v>
      </c>
      <c r="D18" s="228">
        <v>12</v>
      </c>
      <c r="E18" s="228">
        <v>9</v>
      </c>
      <c r="F18" s="228">
        <v>8</v>
      </c>
      <c r="G18" s="228">
        <v>2</v>
      </c>
      <c r="H18" s="228">
        <v>14</v>
      </c>
      <c r="I18" s="281">
        <f t="shared" si="1"/>
        <v>45</v>
      </c>
      <c r="J18" s="271">
        <f t="shared" si="2"/>
        <v>6.75</v>
      </c>
      <c r="K18" s="282">
        <v>4</v>
      </c>
      <c r="L18" s="282">
        <v>3</v>
      </c>
      <c r="M18" s="282">
        <v>2</v>
      </c>
      <c r="N18" s="282">
        <v>2.50</v>
      </c>
      <c r="O18" s="282">
        <v>1</v>
      </c>
      <c r="P18" s="271">
        <f t="shared" si="3"/>
        <v>12.50</v>
      </c>
      <c r="Q18" s="229">
        <f t="shared" si="4"/>
        <v>0.625</v>
      </c>
      <c r="R18" s="103">
        <f t="shared" si="5"/>
        <v>1.9999999999999998</v>
      </c>
      <c r="S18" s="103">
        <f t="shared" si="6"/>
        <v>1.50</v>
      </c>
      <c r="T18" s="103">
        <f t="shared" si="7"/>
        <v>1.30</v>
      </c>
      <c r="U18" s="103">
        <f t="shared" si="8"/>
        <v>0.425</v>
      </c>
      <c r="V18" s="103">
        <f t="shared" si="9"/>
        <v>2.15</v>
      </c>
      <c r="W18" s="26">
        <f t="shared" si="10"/>
        <v>57.50</v>
      </c>
      <c r="X18" s="226">
        <f t="shared" si="11"/>
        <v>11.50</v>
      </c>
      <c r="Y18" s="283">
        <v>46</v>
      </c>
      <c r="Z18" s="105">
        <f t="shared" si="12"/>
        <v>36.800000000000004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630144</v>
      </c>
      <c r="C19" s="118" t="s">
        <v>143</v>
      </c>
      <c r="D19" s="228">
        <v>13</v>
      </c>
      <c r="E19" s="228">
        <v>14</v>
      </c>
      <c r="F19" s="228">
        <v>10</v>
      </c>
      <c r="G19" s="228">
        <v>7</v>
      </c>
      <c r="H19" s="228">
        <v>8</v>
      </c>
      <c r="I19" s="281">
        <f t="shared" si="1"/>
        <v>52</v>
      </c>
      <c r="J19" s="271">
        <f t="shared" si="2"/>
        <v>7.80</v>
      </c>
      <c r="K19" s="282">
        <v>2</v>
      </c>
      <c r="L19" s="282">
        <v>5</v>
      </c>
      <c r="M19" s="282">
        <v>3</v>
      </c>
      <c r="N19" s="282">
        <v>4</v>
      </c>
      <c r="O19" s="282">
        <v>2</v>
      </c>
      <c r="P19" s="271">
        <f t="shared" si="3"/>
        <v>16</v>
      </c>
      <c r="Q19" s="229">
        <f t="shared" si="4"/>
        <v>0.80</v>
      </c>
      <c r="R19" s="103">
        <f t="shared" si="5"/>
        <v>2.0499999999999998</v>
      </c>
      <c r="S19" s="103">
        <f t="shared" si="6"/>
        <v>2.35</v>
      </c>
      <c r="T19" s="103">
        <f t="shared" si="7"/>
        <v>1.65</v>
      </c>
      <c r="U19" s="103">
        <f t="shared" si="8"/>
        <v>1.25</v>
      </c>
      <c r="V19" s="103">
        <f t="shared" si="9"/>
        <v>1.30</v>
      </c>
      <c r="W19" s="26">
        <f t="shared" si="10"/>
        <v>68</v>
      </c>
      <c r="X19" s="226">
        <f t="shared" si="11"/>
        <v>13.60</v>
      </c>
      <c r="Y19" s="283">
        <v>55</v>
      </c>
      <c r="Z19" s="105">
        <f t="shared" si="12"/>
        <v>44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630146</v>
      </c>
      <c r="C20" s="118" t="s">
        <v>214</v>
      </c>
      <c r="D20" s="228">
        <v>7</v>
      </c>
      <c r="E20" s="228">
        <v>14</v>
      </c>
      <c r="F20" s="228">
        <v>9</v>
      </c>
      <c r="G20" s="228">
        <v>8</v>
      </c>
      <c r="H20" s="228">
        <v>9</v>
      </c>
      <c r="I20" s="281">
        <f t="shared" si="1"/>
        <v>47</v>
      </c>
      <c r="J20" s="271">
        <f t="shared" si="2"/>
        <v>7.05</v>
      </c>
      <c r="K20" s="282">
        <v>3</v>
      </c>
      <c r="L20" s="282">
        <v>2.50</v>
      </c>
      <c r="M20" s="282">
        <v>1</v>
      </c>
      <c r="N20" s="282">
        <v>3.50</v>
      </c>
      <c r="O20" s="282">
        <v>2</v>
      </c>
      <c r="P20" s="271">
        <f t="shared" si="3"/>
        <v>12</v>
      </c>
      <c r="Q20" s="229">
        <f t="shared" si="4"/>
        <v>0.60000000000000009</v>
      </c>
      <c r="R20" s="103">
        <f t="shared" si="5"/>
        <v>1.2000000000000002</v>
      </c>
      <c r="S20" s="103">
        <f t="shared" si="6"/>
        <v>2.225</v>
      </c>
      <c r="T20" s="103">
        <f t="shared" si="7"/>
        <v>1.40</v>
      </c>
      <c r="U20" s="103">
        <f t="shared" si="8"/>
        <v>1.375</v>
      </c>
      <c r="V20" s="103">
        <f t="shared" si="9"/>
        <v>1.45</v>
      </c>
      <c r="W20" s="26">
        <f t="shared" si="10"/>
        <v>59</v>
      </c>
      <c r="X20" s="226">
        <f t="shared" si="11"/>
        <v>11.80</v>
      </c>
      <c r="Y20" s="283">
        <v>47</v>
      </c>
      <c r="Z20" s="105">
        <f t="shared" si="12"/>
        <v>37.60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630149</v>
      </c>
      <c r="C21" s="118" t="s">
        <v>216</v>
      </c>
      <c r="D21" s="228">
        <v>14</v>
      </c>
      <c r="E21" s="228">
        <v>12</v>
      </c>
      <c r="F21" s="228">
        <v>10</v>
      </c>
      <c r="G21" s="228">
        <v>13</v>
      </c>
      <c r="H21" s="228">
        <v>14</v>
      </c>
      <c r="I21" s="281">
        <f t="shared" si="1"/>
        <v>63</v>
      </c>
      <c r="J21" s="271">
        <f t="shared" si="2"/>
        <v>9.4499999999999993</v>
      </c>
      <c r="K21" s="282">
        <v>4</v>
      </c>
      <c r="L21" s="282">
        <v>3</v>
      </c>
      <c r="M21" s="282">
        <v>2</v>
      </c>
      <c r="N21" s="282">
        <v>3.50</v>
      </c>
      <c r="O21" s="282">
        <v>4</v>
      </c>
      <c r="P21" s="271">
        <f t="shared" si="3"/>
        <v>16.50</v>
      </c>
      <c r="Q21" s="229">
        <f t="shared" si="4"/>
        <v>0.825</v>
      </c>
      <c r="R21" s="103">
        <f t="shared" si="5"/>
        <v>2.3000000000000003</v>
      </c>
      <c r="S21" s="103">
        <f t="shared" si="6"/>
        <v>1.9499999999999997</v>
      </c>
      <c r="T21" s="103">
        <f t="shared" si="7"/>
        <v>1.60</v>
      </c>
      <c r="U21" s="103">
        <f t="shared" si="8"/>
        <v>2.125</v>
      </c>
      <c r="V21" s="103">
        <f t="shared" si="9"/>
        <v>2.3000000000000003</v>
      </c>
      <c r="W21" s="26">
        <f t="shared" si="10"/>
        <v>79.50</v>
      </c>
      <c r="X21" s="226">
        <f t="shared" si="11"/>
        <v>15.90</v>
      </c>
      <c r="Y21" s="283">
        <v>66</v>
      </c>
      <c r="Z21" s="105">
        <f t="shared" si="12"/>
        <v>52.80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630152</v>
      </c>
      <c r="C22" s="118" t="s">
        <v>299</v>
      </c>
      <c r="D22" s="228">
        <v>11</v>
      </c>
      <c r="E22" s="228">
        <v>11</v>
      </c>
      <c r="F22" s="228">
        <v>2</v>
      </c>
      <c r="G22" s="228">
        <v>8</v>
      </c>
      <c r="H22" s="228">
        <v>9</v>
      </c>
      <c r="I22" s="281">
        <f t="shared" si="1"/>
        <v>41</v>
      </c>
      <c r="J22" s="271">
        <f t="shared" si="2"/>
        <v>6.15</v>
      </c>
      <c r="K22" s="282">
        <v>2</v>
      </c>
      <c r="L22" s="282">
        <v>3</v>
      </c>
      <c r="M22" s="282">
        <v>1.50</v>
      </c>
      <c r="N22" s="282">
        <v>2</v>
      </c>
      <c r="O22" s="282">
        <v>3</v>
      </c>
      <c r="P22" s="271">
        <f t="shared" si="3"/>
        <v>11.50</v>
      </c>
      <c r="Q22" s="229">
        <f t="shared" si="4"/>
        <v>0.57500000000000007</v>
      </c>
      <c r="R22" s="103">
        <f t="shared" si="5"/>
        <v>1.75</v>
      </c>
      <c r="S22" s="103">
        <f t="shared" si="6"/>
        <v>1.7999999999999998</v>
      </c>
      <c r="T22" s="103">
        <f t="shared" si="7"/>
        <v>0.375</v>
      </c>
      <c r="U22" s="103">
        <f t="shared" si="8"/>
        <v>1.30</v>
      </c>
      <c r="V22" s="103">
        <f t="shared" si="9"/>
        <v>1.50</v>
      </c>
      <c r="W22" s="26">
        <f t="shared" si="10"/>
        <v>52.50</v>
      </c>
      <c r="X22" s="226">
        <f t="shared" si="11"/>
        <v>10.50</v>
      </c>
      <c r="Y22" s="283">
        <v>42</v>
      </c>
      <c r="Z22" s="105">
        <f t="shared" si="12"/>
        <v>33.60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630154</v>
      </c>
      <c r="C23" s="118" t="s">
        <v>145</v>
      </c>
      <c r="D23" s="228">
        <v>5</v>
      </c>
      <c r="E23" s="228">
        <v>8</v>
      </c>
      <c r="F23" s="228">
        <v>9</v>
      </c>
      <c r="G23" s="228">
        <v>14</v>
      </c>
      <c r="H23" s="228">
        <v>9</v>
      </c>
      <c r="I23" s="281">
        <f t="shared" si="1"/>
        <v>45</v>
      </c>
      <c r="J23" s="271">
        <f t="shared" si="2"/>
        <v>6.75</v>
      </c>
      <c r="K23" s="282">
        <v>2</v>
      </c>
      <c r="L23" s="282">
        <v>2</v>
      </c>
      <c r="M23" s="282">
        <v>4</v>
      </c>
      <c r="N23" s="282">
        <v>2</v>
      </c>
      <c r="O23" s="282">
        <v>3</v>
      </c>
      <c r="P23" s="271">
        <f t="shared" si="3"/>
        <v>13</v>
      </c>
      <c r="Q23" s="229">
        <f t="shared" si="4"/>
        <v>0.65</v>
      </c>
      <c r="R23" s="103">
        <f t="shared" si="5"/>
        <v>0.85</v>
      </c>
      <c r="S23" s="103">
        <f t="shared" si="6"/>
        <v>1.30</v>
      </c>
      <c r="T23" s="103">
        <f t="shared" si="7"/>
        <v>1.5499999999999998</v>
      </c>
      <c r="U23" s="103">
        <f t="shared" si="8"/>
        <v>2.2000000000000002</v>
      </c>
      <c r="V23" s="103">
        <f t="shared" si="9"/>
        <v>1.50</v>
      </c>
      <c r="W23" s="26">
        <f t="shared" si="10"/>
        <v>58</v>
      </c>
      <c r="X23" s="226">
        <f t="shared" si="11"/>
        <v>11.60</v>
      </c>
      <c r="Y23" s="283">
        <v>49</v>
      </c>
      <c r="Z23" s="105">
        <f t="shared" si="12"/>
        <v>39.200000000000003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630155</v>
      </c>
      <c r="C24" s="118" t="s">
        <v>218</v>
      </c>
      <c r="D24" s="228">
        <v>9</v>
      </c>
      <c r="E24" s="228">
        <v>9</v>
      </c>
      <c r="F24" s="228">
        <v>9</v>
      </c>
      <c r="G24" s="228">
        <v>12</v>
      </c>
      <c r="H24" s="228">
        <v>9</v>
      </c>
      <c r="I24" s="281">
        <f t="shared" si="1"/>
        <v>48</v>
      </c>
      <c r="J24" s="271">
        <f t="shared" si="2"/>
        <v>7.1999999999999993</v>
      </c>
      <c r="K24" s="282">
        <v>2</v>
      </c>
      <c r="L24" s="282">
        <v>3</v>
      </c>
      <c r="M24" s="282">
        <v>4</v>
      </c>
      <c r="N24" s="282">
        <v>1.50</v>
      </c>
      <c r="O24" s="282">
        <v>4</v>
      </c>
      <c r="P24" s="271">
        <f t="shared" si="3"/>
        <v>14.50</v>
      </c>
      <c r="Q24" s="229">
        <f t="shared" si="4"/>
        <v>0.72500000000000009</v>
      </c>
      <c r="R24" s="103">
        <f t="shared" si="5"/>
        <v>1.45</v>
      </c>
      <c r="S24" s="103">
        <f t="shared" si="6"/>
        <v>1.50</v>
      </c>
      <c r="T24" s="103">
        <f t="shared" si="7"/>
        <v>1.5499999999999998</v>
      </c>
      <c r="U24" s="103">
        <f t="shared" si="8"/>
        <v>1.8749999999999998</v>
      </c>
      <c r="V24" s="103">
        <f t="shared" si="9"/>
        <v>1.5499999999999998</v>
      </c>
      <c r="W24" s="26">
        <f t="shared" si="10"/>
        <v>62.50</v>
      </c>
      <c r="X24" s="226">
        <f t="shared" si="11"/>
        <v>12.50</v>
      </c>
      <c r="Y24" s="283">
        <v>49</v>
      </c>
      <c r="Z24" s="105">
        <f t="shared" si="12"/>
        <v>39.200000000000003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630156</v>
      </c>
      <c r="C25" s="118" t="s">
        <v>300</v>
      </c>
      <c r="D25" s="228">
        <v>12</v>
      </c>
      <c r="E25" s="228">
        <v>14</v>
      </c>
      <c r="F25" s="228">
        <v>12</v>
      </c>
      <c r="G25" s="228">
        <v>13</v>
      </c>
      <c r="H25" s="228">
        <v>5</v>
      </c>
      <c r="I25" s="281">
        <f t="shared" si="1"/>
        <v>56</v>
      </c>
      <c r="J25" s="271">
        <f t="shared" si="2"/>
        <v>8.40</v>
      </c>
      <c r="K25" s="282">
        <v>4</v>
      </c>
      <c r="L25" s="282">
        <v>2.50</v>
      </c>
      <c r="M25" s="282">
        <v>2</v>
      </c>
      <c r="N25" s="282">
        <v>3</v>
      </c>
      <c r="O25" s="282">
        <v>4.50</v>
      </c>
      <c r="P25" s="271">
        <f t="shared" si="3"/>
        <v>16</v>
      </c>
      <c r="Q25" s="229">
        <f t="shared" si="4"/>
        <v>0.80</v>
      </c>
      <c r="R25" s="103">
        <f t="shared" si="5"/>
        <v>1.9999999999999998</v>
      </c>
      <c r="S25" s="103">
        <f t="shared" si="6"/>
        <v>2.225</v>
      </c>
      <c r="T25" s="103">
        <f t="shared" si="7"/>
        <v>1.90</v>
      </c>
      <c r="U25" s="103">
        <f t="shared" si="8"/>
        <v>2.10</v>
      </c>
      <c r="V25" s="103">
        <f t="shared" si="9"/>
        <v>0.975</v>
      </c>
      <c r="W25" s="26">
        <f t="shared" si="10"/>
        <v>72</v>
      </c>
      <c r="X25" s="226">
        <f t="shared" si="11"/>
        <v>14.40</v>
      </c>
      <c r="Y25" s="283">
        <v>53</v>
      </c>
      <c r="Z25" s="105">
        <f t="shared" si="12"/>
        <v>42.400000000000006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630158</v>
      </c>
      <c r="C26" s="118" t="s">
        <v>219</v>
      </c>
      <c r="D26" s="228">
        <v>10</v>
      </c>
      <c r="E26" s="228">
        <v>12</v>
      </c>
      <c r="F26" s="228">
        <v>11</v>
      </c>
      <c r="G26" s="228">
        <v>7</v>
      </c>
      <c r="H26" s="228">
        <v>11</v>
      </c>
      <c r="I26" s="281">
        <f t="shared" si="1"/>
        <v>51</v>
      </c>
      <c r="J26" s="271">
        <f t="shared" si="2"/>
        <v>7.65</v>
      </c>
      <c r="K26" s="282">
        <v>2</v>
      </c>
      <c r="L26" s="282">
        <v>3.50</v>
      </c>
      <c r="M26" s="282">
        <v>3</v>
      </c>
      <c r="N26" s="282">
        <v>2.50</v>
      </c>
      <c r="O26" s="282">
        <v>5</v>
      </c>
      <c r="P26" s="271">
        <f t="shared" si="3"/>
        <v>16</v>
      </c>
      <c r="Q26" s="229">
        <f t="shared" si="4"/>
        <v>0.80</v>
      </c>
      <c r="R26" s="103">
        <f t="shared" si="5"/>
        <v>1.60</v>
      </c>
      <c r="S26" s="103">
        <f t="shared" si="6"/>
        <v>1.975</v>
      </c>
      <c r="T26" s="103">
        <f t="shared" si="7"/>
        <v>1.7999999999999998</v>
      </c>
      <c r="U26" s="103">
        <f t="shared" si="8"/>
        <v>1.175</v>
      </c>
      <c r="V26" s="103">
        <f t="shared" si="9"/>
        <v>1.90</v>
      </c>
      <c r="W26" s="26">
        <f t="shared" si="10"/>
        <v>67</v>
      </c>
      <c r="X26" s="226">
        <f t="shared" si="11"/>
        <v>13.40</v>
      </c>
      <c r="Y26" s="283">
        <v>56</v>
      </c>
      <c r="Z26" s="105">
        <f t="shared" si="12"/>
        <v>44.80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630159</v>
      </c>
      <c r="C27" s="118" t="s">
        <v>220</v>
      </c>
      <c r="D27" s="228"/>
      <c r="E27" s="228"/>
      <c r="F27" s="228"/>
      <c r="G27" s="228"/>
      <c r="H27" s="228"/>
      <c r="I27" s="281"/>
      <c r="J27" s="271">
        <f t="shared" si="2"/>
        <v>0</v>
      </c>
      <c r="K27" s="282"/>
      <c r="L27" s="282"/>
      <c r="M27" s="282"/>
      <c r="N27" s="282"/>
      <c r="O27" s="282"/>
      <c r="P27" s="271">
        <f t="shared" si="3"/>
        <v>0</v>
      </c>
      <c r="Q27" s="229">
        <f t="shared" si="4"/>
        <v>0</v>
      </c>
      <c r="R27" s="103">
        <f t="shared" si="5"/>
        <v>0</v>
      </c>
      <c r="S27" s="103">
        <f t="shared" si="6"/>
        <v>0</v>
      </c>
      <c r="T27" s="103">
        <f t="shared" si="7"/>
        <v>0</v>
      </c>
      <c r="U27" s="103">
        <f t="shared" si="8"/>
        <v>0</v>
      </c>
      <c r="V27" s="103">
        <f t="shared" si="9"/>
        <v>0</v>
      </c>
      <c r="W27" s="26">
        <f t="shared" si="10"/>
        <v>0</v>
      </c>
      <c r="X27" s="226">
        <f t="shared" si="11"/>
        <v>0</v>
      </c>
      <c r="Y27" s="283" t="s">
        <v>170</v>
      </c>
      <c r="Z27" s="105" t="e">
        <f t="shared" si="12"/>
        <v>#VALUE!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630161</v>
      </c>
      <c r="C28" s="118" t="s">
        <v>221</v>
      </c>
      <c r="D28" s="228">
        <v>6</v>
      </c>
      <c r="E28" s="228">
        <v>8</v>
      </c>
      <c r="F28" s="228">
        <v>8</v>
      </c>
      <c r="G28" s="228">
        <v>9</v>
      </c>
      <c r="H28" s="228">
        <v>10</v>
      </c>
      <c r="I28" s="281">
        <f t="shared" si="1"/>
        <v>41</v>
      </c>
      <c r="J28" s="271">
        <f t="shared" si="2"/>
        <v>6.15</v>
      </c>
      <c r="K28" s="282">
        <v>3</v>
      </c>
      <c r="L28" s="282">
        <v>1</v>
      </c>
      <c r="M28" s="282">
        <v>2.50</v>
      </c>
      <c r="N28" s="282">
        <v>2</v>
      </c>
      <c r="O28" s="282">
        <v>2</v>
      </c>
      <c r="P28" s="271">
        <f t="shared" si="3"/>
        <v>10.50</v>
      </c>
      <c r="Q28" s="229">
        <f t="shared" si="4"/>
        <v>0.525</v>
      </c>
      <c r="R28" s="103">
        <f t="shared" si="5"/>
        <v>1.0499999999999998</v>
      </c>
      <c r="S28" s="103">
        <f t="shared" si="6"/>
        <v>1.25</v>
      </c>
      <c r="T28" s="103">
        <f t="shared" si="7"/>
        <v>1.325</v>
      </c>
      <c r="U28" s="103">
        <f t="shared" si="8"/>
        <v>1.45</v>
      </c>
      <c r="V28" s="103">
        <f t="shared" si="9"/>
        <v>1.60</v>
      </c>
      <c r="W28" s="26">
        <f t="shared" si="10"/>
        <v>51.50</v>
      </c>
      <c r="X28" s="226">
        <f t="shared" si="11"/>
        <v>10.30</v>
      </c>
      <c r="Y28" s="283">
        <v>38</v>
      </c>
      <c r="Z28" s="105">
        <f t="shared" si="12"/>
        <v>30.40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630163</v>
      </c>
      <c r="C29" s="118" t="s">
        <v>222</v>
      </c>
      <c r="D29" s="228">
        <v>2</v>
      </c>
      <c r="E29" s="228">
        <v>2</v>
      </c>
      <c r="F29" s="228">
        <v>5</v>
      </c>
      <c r="G29" s="228">
        <v>4</v>
      </c>
      <c r="H29" s="228">
        <v>6</v>
      </c>
      <c r="I29" s="281">
        <f t="shared" si="1"/>
        <v>19</v>
      </c>
      <c r="J29" s="271">
        <f t="shared" si="2"/>
        <v>2.85</v>
      </c>
      <c r="K29" s="282">
        <v>2</v>
      </c>
      <c r="L29" s="282">
        <v>0</v>
      </c>
      <c r="M29" s="282">
        <v>1</v>
      </c>
      <c r="N29" s="282">
        <v>1.50</v>
      </c>
      <c r="O29" s="282">
        <v>2.50</v>
      </c>
      <c r="P29" s="271">
        <f t="shared" si="3"/>
        <v>7</v>
      </c>
      <c r="Q29" s="229">
        <f t="shared" si="4"/>
        <v>0.35</v>
      </c>
      <c r="R29" s="103">
        <f t="shared" si="5"/>
        <v>0.40</v>
      </c>
      <c r="S29" s="103">
        <f t="shared" si="6"/>
        <v>0.30</v>
      </c>
      <c r="T29" s="103">
        <f t="shared" si="7"/>
        <v>0.80</v>
      </c>
      <c r="U29" s="103">
        <f t="shared" si="8"/>
        <v>0.675</v>
      </c>
      <c r="V29" s="103">
        <f t="shared" si="9"/>
        <v>1.0249999999999999</v>
      </c>
      <c r="W29" s="26">
        <f t="shared" si="10"/>
        <v>26</v>
      </c>
      <c r="X29" s="226">
        <f t="shared" si="11"/>
        <v>5.20</v>
      </c>
      <c r="Y29" s="283">
        <v>17</v>
      </c>
      <c r="Z29" s="105">
        <f t="shared" si="12"/>
        <v>13.60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630164</v>
      </c>
      <c r="C30" s="118" t="s">
        <v>147</v>
      </c>
      <c r="D30" s="228">
        <v>10</v>
      </c>
      <c r="E30" s="228">
        <v>9</v>
      </c>
      <c r="F30" s="228">
        <v>8</v>
      </c>
      <c r="G30" s="228">
        <v>12</v>
      </c>
      <c r="H30" s="228">
        <v>14</v>
      </c>
      <c r="I30" s="281">
        <f t="shared" si="1"/>
        <v>53</v>
      </c>
      <c r="J30" s="271">
        <f t="shared" si="2"/>
        <v>7.9499999999999993</v>
      </c>
      <c r="K30" s="282">
        <v>4</v>
      </c>
      <c r="L30" s="282">
        <v>3</v>
      </c>
      <c r="M30" s="282">
        <v>3.50</v>
      </c>
      <c r="N30" s="282">
        <v>3.50</v>
      </c>
      <c r="O30" s="282">
        <v>1.50</v>
      </c>
      <c r="P30" s="271">
        <f t="shared" si="3"/>
        <v>15.50</v>
      </c>
      <c r="Q30" s="229">
        <f t="shared" si="4"/>
        <v>0.775</v>
      </c>
      <c r="R30" s="103">
        <f t="shared" si="5"/>
        <v>1.70</v>
      </c>
      <c r="S30" s="103">
        <f t="shared" si="6"/>
        <v>1.50</v>
      </c>
      <c r="T30" s="103">
        <f t="shared" si="7"/>
        <v>1.375</v>
      </c>
      <c r="U30" s="103">
        <f t="shared" si="8"/>
        <v>1.975</v>
      </c>
      <c r="V30" s="103">
        <f t="shared" si="9"/>
        <v>2.1750000000000003</v>
      </c>
      <c r="W30" s="26">
        <f t="shared" si="10"/>
        <v>68.50</v>
      </c>
      <c r="X30" s="226">
        <f t="shared" si="11"/>
        <v>13.70</v>
      </c>
      <c r="Y30" s="283">
        <v>53</v>
      </c>
      <c r="Z30" s="105">
        <f t="shared" si="12"/>
        <v>42.400000000000006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630166</v>
      </c>
      <c r="C31" s="118" t="s">
        <v>223</v>
      </c>
      <c r="D31" s="228">
        <v>12</v>
      </c>
      <c r="E31" s="228">
        <v>8</v>
      </c>
      <c r="F31" s="228">
        <v>7</v>
      </c>
      <c r="G31" s="228">
        <v>5</v>
      </c>
      <c r="H31" s="228">
        <v>7</v>
      </c>
      <c r="I31" s="281">
        <f t="shared" si="1"/>
        <v>39</v>
      </c>
      <c r="J31" s="271">
        <f t="shared" si="2"/>
        <v>5.85</v>
      </c>
      <c r="K31" s="282">
        <v>1</v>
      </c>
      <c r="L31" s="282">
        <v>1</v>
      </c>
      <c r="M31" s="282">
        <v>2</v>
      </c>
      <c r="N31" s="282">
        <v>2.50</v>
      </c>
      <c r="O31" s="282">
        <v>3.50</v>
      </c>
      <c r="P31" s="271">
        <f t="shared" si="3"/>
        <v>10</v>
      </c>
      <c r="Q31" s="229">
        <f t="shared" si="4"/>
        <v>0.50</v>
      </c>
      <c r="R31" s="103">
        <f t="shared" si="5"/>
        <v>1.85</v>
      </c>
      <c r="S31" s="103">
        <f t="shared" si="6"/>
        <v>1.25</v>
      </c>
      <c r="T31" s="103">
        <f t="shared" si="7"/>
        <v>1.1500000000000001</v>
      </c>
      <c r="U31" s="103">
        <f t="shared" si="8"/>
        <v>0.875</v>
      </c>
      <c r="V31" s="103">
        <f t="shared" si="9"/>
        <v>1.2250000000000001</v>
      </c>
      <c r="W31" s="26">
        <f t="shared" si="10"/>
        <v>49</v>
      </c>
      <c r="X31" s="226">
        <f t="shared" si="11"/>
        <v>9.8000000000000007</v>
      </c>
      <c r="Y31" s="283">
        <v>38</v>
      </c>
      <c r="Z31" s="105">
        <f t="shared" si="12"/>
        <v>30.40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630171</v>
      </c>
      <c r="C32" s="118" t="s">
        <v>150</v>
      </c>
      <c r="D32" s="228">
        <v>7</v>
      </c>
      <c r="E32" s="228">
        <v>5</v>
      </c>
      <c r="F32" s="228">
        <v>8</v>
      </c>
      <c r="G32" s="228">
        <v>9</v>
      </c>
      <c r="H32" s="228">
        <v>6</v>
      </c>
      <c r="I32" s="281">
        <f t="shared" si="1"/>
        <v>35</v>
      </c>
      <c r="J32" s="271">
        <f t="shared" si="2"/>
        <v>5.25</v>
      </c>
      <c r="K32" s="282">
        <v>1.50</v>
      </c>
      <c r="L32" s="282">
        <v>2.50</v>
      </c>
      <c r="M32" s="282">
        <v>2.50</v>
      </c>
      <c r="N32" s="282">
        <v>3.50</v>
      </c>
      <c r="O32" s="282">
        <v>1.50</v>
      </c>
      <c r="P32" s="271">
        <f t="shared" si="3"/>
        <v>11.50</v>
      </c>
      <c r="Q32" s="229">
        <f t="shared" si="4"/>
        <v>0.57500000000000007</v>
      </c>
      <c r="R32" s="103">
        <f t="shared" si="5"/>
        <v>1.125</v>
      </c>
      <c r="S32" s="103">
        <f t="shared" si="6"/>
        <v>0.875</v>
      </c>
      <c r="T32" s="103">
        <f t="shared" si="7"/>
        <v>1.325</v>
      </c>
      <c r="U32" s="103">
        <f t="shared" si="8"/>
        <v>1.525</v>
      </c>
      <c r="V32" s="103">
        <f t="shared" si="9"/>
        <v>0.97499999999999987</v>
      </c>
      <c r="W32" s="26">
        <f t="shared" si="10"/>
        <v>46.50</v>
      </c>
      <c r="X32" s="226">
        <f t="shared" si="11"/>
        <v>9.3000000000000007</v>
      </c>
      <c r="Y32" s="283">
        <v>36</v>
      </c>
      <c r="Z32" s="105">
        <f t="shared" si="12"/>
        <v>28.80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630175</v>
      </c>
      <c r="C33" s="118" t="s">
        <v>225</v>
      </c>
      <c r="D33" s="228">
        <v>12</v>
      </c>
      <c r="E33" s="228">
        <v>8</v>
      </c>
      <c r="F33" s="228">
        <v>7</v>
      </c>
      <c r="G33" s="228">
        <v>9</v>
      </c>
      <c r="H33" s="228">
        <v>6</v>
      </c>
      <c r="I33" s="281">
        <f t="shared" si="1"/>
        <v>42</v>
      </c>
      <c r="J33" s="271">
        <f t="shared" si="2"/>
        <v>6.30</v>
      </c>
      <c r="K33" s="282">
        <v>1</v>
      </c>
      <c r="L33" s="282">
        <v>2.50</v>
      </c>
      <c r="M33" s="282">
        <v>3</v>
      </c>
      <c r="N33" s="282">
        <v>1</v>
      </c>
      <c r="O33" s="282">
        <v>3.50</v>
      </c>
      <c r="P33" s="271">
        <f t="shared" si="3"/>
        <v>11</v>
      </c>
      <c r="Q33" s="229">
        <f t="shared" si="4"/>
        <v>0.55000000000000004</v>
      </c>
      <c r="R33" s="103">
        <f t="shared" si="5"/>
        <v>1.85</v>
      </c>
      <c r="S33" s="103">
        <f t="shared" si="6"/>
        <v>1.325</v>
      </c>
      <c r="T33" s="103">
        <f t="shared" si="7"/>
        <v>1.2000000000000002</v>
      </c>
      <c r="U33" s="103">
        <f t="shared" si="8"/>
        <v>1.40</v>
      </c>
      <c r="V33" s="103">
        <f t="shared" si="9"/>
        <v>1.075</v>
      </c>
      <c r="W33" s="26">
        <f t="shared" si="10"/>
        <v>53</v>
      </c>
      <c r="X33" s="226">
        <f t="shared" si="11"/>
        <v>10.60</v>
      </c>
      <c r="Y33" s="283">
        <v>48</v>
      </c>
      <c r="Z33" s="105">
        <f t="shared" si="12"/>
        <v>38.400000000000006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630176</v>
      </c>
      <c r="C34" s="118" t="s">
        <v>301</v>
      </c>
      <c r="D34" s="228">
        <v>11</v>
      </c>
      <c r="E34" s="228">
        <v>14</v>
      </c>
      <c r="F34" s="228">
        <v>10</v>
      </c>
      <c r="G34" s="228">
        <v>15</v>
      </c>
      <c r="H34" s="228">
        <v>12</v>
      </c>
      <c r="I34" s="281">
        <f t="shared" si="1"/>
        <v>62</v>
      </c>
      <c r="J34" s="271">
        <f t="shared" si="2"/>
        <v>9.2999999999999989</v>
      </c>
      <c r="K34" s="282">
        <v>4</v>
      </c>
      <c r="L34" s="282">
        <v>2.50</v>
      </c>
      <c r="M34" s="282">
        <v>6</v>
      </c>
      <c r="N34" s="282">
        <v>1.50</v>
      </c>
      <c r="O34" s="282">
        <v>4</v>
      </c>
      <c r="P34" s="271">
        <f t="shared" si="3"/>
        <v>18</v>
      </c>
      <c r="Q34" s="229">
        <f t="shared" si="4"/>
        <v>0.90</v>
      </c>
      <c r="R34" s="103">
        <f t="shared" si="5"/>
        <v>1.85</v>
      </c>
      <c r="S34" s="103">
        <f t="shared" si="6"/>
        <v>2.225</v>
      </c>
      <c r="T34" s="103">
        <f t="shared" si="7"/>
        <v>1.80</v>
      </c>
      <c r="U34" s="103">
        <f t="shared" si="8"/>
        <v>2.3250000000000002</v>
      </c>
      <c r="V34" s="103">
        <f t="shared" si="9"/>
        <v>1.9999999999999998</v>
      </c>
      <c r="W34" s="26">
        <f t="shared" si="10"/>
        <v>80</v>
      </c>
      <c r="X34" s="226">
        <f t="shared" si="11"/>
        <v>16</v>
      </c>
      <c r="Y34" s="283">
        <v>64</v>
      </c>
      <c r="Z34" s="105">
        <f t="shared" si="12"/>
        <v>51.20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630177</v>
      </c>
      <c r="C35" s="118" t="s">
        <v>226</v>
      </c>
      <c r="D35" s="228">
        <v>11</v>
      </c>
      <c r="E35" s="228">
        <v>12</v>
      </c>
      <c r="F35" s="228">
        <v>11</v>
      </c>
      <c r="G35" s="228">
        <v>14</v>
      </c>
      <c r="H35" s="228">
        <v>12</v>
      </c>
      <c r="I35" s="281">
        <f t="shared" si="1"/>
        <v>60</v>
      </c>
      <c r="J35" s="271">
        <f t="shared" si="2"/>
        <v>9</v>
      </c>
      <c r="K35" s="282">
        <v>3.50</v>
      </c>
      <c r="L35" s="282">
        <v>5</v>
      </c>
      <c r="M35" s="282">
        <v>2</v>
      </c>
      <c r="N35" s="282">
        <v>3</v>
      </c>
      <c r="O35" s="282">
        <v>2.50</v>
      </c>
      <c r="P35" s="271">
        <f t="shared" si="3"/>
        <v>16</v>
      </c>
      <c r="Q35" s="229">
        <f t="shared" si="4"/>
        <v>0.80</v>
      </c>
      <c r="R35" s="103">
        <f t="shared" si="5"/>
        <v>1.825</v>
      </c>
      <c r="S35" s="103">
        <f t="shared" si="6"/>
        <v>2.0499999999999998</v>
      </c>
      <c r="T35" s="103">
        <f t="shared" si="7"/>
        <v>1.75</v>
      </c>
      <c r="U35" s="103">
        <f t="shared" si="8"/>
        <v>2.25</v>
      </c>
      <c r="V35" s="103">
        <f t="shared" si="9"/>
        <v>1.9249999999999998</v>
      </c>
      <c r="W35" s="26">
        <f t="shared" si="10"/>
        <v>76</v>
      </c>
      <c r="X35" s="226">
        <f t="shared" si="11"/>
        <v>15.20</v>
      </c>
      <c r="Y35" s="283">
        <v>64</v>
      </c>
      <c r="Z35" s="105">
        <f t="shared" si="12"/>
        <v>51.20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630180</v>
      </c>
      <c r="C36" s="118" t="s">
        <v>227</v>
      </c>
      <c r="D36" s="228">
        <v>10</v>
      </c>
      <c r="E36" s="228">
        <v>8</v>
      </c>
      <c r="F36" s="228">
        <v>7</v>
      </c>
      <c r="G36" s="228">
        <v>9</v>
      </c>
      <c r="H36" s="228">
        <v>8</v>
      </c>
      <c r="I36" s="281">
        <f t="shared" si="1"/>
        <v>42</v>
      </c>
      <c r="J36" s="271">
        <f t="shared" si="2"/>
        <v>6.30</v>
      </c>
      <c r="K36" s="282">
        <v>2</v>
      </c>
      <c r="L36" s="282">
        <v>3</v>
      </c>
      <c r="M36" s="282">
        <v>2.50</v>
      </c>
      <c r="N36" s="282">
        <v>1</v>
      </c>
      <c r="O36" s="282">
        <v>2</v>
      </c>
      <c r="P36" s="271">
        <f t="shared" si="3"/>
        <v>10.50</v>
      </c>
      <c r="Q36" s="229">
        <f t="shared" si="4"/>
        <v>0.525</v>
      </c>
      <c r="R36" s="103">
        <f t="shared" si="5"/>
        <v>1.60</v>
      </c>
      <c r="S36" s="103">
        <f t="shared" si="6"/>
        <v>1.35</v>
      </c>
      <c r="T36" s="103">
        <f t="shared" si="7"/>
        <v>1.175</v>
      </c>
      <c r="U36" s="103">
        <f t="shared" si="8"/>
        <v>1.40</v>
      </c>
      <c r="V36" s="103">
        <f t="shared" si="9"/>
        <v>1.30</v>
      </c>
      <c r="W36" s="26">
        <f t="shared" si="10"/>
        <v>52.50</v>
      </c>
      <c r="X36" s="226">
        <f t="shared" si="11"/>
        <v>10.50</v>
      </c>
      <c r="Y36" s="283">
        <v>48</v>
      </c>
      <c r="Z36" s="105">
        <f t="shared" si="12"/>
        <v>38.400000000000006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630184</v>
      </c>
      <c r="C37" s="118" t="s">
        <v>229</v>
      </c>
      <c r="D37" s="228">
        <v>11</v>
      </c>
      <c r="E37" s="228">
        <v>9</v>
      </c>
      <c r="F37" s="228">
        <v>10</v>
      </c>
      <c r="G37" s="228">
        <v>11</v>
      </c>
      <c r="H37" s="228">
        <v>11</v>
      </c>
      <c r="I37" s="281">
        <f t="shared" si="1"/>
        <v>52</v>
      </c>
      <c r="J37" s="271">
        <f t="shared" si="2"/>
        <v>7.80</v>
      </c>
      <c r="K37" s="282">
        <v>3.50</v>
      </c>
      <c r="L37" s="282">
        <v>2</v>
      </c>
      <c r="M37" s="282">
        <v>3</v>
      </c>
      <c r="N37" s="282">
        <v>3.50</v>
      </c>
      <c r="O37" s="282">
        <v>4</v>
      </c>
      <c r="P37" s="271">
        <f t="shared" si="3"/>
        <v>16</v>
      </c>
      <c r="Q37" s="229">
        <f t="shared" si="4"/>
        <v>0.80</v>
      </c>
      <c r="R37" s="103">
        <f t="shared" si="5"/>
        <v>1.825</v>
      </c>
      <c r="S37" s="103">
        <f t="shared" si="6"/>
        <v>1.45</v>
      </c>
      <c r="T37" s="103">
        <f t="shared" si="7"/>
        <v>1.65</v>
      </c>
      <c r="U37" s="103">
        <f t="shared" si="8"/>
        <v>1.825</v>
      </c>
      <c r="V37" s="103">
        <f t="shared" si="9"/>
        <v>1.85</v>
      </c>
      <c r="W37" s="26">
        <f t="shared" si="10"/>
        <v>68</v>
      </c>
      <c r="X37" s="226">
        <f t="shared" si="11"/>
        <v>13.60</v>
      </c>
      <c r="Y37" s="283">
        <v>59</v>
      </c>
      <c r="Z37" s="105">
        <f t="shared" si="12"/>
        <v>47.20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630185</v>
      </c>
      <c r="C38" s="118" t="s">
        <v>155</v>
      </c>
      <c r="D38" s="228">
        <v>11</v>
      </c>
      <c r="E38" s="228">
        <v>15</v>
      </c>
      <c r="F38" s="228">
        <v>10</v>
      </c>
      <c r="G38" s="228">
        <v>12</v>
      </c>
      <c r="H38" s="228">
        <v>11</v>
      </c>
      <c r="I38" s="281">
        <f t="shared" si="1"/>
        <v>59</v>
      </c>
      <c r="J38" s="271">
        <f t="shared" si="2"/>
        <v>8.85</v>
      </c>
      <c r="K38" s="282">
        <v>4</v>
      </c>
      <c r="L38" s="282">
        <v>2.50</v>
      </c>
      <c r="M38" s="282">
        <v>6</v>
      </c>
      <c r="N38" s="282">
        <v>2.50</v>
      </c>
      <c r="O38" s="282">
        <v>3</v>
      </c>
      <c r="P38" s="271">
        <f t="shared" si="3"/>
        <v>18</v>
      </c>
      <c r="Q38" s="229">
        <f t="shared" si="4"/>
        <v>0.90</v>
      </c>
      <c r="R38" s="103">
        <f t="shared" si="5"/>
        <v>1.85</v>
      </c>
      <c r="S38" s="103">
        <f t="shared" si="6"/>
        <v>2.375</v>
      </c>
      <c r="T38" s="103">
        <f t="shared" si="7"/>
        <v>1.80</v>
      </c>
      <c r="U38" s="103">
        <f t="shared" si="8"/>
        <v>1.9249999999999998</v>
      </c>
      <c r="V38" s="103">
        <f t="shared" si="9"/>
        <v>1.7999999999999998</v>
      </c>
      <c r="W38" s="26">
        <f t="shared" si="10"/>
        <v>77</v>
      </c>
      <c r="X38" s="226">
        <f t="shared" si="11"/>
        <v>15.40</v>
      </c>
      <c r="Y38" s="283">
        <v>61</v>
      </c>
      <c r="Z38" s="105">
        <f t="shared" si="12"/>
        <v>48.80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630188</v>
      </c>
      <c r="C39" s="118" t="s">
        <v>158</v>
      </c>
      <c r="D39" s="228">
        <v>10</v>
      </c>
      <c r="E39" s="228">
        <v>12</v>
      </c>
      <c r="F39" s="228">
        <v>5</v>
      </c>
      <c r="G39" s="228">
        <v>14</v>
      </c>
      <c r="H39" s="228">
        <v>10</v>
      </c>
      <c r="I39" s="281">
        <f t="shared" si="1"/>
        <v>51</v>
      </c>
      <c r="J39" s="271">
        <f t="shared" si="2"/>
        <v>7.65</v>
      </c>
      <c r="K39" s="282">
        <v>3.50</v>
      </c>
      <c r="L39" s="282">
        <v>2</v>
      </c>
      <c r="M39" s="282">
        <v>2</v>
      </c>
      <c r="N39" s="282">
        <v>3</v>
      </c>
      <c r="O39" s="282">
        <v>4.50</v>
      </c>
      <c r="P39" s="271">
        <f t="shared" si="3"/>
        <v>15</v>
      </c>
      <c r="Q39" s="229">
        <f t="shared" si="4"/>
        <v>0.75</v>
      </c>
      <c r="R39" s="103">
        <f t="shared" si="5"/>
        <v>1.675</v>
      </c>
      <c r="S39" s="103">
        <f t="shared" si="6"/>
        <v>1.90</v>
      </c>
      <c r="T39" s="103">
        <f t="shared" si="7"/>
        <v>0.85</v>
      </c>
      <c r="U39" s="103">
        <f t="shared" si="8"/>
        <v>2.25</v>
      </c>
      <c r="V39" s="103">
        <f t="shared" si="9"/>
        <v>1.725</v>
      </c>
      <c r="W39" s="26">
        <f t="shared" si="10"/>
        <v>66</v>
      </c>
      <c r="X39" s="226">
        <f t="shared" si="11"/>
        <v>13.20</v>
      </c>
      <c r="Y39" s="283">
        <v>42</v>
      </c>
      <c r="Z39" s="105">
        <f t="shared" si="12"/>
        <v>33.60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630190</v>
      </c>
      <c r="C40" s="118" t="s">
        <v>302</v>
      </c>
      <c r="D40" s="228">
        <v>5</v>
      </c>
      <c r="E40" s="228">
        <v>3</v>
      </c>
      <c r="F40" s="228">
        <v>4</v>
      </c>
      <c r="G40" s="228">
        <v>5</v>
      </c>
      <c r="H40" s="228">
        <v>6</v>
      </c>
      <c r="I40" s="281">
        <f t="shared" si="1"/>
        <v>23</v>
      </c>
      <c r="J40" s="271">
        <f t="shared" si="2"/>
        <v>3.4499999999999997</v>
      </c>
      <c r="K40" s="282">
        <v>1</v>
      </c>
      <c r="L40" s="282">
        <v>2</v>
      </c>
      <c r="M40" s="282">
        <v>1</v>
      </c>
      <c r="N40" s="282">
        <v>1</v>
      </c>
      <c r="O40" s="282">
        <v>2</v>
      </c>
      <c r="P40" s="271">
        <f t="shared" si="3"/>
        <v>7</v>
      </c>
      <c r="Q40" s="229">
        <f t="shared" si="4"/>
        <v>0.35</v>
      </c>
      <c r="R40" s="103">
        <f t="shared" si="5"/>
        <v>0.80</v>
      </c>
      <c r="S40" s="103">
        <f t="shared" si="6"/>
        <v>0.54999999999999993</v>
      </c>
      <c r="T40" s="103">
        <f t="shared" si="7"/>
        <v>0.65</v>
      </c>
      <c r="U40" s="103">
        <f t="shared" si="8"/>
        <v>0.80</v>
      </c>
      <c r="V40" s="103">
        <f t="shared" si="9"/>
        <v>0.99999999999999989</v>
      </c>
      <c r="W40" s="26">
        <f t="shared" si="10"/>
        <v>30</v>
      </c>
      <c r="X40" s="226">
        <f t="shared" si="11"/>
        <v>6</v>
      </c>
      <c r="Y40" s="283">
        <v>18</v>
      </c>
      <c r="Z40" s="105">
        <f t="shared" si="12"/>
        <v>14.40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630191</v>
      </c>
      <c r="C41" s="118" t="s">
        <v>159</v>
      </c>
      <c r="D41" s="228">
        <v>12</v>
      </c>
      <c r="E41" s="228">
        <v>14</v>
      </c>
      <c r="F41" s="228">
        <v>12</v>
      </c>
      <c r="G41" s="228">
        <v>14</v>
      </c>
      <c r="H41" s="228">
        <v>12</v>
      </c>
      <c r="I41" s="281">
        <f t="shared" si="1"/>
        <v>64</v>
      </c>
      <c r="J41" s="271">
        <f t="shared" si="2"/>
        <v>9.60</v>
      </c>
      <c r="K41" s="282">
        <v>3</v>
      </c>
      <c r="L41" s="282">
        <v>4</v>
      </c>
      <c r="M41" s="282">
        <v>2</v>
      </c>
      <c r="N41" s="282">
        <v>6</v>
      </c>
      <c r="O41" s="282">
        <v>2.50</v>
      </c>
      <c r="P41" s="271">
        <f t="shared" si="3"/>
        <v>17.50</v>
      </c>
      <c r="Q41" s="229">
        <f t="shared" si="4"/>
        <v>0.875</v>
      </c>
      <c r="R41" s="103">
        <f t="shared" si="5"/>
        <v>1.9499999999999997</v>
      </c>
      <c r="S41" s="103">
        <f t="shared" si="6"/>
        <v>2.3000000000000003</v>
      </c>
      <c r="T41" s="103">
        <f t="shared" si="7"/>
        <v>1.90</v>
      </c>
      <c r="U41" s="103">
        <f t="shared" si="8"/>
        <v>2.4000000000000004</v>
      </c>
      <c r="V41" s="103">
        <f t="shared" si="9"/>
        <v>1.9249999999999998</v>
      </c>
      <c r="W41" s="26">
        <f t="shared" si="10"/>
        <v>81.50</v>
      </c>
      <c r="X41" s="226">
        <f t="shared" si="11"/>
        <v>16.30</v>
      </c>
      <c r="Y41" s="283">
        <v>79</v>
      </c>
      <c r="Z41" s="105">
        <f t="shared" si="12"/>
        <v>63.20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630195</v>
      </c>
      <c r="C42" s="118" t="s">
        <v>232</v>
      </c>
      <c r="D42" s="228">
        <v>8</v>
      </c>
      <c r="E42" s="228">
        <v>7</v>
      </c>
      <c r="F42" s="228">
        <v>9</v>
      </c>
      <c r="G42" s="228">
        <v>8</v>
      </c>
      <c r="H42" s="228">
        <v>10</v>
      </c>
      <c r="I42" s="281">
        <f t="shared" si="1"/>
        <v>42</v>
      </c>
      <c r="J42" s="271">
        <f t="shared" si="2"/>
        <v>6.30</v>
      </c>
      <c r="K42" s="282">
        <v>2.50</v>
      </c>
      <c r="L42" s="282">
        <v>2.50</v>
      </c>
      <c r="M42" s="282">
        <v>2.50</v>
      </c>
      <c r="N42" s="282">
        <v>2</v>
      </c>
      <c r="O42" s="282">
        <v>3.50</v>
      </c>
      <c r="P42" s="271">
        <f t="shared" si="3"/>
        <v>13</v>
      </c>
      <c r="Q42" s="229">
        <f t="shared" si="4"/>
        <v>0.65</v>
      </c>
      <c r="R42" s="103">
        <f t="shared" si="5"/>
        <v>1.325</v>
      </c>
      <c r="S42" s="103">
        <f t="shared" si="6"/>
        <v>1.175</v>
      </c>
      <c r="T42" s="103">
        <f t="shared" si="7"/>
        <v>1.475</v>
      </c>
      <c r="U42" s="103">
        <f t="shared" si="8"/>
        <v>1.30</v>
      </c>
      <c r="V42" s="103">
        <f t="shared" si="9"/>
        <v>1.675</v>
      </c>
      <c r="W42" s="26">
        <f t="shared" si="10"/>
        <v>55</v>
      </c>
      <c r="X42" s="226">
        <f t="shared" si="11"/>
        <v>11</v>
      </c>
      <c r="Y42" s="283">
        <v>44</v>
      </c>
      <c r="Z42" s="105">
        <f t="shared" si="12"/>
        <v>35.200000000000003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630196</v>
      </c>
      <c r="C43" s="118" t="s">
        <v>233</v>
      </c>
      <c r="D43" s="228">
        <v>5</v>
      </c>
      <c r="E43" s="228">
        <v>8</v>
      </c>
      <c r="F43" s="228">
        <v>5</v>
      </c>
      <c r="G43" s="228">
        <v>5</v>
      </c>
      <c r="H43" s="228">
        <v>4</v>
      </c>
      <c r="I43" s="281">
        <f t="shared" si="1"/>
        <v>27</v>
      </c>
      <c r="J43" s="271">
        <f t="shared" si="2"/>
        <v>4.05</v>
      </c>
      <c r="K43" s="282">
        <v>3</v>
      </c>
      <c r="L43" s="282">
        <v>2</v>
      </c>
      <c r="M43" s="282">
        <v>1.50</v>
      </c>
      <c r="N43" s="282">
        <v>3</v>
      </c>
      <c r="O43" s="282">
        <v>1</v>
      </c>
      <c r="P43" s="271">
        <f t="shared" si="3"/>
        <v>10.50</v>
      </c>
      <c r="Q43" s="229">
        <f t="shared" si="4"/>
        <v>0.525</v>
      </c>
      <c r="R43" s="103">
        <f t="shared" si="5"/>
        <v>0.90</v>
      </c>
      <c r="S43" s="103">
        <f t="shared" si="6"/>
        <v>1.30</v>
      </c>
      <c r="T43" s="103">
        <f t="shared" si="7"/>
        <v>0.825</v>
      </c>
      <c r="U43" s="103">
        <f t="shared" si="8"/>
        <v>0.90</v>
      </c>
      <c r="V43" s="103">
        <f t="shared" si="9"/>
        <v>0.65</v>
      </c>
      <c r="W43" s="26">
        <f t="shared" si="10"/>
        <v>37.50</v>
      </c>
      <c r="X43" s="226">
        <f t="shared" si="11"/>
        <v>7.50</v>
      </c>
      <c r="Y43" s="283">
        <v>25</v>
      </c>
      <c r="Z43" s="105">
        <f t="shared" si="12"/>
        <v>20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630198</v>
      </c>
      <c r="C44" s="118" t="s">
        <v>235</v>
      </c>
      <c r="D44" s="228">
        <v>10</v>
      </c>
      <c r="E44" s="228">
        <v>11</v>
      </c>
      <c r="F44" s="228">
        <v>11</v>
      </c>
      <c r="G44" s="228">
        <v>10</v>
      </c>
      <c r="H44" s="228">
        <v>5</v>
      </c>
      <c r="I44" s="281">
        <f t="shared" si="1"/>
        <v>47</v>
      </c>
      <c r="J44" s="271">
        <f t="shared" si="2"/>
        <v>7.05</v>
      </c>
      <c r="K44" s="282">
        <v>3.50</v>
      </c>
      <c r="L44" s="282">
        <v>2.50</v>
      </c>
      <c r="M44" s="282">
        <v>3</v>
      </c>
      <c r="N44" s="282">
        <v>2</v>
      </c>
      <c r="O44" s="282">
        <v>2.50</v>
      </c>
      <c r="P44" s="271">
        <f t="shared" si="3"/>
        <v>13.50</v>
      </c>
      <c r="Q44" s="229">
        <f t="shared" si="4"/>
        <v>0.675</v>
      </c>
      <c r="R44" s="103">
        <f t="shared" si="5"/>
        <v>1.675</v>
      </c>
      <c r="S44" s="103">
        <f t="shared" si="6"/>
        <v>1.775</v>
      </c>
      <c r="T44" s="103">
        <f t="shared" si="7"/>
        <v>1.7999999999999998</v>
      </c>
      <c r="U44" s="103">
        <f t="shared" si="8"/>
        <v>1.60</v>
      </c>
      <c r="V44" s="103">
        <f t="shared" si="9"/>
        <v>0.875</v>
      </c>
      <c r="W44" s="26">
        <f t="shared" si="10"/>
        <v>60.50</v>
      </c>
      <c r="X44" s="226">
        <f t="shared" si="11"/>
        <v>12.10</v>
      </c>
      <c r="Y44" s="283">
        <v>47</v>
      </c>
      <c r="Z44" s="105">
        <f t="shared" si="12"/>
        <v>37.60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630199</v>
      </c>
      <c r="C45" s="118" t="s">
        <v>236</v>
      </c>
      <c r="D45" s="228">
        <v>11</v>
      </c>
      <c r="E45" s="228">
        <v>10</v>
      </c>
      <c r="F45" s="228">
        <v>14</v>
      </c>
      <c r="G45" s="228">
        <v>8</v>
      </c>
      <c r="H45" s="228">
        <v>12</v>
      </c>
      <c r="I45" s="281">
        <f t="shared" si="1"/>
        <v>55</v>
      </c>
      <c r="J45" s="271">
        <f t="shared" si="2"/>
        <v>8.25</v>
      </c>
      <c r="K45" s="282">
        <v>5</v>
      </c>
      <c r="L45" s="282">
        <v>2</v>
      </c>
      <c r="M45" s="282">
        <v>2.50</v>
      </c>
      <c r="N45" s="282">
        <v>6</v>
      </c>
      <c r="O45" s="282">
        <v>2</v>
      </c>
      <c r="P45" s="271">
        <f t="shared" si="3"/>
        <v>17.50</v>
      </c>
      <c r="Q45" s="229">
        <f t="shared" si="4"/>
        <v>0.875</v>
      </c>
      <c r="R45" s="103">
        <f t="shared" si="5"/>
        <v>1.90</v>
      </c>
      <c r="S45" s="103">
        <f t="shared" si="6"/>
        <v>1.60</v>
      </c>
      <c r="T45" s="103">
        <f t="shared" si="7"/>
        <v>2.225</v>
      </c>
      <c r="U45" s="103">
        <f t="shared" si="8"/>
        <v>1.50</v>
      </c>
      <c r="V45" s="103">
        <f t="shared" si="9"/>
        <v>1.90</v>
      </c>
      <c r="W45" s="26">
        <f t="shared" si="10"/>
        <v>72.50</v>
      </c>
      <c r="X45" s="226">
        <f t="shared" si="11"/>
        <v>14.50</v>
      </c>
      <c r="Y45" s="283">
        <v>59</v>
      </c>
      <c r="Z45" s="105">
        <f t="shared" si="12"/>
        <v>47.20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630202</v>
      </c>
      <c r="C46" s="118" t="s">
        <v>163</v>
      </c>
      <c r="D46" s="228">
        <v>4</v>
      </c>
      <c r="E46" s="228">
        <v>5</v>
      </c>
      <c r="F46" s="228">
        <v>4</v>
      </c>
      <c r="G46" s="228">
        <v>8</v>
      </c>
      <c r="H46" s="228">
        <v>4</v>
      </c>
      <c r="I46" s="281">
        <f t="shared" si="1"/>
        <v>25</v>
      </c>
      <c r="J46" s="271">
        <f t="shared" si="2"/>
        <v>3.75</v>
      </c>
      <c r="K46" s="282">
        <v>2</v>
      </c>
      <c r="L46" s="282">
        <v>1.50</v>
      </c>
      <c r="M46" s="282">
        <v>3</v>
      </c>
      <c r="N46" s="282">
        <v>2</v>
      </c>
      <c r="O46" s="282">
        <v>2.50</v>
      </c>
      <c r="P46" s="271">
        <f t="shared" si="3"/>
        <v>11</v>
      </c>
      <c r="Q46" s="229">
        <f t="shared" si="4"/>
        <v>0.55000000000000004</v>
      </c>
      <c r="R46" s="103">
        <f t="shared" si="5"/>
        <v>0.70</v>
      </c>
      <c r="S46" s="103">
        <f t="shared" si="6"/>
        <v>0.825</v>
      </c>
      <c r="T46" s="103">
        <f t="shared" si="7"/>
        <v>0.75</v>
      </c>
      <c r="U46" s="103">
        <f t="shared" si="8"/>
        <v>1.30</v>
      </c>
      <c r="V46" s="103">
        <f t="shared" si="9"/>
        <v>0.725</v>
      </c>
      <c r="W46" s="26">
        <f t="shared" si="10"/>
        <v>36</v>
      </c>
      <c r="X46" s="226">
        <f t="shared" si="11"/>
        <v>7.20</v>
      </c>
      <c r="Y46" s="283">
        <v>17</v>
      </c>
      <c r="Z46" s="105">
        <f t="shared" si="12"/>
        <v>13.60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630203</v>
      </c>
      <c r="C47" s="118" t="s">
        <v>238</v>
      </c>
      <c r="D47" s="228">
        <v>5</v>
      </c>
      <c r="E47" s="228">
        <v>8</v>
      </c>
      <c r="F47" s="228">
        <v>9</v>
      </c>
      <c r="G47" s="228">
        <v>9</v>
      </c>
      <c r="H47" s="228">
        <v>9</v>
      </c>
      <c r="I47" s="281">
        <f t="shared" si="1"/>
        <v>40</v>
      </c>
      <c r="J47" s="271">
        <f t="shared" si="2"/>
        <v>6</v>
      </c>
      <c r="K47" s="282">
        <v>3</v>
      </c>
      <c r="L47" s="282">
        <v>2</v>
      </c>
      <c r="M47" s="282">
        <v>1</v>
      </c>
      <c r="N47" s="282">
        <v>2.50</v>
      </c>
      <c r="O47" s="282">
        <v>2</v>
      </c>
      <c r="P47" s="271">
        <f t="shared" si="3"/>
        <v>10.50</v>
      </c>
      <c r="Q47" s="229">
        <f t="shared" si="4"/>
        <v>0.525</v>
      </c>
      <c r="R47" s="103">
        <f t="shared" si="5"/>
        <v>0.90</v>
      </c>
      <c r="S47" s="103">
        <f t="shared" si="6"/>
        <v>1.30</v>
      </c>
      <c r="T47" s="103">
        <f t="shared" si="7"/>
        <v>1.40</v>
      </c>
      <c r="U47" s="103">
        <f t="shared" si="8"/>
        <v>1.475</v>
      </c>
      <c r="V47" s="103">
        <f t="shared" si="9"/>
        <v>1.45</v>
      </c>
      <c r="W47" s="26">
        <f t="shared" si="10"/>
        <v>50.50</v>
      </c>
      <c r="X47" s="226">
        <f t="shared" si="11"/>
        <v>10.100000000000001</v>
      </c>
      <c r="Y47" s="283">
        <v>38</v>
      </c>
      <c r="Z47" s="105">
        <f t="shared" si="12"/>
        <v>30.40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630206</v>
      </c>
      <c r="C48" s="118" t="s">
        <v>240</v>
      </c>
      <c r="D48" s="228">
        <v>8</v>
      </c>
      <c r="E48" s="228">
        <v>9</v>
      </c>
      <c r="F48" s="228">
        <v>11</v>
      </c>
      <c r="G48" s="228">
        <v>11</v>
      </c>
      <c r="H48" s="228">
        <v>10</v>
      </c>
      <c r="I48" s="281">
        <f t="shared" si="1"/>
        <v>49</v>
      </c>
      <c r="J48" s="271">
        <f t="shared" si="2"/>
        <v>7.35</v>
      </c>
      <c r="K48" s="282">
        <v>2</v>
      </c>
      <c r="L48" s="282">
        <v>2.50</v>
      </c>
      <c r="M48" s="282">
        <v>2</v>
      </c>
      <c r="N48" s="282">
        <v>3</v>
      </c>
      <c r="O48" s="282">
        <v>4</v>
      </c>
      <c r="P48" s="271">
        <f t="shared" si="3"/>
        <v>13.50</v>
      </c>
      <c r="Q48" s="229">
        <f t="shared" si="4"/>
        <v>0.675</v>
      </c>
      <c r="R48" s="103">
        <f t="shared" si="5"/>
        <v>1.30</v>
      </c>
      <c r="S48" s="103">
        <f t="shared" si="6"/>
        <v>1.475</v>
      </c>
      <c r="T48" s="103">
        <f t="shared" si="7"/>
        <v>1.75</v>
      </c>
      <c r="U48" s="103">
        <f t="shared" si="8"/>
        <v>1.7999999999999998</v>
      </c>
      <c r="V48" s="103">
        <f t="shared" si="9"/>
        <v>1.70</v>
      </c>
      <c r="W48" s="26">
        <f t="shared" si="10"/>
        <v>62.50</v>
      </c>
      <c r="X48" s="226">
        <f t="shared" si="11"/>
        <v>12.50</v>
      </c>
      <c r="Y48" s="283">
        <v>43</v>
      </c>
      <c r="Z48" s="105">
        <f t="shared" si="12"/>
        <v>34.40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630210</v>
      </c>
      <c r="C49" s="118" t="s">
        <v>165</v>
      </c>
      <c r="D49" s="228">
        <v>11</v>
      </c>
      <c r="E49" s="228">
        <v>9</v>
      </c>
      <c r="F49" s="228">
        <v>8</v>
      </c>
      <c r="G49" s="228">
        <v>8</v>
      </c>
      <c r="H49" s="228">
        <v>14</v>
      </c>
      <c r="I49" s="281">
        <f t="shared" si="1"/>
        <v>50</v>
      </c>
      <c r="J49" s="271">
        <f t="shared" si="2"/>
        <v>7.50</v>
      </c>
      <c r="K49" s="282">
        <v>3</v>
      </c>
      <c r="L49" s="282">
        <v>3.50</v>
      </c>
      <c r="M49" s="282">
        <v>3</v>
      </c>
      <c r="N49" s="282">
        <v>4</v>
      </c>
      <c r="O49" s="282">
        <v>2</v>
      </c>
      <c r="P49" s="271">
        <f t="shared" si="3"/>
        <v>15.50</v>
      </c>
      <c r="Q49" s="229">
        <f t="shared" si="4"/>
        <v>0.775</v>
      </c>
      <c r="R49" s="103">
        <f t="shared" si="5"/>
        <v>1.7999999999999998</v>
      </c>
      <c r="S49" s="103">
        <f t="shared" si="6"/>
        <v>1.525</v>
      </c>
      <c r="T49" s="103">
        <f t="shared" si="7"/>
        <v>1.35</v>
      </c>
      <c r="U49" s="103">
        <f t="shared" si="8"/>
        <v>1.40</v>
      </c>
      <c r="V49" s="103">
        <f t="shared" si="9"/>
        <v>2.2000000000000002</v>
      </c>
      <c r="W49" s="26">
        <f t="shared" si="10"/>
        <v>65.50</v>
      </c>
      <c r="X49" s="226">
        <f t="shared" si="11"/>
        <v>13.10</v>
      </c>
      <c r="Y49" s="283">
        <v>51</v>
      </c>
      <c r="Z49" s="105">
        <f t="shared" si="12"/>
        <v>40.800000000000004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630214</v>
      </c>
      <c r="C50" s="118" t="s">
        <v>244</v>
      </c>
      <c r="D50" s="228">
        <v>12</v>
      </c>
      <c r="E50" s="228">
        <v>11</v>
      </c>
      <c r="F50" s="228">
        <v>5</v>
      </c>
      <c r="G50" s="228">
        <v>4</v>
      </c>
      <c r="H50" s="228">
        <v>5</v>
      </c>
      <c r="I50" s="281">
        <f t="shared" si="1"/>
        <v>37</v>
      </c>
      <c r="J50" s="271">
        <f t="shared" si="2"/>
        <v>5.55</v>
      </c>
      <c r="K50" s="282">
        <v>1.50</v>
      </c>
      <c r="L50" s="282">
        <v>3</v>
      </c>
      <c r="M50" s="282">
        <v>2.50</v>
      </c>
      <c r="N50" s="282">
        <v>1.50</v>
      </c>
      <c r="O50" s="282">
        <v>2.50</v>
      </c>
      <c r="P50" s="271">
        <f t="shared" si="3"/>
        <v>11</v>
      </c>
      <c r="Q50" s="229">
        <f t="shared" si="4"/>
        <v>0.55000000000000004</v>
      </c>
      <c r="R50" s="103">
        <f t="shared" si="5"/>
        <v>1.8749999999999998</v>
      </c>
      <c r="S50" s="103">
        <f t="shared" si="6"/>
        <v>1.7999999999999998</v>
      </c>
      <c r="T50" s="103">
        <f t="shared" si="7"/>
        <v>0.875</v>
      </c>
      <c r="U50" s="103">
        <f t="shared" si="8"/>
        <v>0.675</v>
      </c>
      <c r="V50" s="103">
        <f t="shared" si="9"/>
        <v>0.875</v>
      </c>
      <c r="W50" s="26">
        <f t="shared" si="10"/>
        <v>48</v>
      </c>
      <c r="X50" s="226">
        <f t="shared" si="11"/>
        <v>9.6000000000000014</v>
      </c>
      <c r="Y50" s="283">
        <v>36</v>
      </c>
      <c r="Z50" s="105">
        <f t="shared" si="12"/>
        <v>28.80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630215</v>
      </c>
      <c r="C51" s="118" t="s">
        <v>244</v>
      </c>
      <c r="D51" s="228">
        <v>11</v>
      </c>
      <c r="E51" s="228">
        <v>15</v>
      </c>
      <c r="F51" s="228">
        <v>16</v>
      </c>
      <c r="G51" s="228">
        <v>12</v>
      </c>
      <c r="H51" s="228">
        <v>11</v>
      </c>
      <c r="I51" s="281">
        <f t="shared" si="1"/>
        <v>65</v>
      </c>
      <c r="J51" s="271">
        <f t="shared" si="2"/>
        <v>9.75</v>
      </c>
      <c r="K51" s="282">
        <v>3</v>
      </c>
      <c r="L51" s="282">
        <v>2.50</v>
      </c>
      <c r="M51" s="282">
        <v>5</v>
      </c>
      <c r="N51" s="282">
        <v>4</v>
      </c>
      <c r="O51" s="282">
        <v>3.50</v>
      </c>
      <c r="P51" s="271">
        <f t="shared" si="3"/>
        <v>18</v>
      </c>
      <c r="Q51" s="229">
        <f t="shared" si="4"/>
        <v>0.90</v>
      </c>
      <c r="R51" s="103">
        <f t="shared" si="5"/>
        <v>1.7999999999999998</v>
      </c>
      <c r="S51" s="103">
        <f t="shared" si="6"/>
        <v>2.375</v>
      </c>
      <c r="T51" s="103">
        <f t="shared" si="7"/>
        <v>2.65</v>
      </c>
      <c r="U51" s="103">
        <f t="shared" si="8"/>
        <v>1.9999999999999998</v>
      </c>
      <c r="V51" s="103">
        <f t="shared" si="9"/>
        <v>1.825</v>
      </c>
      <c r="W51" s="26">
        <f t="shared" si="10"/>
        <v>83</v>
      </c>
      <c r="X51" s="226">
        <f t="shared" si="11"/>
        <v>16.60</v>
      </c>
      <c r="Y51" s="283">
        <v>66</v>
      </c>
      <c r="Z51" s="105">
        <f t="shared" si="12"/>
        <v>52.80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630218</v>
      </c>
      <c r="C52" s="118" t="s">
        <v>246</v>
      </c>
      <c r="D52" s="228">
        <v>8</v>
      </c>
      <c r="E52" s="228">
        <v>7</v>
      </c>
      <c r="F52" s="228">
        <v>7</v>
      </c>
      <c r="G52" s="228">
        <v>8</v>
      </c>
      <c r="H52" s="228">
        <v>8</v>
      </c>
      <c r="I52" s="281">
        <f t="shared" si="1"/>
        <v>38</v>
      </c>
      <c r="J52" s="271">
        <f t="shared" si="2"/>
        <v>5.70</v>
      </c>
      <c r="K52" s="282">
        <v>2.50</v>
      </c>
      <c r="L52" s="282">
        <v>2</v>
      </c>
      <c r="M52" s="282">
        <v>2.50</v>
      </c>
      <c r="N52" s="282">
        <v>4.50</v>
      </c>
      <c r="O52" s="282">
        <v>2.50</v>
      </c>
      <c r="P52" s="271">
        <f t="shared" si="3"/>
        <v>14</v>
      </c>
      <c r="Q52" s="229">
        <f t="shared" si="4"/>
        <v>0.70</v>
      </c>
      <c r="R52" s="103">
        <f t="shared" si="5"/>
        <v>1.325</v>
      </c>
      <c r="S52" s="103">
        <f t="shared" si="6"/>
        <v>1.1500000000000001</v>
      </c>
      <c r="T52" s="103">
        <f t="shared" si="7"/>
        <v>1.175</v>
      </c>
      <c r="U52" s="103">
        <f t="shared" si="8"/>
        <v>1.425</v>
      </c>
      <c r="V52" s="103">
        <f t="shared" si="9"/>
        <v>1.325</v>
      </c>
      <c r="W52" s="26">
        <f t="shared" si="10"/>
        <v>52</v>
      </c>
      <c r="X52" s="226">
        <f t="shared" si="11"/>
        <v>10.40</v>
      </c>
      <c r="Y52" s="283">
        <v>40</v>
      </c>
      <c r="Z52" s="105">
        <f t="shared" si="12"/>
        <v>32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630220</v>
      </c>
      <c r="C53" s="118" t="s">
        <v>248</v>
      </c>
      <c r="D53" s="228">
        <v>14</v>
      </c>
      <c r="E53" s="228">
        <v>14</v>
      </c>
      <c r="F53" s="228">
        <v>15</v>
      </c>
      <c r="G53" s="228">
        <v>12</v>
      </c>
      <c r="H53" s="228">
        <v>16</v>
      </c>
      <c r="I53" s="281">
        <f t="shared" si="1"/>
        <v>71</v>
      </c>
      <c r="J53" s="271">
        <f t="shared" si="2"/>
        <v>10.65</v>
      </c>
      <c r="K53" s="282">
        <v>4</v>
      </c>
      <c r="L53" s="282">
        <v>5</v>
      </c>
      <c r="M53" s="282">
        <v>6</v>
      </c>
      <c r="N53" s="282">
        <v>3</v>
      </c>
      <c r="O53" s="282">
        <v>1</v>
      </c>
      <c r="P53" s="271">
        <f t="shared" si="3"/>
        <v>19</v>
      </c>
      <c r="Q53" s="229">
        <f t="shared" si="4"/>
        <v>0.95</v>
      </c>
      <c r="R53" s="103">
        <f t="shared" si="5"/>
        <v>2.3000000000000003</v>
      </c>
      <c r="S53" s="103">
        <f t="shared" si="6"/>
        <v>2.35</v>
      </c>
      <c r="T53" s="103">
        <f t="shared" si="7"/>
        <v>2.5499999999999998</v>
      </c>
      <c r="U53" s="103">
        <f t="shared" si="8"/>
        <v>1.9499999999999997</v>
      </c>
      <c r="V53" s="103">
        <f t="shared" si="9"/>
        <v>2.4499999999999997</v>
      </c>
      <c r="W53" s="26">
        <f t="shared" si="10"/>
        <v>90</v>
      </c>
      <c r="X53" s="226">
        <f t="shared" si="11"/>
        <v>18</v>
      </c>
      <c r="Y53" s="283">
        <v>79</v>
      </c>
      <c r="Z53" s="105">
        <f t="shared" si="12"/>
        <v>63.20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630221</v>
      </c>
      <c r="C54" s="118" t="s">
        <v>167</v>
      </c>
      <c r="D54" s="228">
        <v>10</v>
      </c>
      <c r="E54" s="228">
        <v>8</v>
      </c>
      <c r="F54" s="228">
        <v>13</v>
      </c>
      <c r="G54" s="228">
        <v>12</v>
      </c>
      <c r="H54" s="228">
        <v>10</v>
      </c>
      <c r="I54" s="281">
        <f t="shared" si="1"/>
        <v>53</v>
      </c>
      <c r="J54" s="271">
        <f t="shared" si="2"/>
        <v>7.9499999999999993</v>
      </c>
      <c r="K54" s="282">
        <v>2.50</v>
      </c>
      <c r="L54" s="282">
        <v>2</v>
      </c>
      <c r="M54" s="282">
        <v>2.50</v>
      </c>
      <c r="N54" s="282">
        <v>3</v>
      </c>
      <c r="O54" s="282">
        <v>3.50</v>
      </c>
      <c r="P54" s="271">
        <f t="shared" si="3"/>
        <v>13.50</v>
      </c>
      <c r="Q54" s="229">
        <f t="shared" si="4"/>
        <v>0.675</v>
      </c>
      <c r="R54" s="103">
        <f t="shared" si="5"/>
        <v>1.625</v>
      </c>
      <c r="S54" s="103">
        <f t="shared" si="6"/>
        <v>1.30</v>
      </c>
      <c r="T54" s="103">
        <f t="shared" si="7"/>
        <v>2.0750000000000002</v>
      </c>
      <c r="U54" s="103">
        <f t="shared" si="8"/>
        <v>1.9499999999999997</v>
      </c>
      <c r="V54" s="103">
        <f t="shared" si="9"/>
        <v>1.675</v>
      </c>
      <c r="W54" s="26">
        <f t="shared" si="10"/>
        <v>66.50</v>
      </c>
      <c r="X54" s="226">
        <f t="shared" si="11"/>
        <v>13.30</v>
      </c>
      <c r="Y54" s="283">
        <v>55</v>
      </c>
      <c r="Z54" s="105">
        <f t="shared" si="12"/>
        <v>44</v>
      </c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630222</v>
      </c>
      <c r="C55" s="118" t="s">
        <v>122</v>
      </c>
      <c r="D55" s="228">
        <v>11</v>
      </c>
      <c r="E55" s="228">
        <v>18</v>
      </c>
      <c r="F55" s="228">
        <v>15</v>
      </c>
      <c r="G55" s="228">
        <v>14</v>
      </c>
      <c r="H55" s="228">
        <v>11</v>
      </c>
      <c r="I55" s="281">
        <f t="shared" si="1"/>
        <v>69</v>
      </c>
      <c r="J55" s="271">
        <f t="shared" si="2"/>
        <v>10.35</v>
      </c>
      <c r="K55" s="282">
        <v>4</v>
      </c>
      <c r="L55" s="282">
        <v>3.50</v>
      </c>
      <c r="M55" s="282">
        <v>5</v>
      </c>
      <c r="N55" s="282">
        <v>3</v>
      </c>
      <c r="O55" s="282">
        <v>1.50</v>
      </c>
      <c r="P55" s="271">
        <f t="shared" si="3"/>
        <v>17</v>
      </c>
      <c r="Q55" s="229">
        <f t="shared" si="4"/>
        <v>0.85000000000000009</v>
      </c>
      <c r="R55" s="103">
        <f t="shared" si="5"/>
        <v>1.85</v>
      </c>
      <c r="S55" s="103">
        <f t="shared" si="6"/>
        <v>2.8749999999999996</v>
      </c>
      <c r="T55" s="103">
        <f t="shared" si="7"/>
        <v>2.50</v>
      </c>
      <c r="U55" s="103">
        <f t="shared" si="8"/>
        <v>2.25</v>
      </c>
      <c r="V55" s="103">
        <f t="shared" si="9"/>
        <v>1.725</v>
      </c>
      <c r="W55" s="26">
        <f t="shared" si="10"/>
        <v>86</v>
      </c>
      <c r="X55" s="226">
        <f t="shared" si="11"/>
        <v>17.20</v>
      </c>
      <c r="Y55" s="283">
        <v>74</v>
      </c>
      <c r="Z55" s="105">
        <f t="shared" si="12"/>
        <v>59.20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630225</v>
      </c>
      <c r="C56" s="118" t="s">
        <v>250</v>
      </c>
      <c r="D56" s="228">
        <v>11</v>
      </c>
      <c r="E56" s="228">
        <v>12</v>
      </c>
      <c r="F56" s="228">
        <v>12</v>
      </c>
      <c r="G56" s="228">
        <v>9</v>
      </c>
      <c r="H56" s="228">
        <v>9</v>
      </c>
      <c r="I56" s="281">
        <f t="shared" si="1"/>
        <v>53</v>
      </c>
      <c r="J56" s="271">
        <f t="shared" si="2"/>
        <v>7.9499999999999993</v>
      </c>
      <c r="K56" s="282">
        <v>3</v>
      </c>
      <c r="L56" s="282">
        <v>3.50</v>
      </c>
      <c r="M56" s="282">
        <v>3.50</v>
      </c>
      <c r="N56" s="282">
        <v>2</v>
      </c>
      <c r="O56" s="282">
        <v>3</v>
      </c>
      <c r="P56" s="271">
        <f t="shared" si="3"/>
        <v>15</v>
      </c>
      <c r="Q56" s="229">
        <f t="shared" si="4"/>
        <v>0.75</v>
      </c>
      <c r="R56" s="103">
        <f t="shared" si="5"/>
        <v>1.7999999999999998</v>
      </c>
      <c r="S56" s="103">
        <f t="shared" si="6"/>
        <v>1.975</v>
      </c>
      <c r="T56" s="103">
        <f t="shared" si="7"/>
        <v>1.975</v>
      </c>
      <c r="U56" s="103">
        <f t="shared" si="8"/>
        <v>1.45</v>
      </c>
      <c r="V56" s="103">
        <f t="shared" si="9"/>
        <v>1.50</v>
      </c>
      <c r="W56" s="26">
        <f t="shared" si="10"/>
        <v>68</v>
      </c>
      <c r="X56" s="226">
        <f t="shared" si="11"/>
        <v>13.60</v>
      </c>
      <c r="Y56" s="283">
        <v>56</v>
      </c>
      <c r="Z56" s="105">
        <f t="shared" si="12"/>
        <v>44.80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630228</v>
      </c>
      <c r="C57" s="118" t="s">
        <v>253</v>
      </c>
      <c r="D57" s="228">
        <v>8</v>
      </c>
      <c r="E57" s="228">
        <v>7</v>
      </c>
      <c r="F57" s="228">
        <v>6</v>
      </c>
      <c r="G57" s="228">
        <v>5</v>
      </c>
      <c r="H57" s="228">
        <v>5</v>
      </c>
      <c r="I57" s="281">
        <f t="shared" si="1"/>
        <v>31</v>
      </c>
      <c r="J57" s="271">
        <f t="shared" si="2"/>
        <v>4.6499999999999995</v>
      </c>
      <c r="K57" s="282">
        <v>2</v>
      </c>
      <c r="L57" s="282">
        <v>2.50</v>
      </c>
      <c r="M57" s="282">
        <v>1</v>
      </c>
      <c r="N57" s="282">
        <v>2</v>
      </c>
      <c r="O57" s="282">
        <v>4.50</v>
      </c>
      <c r="P57" s="271">
        <f t="shared" si="3"/>
        <v>12</v>
      </c>
      <c r="Q57" s="229">
        <f t="shared" si="4"/>
        <v>0.60000000000000009</v>
      </c>
      <c r="R57" s="103">
        <f t="shared" si="5"/>
        <v>1.30</v>
      </c>
      <c r="S57" s="103">
        <f t="shared" si="6"/>
        <v>1.175</v>
      </c>
      <c r="T57" s="103">
        <f t="shared" si="7"/>
        <v>0.95</v>
      </c>
      <c r="U57" s="103">
        <f t="shared" si="8"/>
        <v>0.85</v>
      </c>
      <c r="V57" s="103">
        <f t="shared" si="9"/>
        <v>0.975</v>
      </c>
      <c r="W57" s="26">
        <f t="shared" si="10"/>
        <v>43</v>
      </c>
      <c r="X57" s="226">
        <f t="shared" si="11"/>
        <v>8.60</v>
      </c>
      <c r="Y57" s="283">
        <v>21</v>
      </c>
      <c r="Z57" s="105">
        <f t="shared" si="12"/>
        <v>16.80</v>
      </c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630229</v>
      </c>
      <c r="C58" s="118" t="s">
        <v>254</v>
      </c>
      <c r="D58" s="228">
        <v>11</v>
      </c>
      <c r="E58" s="228">
        <v>12</v>
      </c>
      <c r="F58" s="228">
        <v>14</v>
      </c>
      <c r="G58" s="228">
        <v>15</v>
      </c>
      <c r="H58" s="228">
        <v>16</v>
      </c>
      <c r="I58" s="281">
        <f t="shared" si="1"/>
        <v>68</v>
      </c>
      <c r="J58" s="271">
        <f t="shared" si="2"/>
        <v>10.199999999999999</v>
      </c>
      <c r="K58" s="282">
        <v>4</v>
      </c>
      <c r="L58" s="282">
        <v>3</v>
      </c>
      <c r="M58" s="282">
        <v>1.50</v>
      </c>
      <c r="N58" s="282">
        <v>4</v>
      </c>
      <c r="O58" s="282">
        <v>5</v>
      </c>
      <c r="P58" s="271">
        <f t="shared" si="3"/>
        <v>17.50</v>
      </c>
      <c r="Q58" s="229">
        <f t="shared" si="4"/>
        <v>0.875</v>
      </c>
      <c r="R58" s="103">
        <f t="shared" si="5"/>
        <v>1.85</v>
      </c>
      <c r="S58" s="103">
        <f t="shared" si="6"/>
        <v>1.9499999999999997</v>
      </c>
      <c r="T58" s="103">
        <f t="shared" si="7"/>
        <v>2.1750000000000003</v>
      </c>
      <c r="U58" s="103">
        <f t="shared" si="8"/>
        <v>2.4500000000000002</v>
      </c>
      <c r="V58" s="103">
        <f t="shared" si="9"/>
        <v>2.65</v>
      </c>
      <c r="W58" s="26">
        <f t="shared" si="10"/>
        <v>85.50</v>
      </c>
      <c r="X58" s="226">
        <f t="shared" si="11"/>
        <v>17.10</v>
      </c>
      <c r="Y58" s="283">
        <v>74</v>
      </c>
      <c r="Z58" s="105">
        <f t="shared" si="12"/>
        <v>59.20</v>
      </c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630230</v>
      </c>
      <c r="C59" s="118" t="s">
        <v>303</v>
      </c>
      <c r="D59" s="228">
        <v>8</v>
      </c>
      <c r="E59" s="228">
        <v>6</v>
      </c>
      <c r="F59" s="228">
        <v>9</v>
      </c>
      <c r="G59" s="228">
        <v>7</v>
      </c>
      <c r="H59" s="228">
        <v>8</v>
      </c>
      <c r="I59" s="281">
        <f t="shared" si="1"/>
        <v>38</v>
      </c>
      <c r="J59" s="271">
        <f t="shared" si="2"/>
        <v>5.70</v>
      </c>
      <c r="K59" s="282">
        <v>3</v>
      </c>
      <c r="L59" s="282">
        <v>2.50</v>
      </c>
      <c r="M59" s="282">
        <v>3</v>
      </c>
      <c r="N59" s="282">
        <v>2.50</v>
      </c>
      <c r="O59" s="282">
        <v>2</v>
      </c>
      <c r="P59" s="271">
        <f t="shared" si="3"/>
        <v>13</v>
      </c>
      <c r="Q59" s="229">
        <f t="shared" si="4"/>
        <v>0.65</v>
      </c>
      <c r="R59" s="103">
        <f t="shared" si="5"/>
        <v>1.35</v>
      </c>
      <c r="S59" s="103">
        <f t="shared" si="6"/>
        <v>1.0249999999999999</v>
      </c>
      <c r="T59" s="103">
        <f t="shared" si="7"/>
        <v>1.50</v>
      </c>
      <c r="U59" s="103">
        <f t="shared" si="8"/>
        <v>1.175</v>
      </c>
      <c r="V59" s="103">
        <f t="shared" si="9"/>
        <v>1.30</v>
      </c>
      <c r="W59" s="26">
        <f t="shared" si="10"/>
        <v>51</v>
      </c>
      <c r="X59" s="226">
        <f t="shared" si="11"/>
        <v>10.200000000000001</v>
      </c>
      <c r="Y59" s="283">
        <v>32</v>
      </c>
      <c r="Z59" s="105">
        <f t="shared" si="12"/>
        <v>25.60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630233</v>
      </c>
      <c r="C60" s="118" t="s">
        <v>124</v>
      </c>
      <c r="D60" s="228">
        <v>12</v>
      </c>
      <c r="E60" s="228">
        <v>8</v>
      </c>
      <c r="F60" s="228">
        <v>14</v>
      </c>
      <c r="G60" s="228">
        <v>15</v>
      </c>
      <c r="H60" s="228">
        <v>8</v>
      </c>
      <c r="I60" s="281">
        <f t="shared" si="1"/>
        <v>57</v>
      </c>
      <c r="J60" s="271">
        <f t="shared" si="2"/>
        <v>8.5499999999999989</v>
      </c>
      <c r="K60" s="282">
        <v>4</v>
      </c>
      <c r="L60" s="282">
        <v>2.50</v>
      </c>
      <c r="M60" s="282">
        <v>2.50</v>
      </c>
      <c r="N60" s="282">
        <v>3</v>
      </c>
      <c r="O60" s="282">
        <v>3</v>
      </c>
      <c r="P60" s="271">
        <f t="shared" si="3"/>
        <v>15</v>
      </c>
      <c r="Q60" s="229">
        <f t="shared" si="4"/>
        <v>0.75</v>
      </c>
      <c r="R60" s="103">
        <f t="shared" si="5"/>
        <v>1.9999999999999998</v>
      </c>
      <c r="S60" s="103">
        <f t="shared" si="6"/>
        <v>1.325</v>
      </c>
      <c r="T60" s="103">
        <f t="shared" si="7"/>
        <v>2.225</v>
      </c>
      <c r="U60" s="103">
        <f t="shared" si="8"/>
        <v>2.40</v>
      </c>
      <c r="V60" s="103">
        <f t="shared" si="9"/>
        <v>1.35</v>
      </c>
      <c r="W60" s="26">
        <f t="shared" si="10"/>
        <v>72</v>
      </c>
      <c r="X60" s="226">
        <f t="shared" si="11"/>
        <v>14.40</v>
      </c>
      <c r="Y60" s="283">
        <v>60</v>
      </c>
      <c r="Z60" s="105">
        <f t="shared" si="12"/>
        <v>48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630234</v>
      </c>
      <c r="C61" s="118" t="s">
        <v>304</v>
      </c>
      <c r="D61" s="228">
        <v>11</v>
      </c>
      <c r="E61" s="228">
        <v>14</v>
      </c>
      <c r="F61" s="228">
        <v>10</v>
      </c>
      <c r="G61" s="228">
        <v>14</v>
      </c>
      <c r="H61" s="228">
        <v>13</v>
      </c>
      <c r="I61" s="281">
        <f t="shared" si="1"/>
        <v>62</v>
      </c>
      <c r="J61" s="271">
        <f t="shared" si="2"/>
        <v>9.2999999999999989</v>
      </c>
      <c r="K61" s="282">
        <v>4.50</v>
      </c>
      <c r="L61" s="282">
        <v>2.50</v>
      </c>
      <c r="M61" s="282">
        <v>4</v>
      </c>
      <c r="N61" s="282">
        <v>3.50</v>
      </c>
      <c r="O61" s="282">
        <v>4</v>
      </c>
      <c r="P61" s="271">
        <f t="shared" si="3"/>
        <v>18.50</v>
      </c>
      <c r="Q61" s="229">
        <f t="shared" si="4"/>
        <v>0.925</v>
      </c>
      <c r="R61" s="103">
        <f t="shared" si="5"/>
        <v>1.875</v>
      </c>
      <c r="S61" s="103">
        <f t="shared" si="6"/>
        <v>2.225</v>
      </c>
      <c r="T61" s="103">
        <f t="shared" si="7"/>
        <v>1.70</v>
      </c>
      <c r="U61" s="103">
        <f t="shared" si="8"/>
        <v>2.275</v>
      </c>
      <c r="V61" s="103">
        <f t="shared" si="9"/>
        <v>2.15</v>
      </c>
      <c r="W61" s="26">
        <f t="shared" si="10"/>
        <v>80.50</v>
      </c>
      <c r="X61" s="226">
        <f t="shared" si="11"/>
        <v>16.10</v>
      </c>
      <c r="Y61" s="283">
        <v>66</v>
      </c>
      <c r="Z61" s="105">
        <f t="shared" si="12"/>
        <v>52.80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630236</v>
      </c>
      <c r="C62" s="118" t="s">
        <v>255</v>
      </c>
      <c r="D62" s="228">
        <v>12</v>
      </c>
      <c r="E62" s="228">
        <v>14</v>
      </c>
      <c r="F62" s="228">
        <v>11</v>
      </c>
      <c r="G62" s="228">
        <v>11</v>
      </c>
      <c r="H62" s="228">
        <v>14</v>
      </c>
      <c r="I62" s="281">
        <f t="shared" si="1"/>
        <v>62</v>
      </c>
      <c r="J62" s="271">
        <f t="shared" si="2"/>
        <v>9.2999999999999989</v>
      </c>
      <c r="K62" s="282">
        <v>3</v>
      </c>
      <c r="L62" s="282">
        <v>5</v>
      </c>
      <c r="M62" s="282">
        <v>6</v>
      </c>
      <c r="N62" s="282">
        <v>3.50</v>
      </c>
      <c r="O62" s="282">
        <v>3</v>
      </c>
      <c r="P62" s="271">
        <f t="shared" si="3"/>
        <v>20.50</v>
      </c>
      <c r="Q62" s="229">
        <f t="shared" si="4"/>
        <v>1.0250000000000001</v>
      </c>
      <c r="R62" s="103">
        <f t="shared" si="5"/>
        <v>1.9499999999999997</v>
      </c>
      <c r="S62" s="103">
        <f t="shared" si="6"/>
        <v>2.35</v>
      </c>
      <c r="T62" s="103">
        <f t="shared" si="7"/>
        <v>1.95</v>
      </c>
      <c r="U62" s="103">
        <f t="shared" si="8"/>
        <v>1.825</v>
      </c>
      <c r="V62" s="103">
        <f t="shared" si="9"/>
        <v>2.25</v>
      </c>
      <c r="W62" s="26">
        <f t="shared" si="10"/>
        <v>82.50</v>
      </c>
      <c r="X62" s="226">
        <f t="shared" si="11"/>
        <v>16.50</v>
      </c>
      <c r="Y62" s="283">
        <v>65</v>
      </c>
      <c r="Z62" s="105">
        <f t="shared" si="12"/>
        <v>52</v>
      </c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1:44" s="104" customFormat="1" ht="20.25">
      <c r="A63" s="223">
        <v>57</v>
      </c>
      <c r="B63" s="260">
        <v>630237</v>
      </c>
      <c r="C63" s="118" t="s">
        <v>171</v>
      </c>
      <c r="D63" s="228">
        <v>16</v>
      </c>
      <c r="E63" s="228">
        <v>14</v>
      </c>
      <c r="F63" s="228">
        <v>9</v>
      </c>
      <c r="G63" s="228">
        <v>15</v>
      </c>
      <c r="H63" s="228">
        <v>8</v>
      </c>
      <c r="I63" s="281">
        <f t="shared" si="1"/>
        <v>62</v>
      </c>
      <c r="J63" s="271">
        <f t="shared" si="2"/>
        <v>9.2999999999999989</v>
      </c>
      <c r="K63" s="282">
        <v>2</v>
      </c>
      <c r="L63" s="282">
        <v>5</v>
      </c>
      <c r="M63" s="282">
        <v>4</v>
      </c>
      <c r="N63" s="282">
        <v>3.50</v>
      </c>
      <c r="O63" s="282">
        <v>4.50</v>
      </c>
      <c r="P63" s="271">
        <f t="shared" si="3"/>
        <v>19</v>
      </c>
      <c r="Q63" s="229">
        <f t="shared" si="4"/>
        <v>0.95</v>
      </c>
      <c r="R63" s="103">
        <f t="shared" si="5"/>
        <v>2.50</v>
      </c>
      <c r="S63" s="103">
        <f t="shared" si="6"/>
        <v>2.35</v>
      </c>
      <c r="T63" s="103">
        <f t="shared" si="7"/>
        <v>1.5499999999999998</v>
      </c>
      <c r="U63" s="103">
        <f t="shared" si="8"/>
        <v>2.4249999999999998</v>
      </c>
      <c r="V63" s="103">
        <f t="shared" si="9"/>
        <v>1.425</v>
      </c>
      <c r="W63" s="26">
        <f t="shared" si="10"/>
        <v>81</v>
      </c>
      <c r="X63" s="226">
        <f t="shared" si="11"/>
        <v>16.20</v>
      </c>
      <c r="Y63" s="283">
        <v>51</v>
      </c>
      <c r="Z63" s="105">
        <f t="shared" si="12"/>
        <v>40.800000000000004</v>
      </c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6"/>
    </row>
    <row r="64" spans="1:44" s="104" customFormat="1" ht="20.25">
      <c r="A64" s="223">
        <v>58</v>
      </c>
      <c r="B64" s="260">
        <v>630238</v>
      </c>
      <c r="C64" s="118" t="s">
        <v>256</v>
      </c>
      <c r="D64" s="228">
        <v>11</v>
      </c>
      <c r="E64" s="228">
        <v>12</v>
      </c>
      <c r="F64" s="228">
        <v>14</v>
      </c>
      <c r="G64" s="228">
        <v>12</v>
      </c>
      <c r="H64" s="228">
        <v>10</v>
      </c>
      <c r="I64" s="281">
        <f t="shared" si="1"/>
        <v>59</v>
      </c>
      <c r="J64" s="271">
        <f t="shared" si="2"/>
        <v>8.85</v>
      </c>
      <c r="K64" s="282">
        <v>3</v>
      </c>
      <c r="L64" s="282">
        <v>2</v>
      </c>
      <c r="M64" s="282">
        <v>5</v>
      </c>
      <c r="N64" s="282">
        <v>4</v>
      </c>
      <c r="O64" s="282">
        <v>2</v>
      </c>
      <c r="P64" s="271">
        <f t="shared" si="3"/>
        <v>16</v>
      </c>
      <c r="Q64" s="229">
        <f t="shared" si="4"/>
        <v>0.80</v>
      </c>
      <c r="R64" s="103">
        <f t="shared" si="5"/>
        <v>1.7999999999999998</v>
      </c>
      <c r="S64" s="103">
        <f t="shared" si="6"/>
        <v>1.90</v>
      </c>
      <c r="T64" s="103">
        <f t="shared" si="7"/>
        <v>2.35</v>
      </c>
      <c r="U64" s="103">
        <f t="shared" si="8"/>
        <v>1.9999999999999998</v>
      </c>
      <c r="V64" s="103">
        <f t="shared" si="9"/>
        <v>1.60</v>
      </c>
      <c r="W64" s="26">
        <f t="shared" si="10"/>
        <v>75</v>
      </c>
      <c r="X64" s="226">
        <f t="shared" si="11"/>
        <v>15</v>
      </c>
      <c r="Y64" s="283">
        <v>59</v>
      </c>
      <c r="Z64" s="105">
        <f t="shared" si="12"/>
        <v>47.20</v>
      </c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6"/>
    </row>
    <row r="65" spans="1:44" s="104" customFormat="1" ht="20.25">
      <c r="A65" s="223">
        <v>59</v>
      </c>
      <c r="B65" s="260">
        <v>630239</v>
      </c>
      <c r="C65" s="118" t="s">
        <v>257</v>
      </c>
      <c r="D65" s="228">
        <v>14</v>
      </c>
      <c r="E65" s="228">
        <v>16</v>
      </c>
      <c r="F65" s="228">
        <v>8</v>
      </c>
      <c r="G65" s="228">
        <v>11</v>
      </c>
      <c r="H65" s="228">
        <v>14</v>
      </c>
      <c r="I65" s="281">
        <f t="shared" si="1"/>
        <v>63</v>
      </c>
      <c r="J65" s="271">
        <f t="shared" si="2"/>
        <v>9.4499999999999993</v>
      </c>
      <c r="K65" s="282">
        <v>1.50</v>
      </c>
      <c r="L65" s="282">
        <v>6</v>
      </c>
      <c r="M65" s="282">
        <v>1.50</v>
      </c>
      <c r="N65" s="282">
        <v>2</v>
      </c>
      <c r="O65" s="282">
        <v>5</v>
      </c>
      <c r="P65" s="271">
        <f t="shared" si="3"/>
        <v>16</v>
      </c>
      <c r="Q65" s="229">
        <f t="shared" si="4"/>
        <v>0.80</v>
      </c>
      <c r="R65" s="103">
        <f t="shared" si="5"/>
        <v>2.1750000000000003</v>
      </c>
      <c r="S65" s="103">
        <f t="shared" si="6"/>
        <v>2.70</v>
      </c>
      <c r="T65" s="103">
        <f t="shared" si="7"/>
        <v>1.2749999999999999</v>
      </c>
      <c r="U65" s="103">
        <f t="shared" si="8"/>
        <v>1.75</v>
      </c>
      <c r="V65" s="103">
        <f t="shared" si="9"/>
        <v>2.35</v>
      </c>
      <c r="W65" s="26">
        <f t="shared" si="10"/>
        <v>79</v>
      </c>
      <c r="X65" s="226">
        <f t="shared" si="11"/>
        <v>15.80</v>
      </c>
      <c r="Y65" s="283">
        <v>61</v>
      </c>
      <c r="Z65" s="105">
        <f t="shared" si="12"/>
        <v>48.80</v>
      </c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6"/>
    </row>
    <row r="66" spans="1:44" s="104" customFormat="1" ht="20.25">
      <c r="A66" s="223">
        <v>60</v>
      </c>
      <c r="B66" s="260">
        <v>630243</v>
      </c>
      <c r="C66" s="118" t="s">
        <v>305</v>
      </c>
      <c r="D66" s="228">
        <v>13</v>
      </c>
      <c r="E66" s="228">
        <v>12</v>
      </c>
      <c r="F66" s="228">
        <v>11</v>
      </c>
      <c r="G66" s="228">
        <v>14</v>
      </c>
      <c r="H66" s="228">
        <v>11</v>
      </c>
      <c r="I66" s="281">
        <f t="shared" si="1"/>
        <v>61</v>
      </c>
      <c r="J66" s="271">
        <f t="shared" si="2"/>
        <v>9.15</v>
      </c>
      <c r="K66" s="282">
        <v>3.50</v>
      </c>
      <c r="L66" s="282">
        <v>2.50</v>
      </c>
      <c r="M66" s="282">
        <v>3</v>
      </c>
      <c r="N66" s="282">
        <v>3.50</v>
      </c>
      <c r="O66" s="282">
        <v>4</v>
      </c>
      <c r="P66" s="271">
        <f t="shared" si="3"/>
        <v>16.50</v>
      </c>
      <c r="Q66" s="229">
        <f t="shared" si="4"/>
        <v>0.825</v>
      </c>
      <c r="R66" s="103">
        <f t="shared" si="5"/>
        <v>2.125</v>
      </c>
      <c r="S66" s="103">
        <f t="shared" si="6"/>
        <v>1.9249999999999998</v>
      </c>
      <c r="T66" s="103">
        <f t="shared" si="7"/>
        <v>1.7999999999999998</v>
      </c>
      <c r="U66" s="103">
        <f t="shared" si="8"/>
        <v>2.275</v>
      </c>
      <c r="V66" s="103">
        <f t="shared" si="9"/>
        <v>1.85</v>
      </c>
      <c r="W66" s="26">
        <f t="shared" si="10"/>
        <v>77.50</v>
      </c>
      <c r="X66" s="226">
        <f t="shared" si="11"/>
        <v>15.50</v>
      </c>
      <c r="Y66" s="283">
        <v>69</v>
      </c>
      <c r="Z66" s="105">
        <f t="shared" si="12"/>
        <v>55.20</v>
      </c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6"/>
    </row>
    <row r="67" spans="1:44" s="104" customFormat="1" ht="20.25">
      <c r="A67" s="223">
        <v>61</v>
      </c>
      <c r="B67" s="260">
        <v>630244</v>
      </c>
      <c r="C67" s="118" t="s">
        <v>174</v>
      </c>
      <c r="D67" s="228">
        <v>12</v>
      </c>
      <c r="E67" s="228">
        <v>14</v>
      </c>
      <c r="F67" s="228">
        <v>12</v>
      </c>
      <c r="G67" s="228">
        <v>15</v>
      </c>
      <c r="H67" s="228">
        <v>13</v>
      </c>
      <c r="I67" s="281">
        <f t="shared" si="1"/>
        <v>66</v>
      </c>
      <c r="J67" s="271">
        <f t="shared" si="2"/>
        <v>9.90</v>
      </c>
      <c r="K67" s="282">
        <v>4</v>
      </c>
      <c r="L67" s="282">
        <v>5</v>
      </c>
      <c r="M67" s="282">
        <v>2</v>
      </c>
      <c r="N67" s="282">
        <v>4</v>
      </c>
      <c r="O67" s="282">
        <v>1</v>
      </c>
      <c r="P67" s="271">
        <f t="shared" si="3"/>
        <v>16</v>
      </c>
      <c r="Q67" s="229">
        <f t="shared" si="4"/>
        <v>0.80</v>
      </c>
      <c r="R67" s="103">
        <f t="shared" si="5"/>
        <v>1.9999999999999998</v>
      </c>
      <c r="S67" s="103">
        <f t="shared" si="6"/>
        <v>2.35</v>
      </c>
      <c r="T67" s="103">
        <f t="shared" si="7"/>
        <v>1.90</v>
      </c>
      <c r="U67" s="103">
        <f t="shared" si="8"/>
        <v>2.4500000000000002</v>
      </c>
      <c r="V67" s="103">
        <f t="shared" si="9"/>
        <v>2</v>
      </c>
      <c r="W67" s="26">
        <f t="shared" si="10"/>
        <v>82</v>
      </c>
      <c r="X67" s="226">
        <f t="shared" si="11"/>
        <v>16.400000000000002</v>
      </c>
      <c r="Y67" s="283">
        <v>65</v>
      </c>
      <c r="Z67" s="105">
        <f t="shared" si="12"/>
        <v>52</v>
      </c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6"/>
    </row>
    <row r="68" spans="1:44" s="104" customFormat="1" ht="20.25">
      <c r="A68" s="223">
        <v>62</v>
      </c>
      <c r="B68" s="260">
        <v>630245</v>
      </c>
      <c r="C68" s="118" t="s">
        <v>258</v>
      </c>
      <c r="D68" s="228">
        <v>11</v>
      </c>
      <c r="E68" s="228">
        <v>18</v>
      </c>
      <c r="F68" s="228">
        <v>14</v>
      </c>
      <c r="G68" s="228">
        <v>15</v>
      </c>
      <c r="H68" s="228">
        <v>14</v>
      </c>
      <c r="I68" s="281">
        <f t="shared" si="1"/>
        <v>72</v>
      </c>
      <c r="J68" s="271">
        <f t="shared" si="2"/>
        <v>10.80</v>
      </c>
      <c r="K68" s="282">
        <v>3</v>
      </c>
      <c r="L68" s="282">
        <v>4.50</v>
      </c>
      <c r="M68" s="282">
        <v>4</v>
      </c>
      <c r="N68" s="282">
        <v>3.50</v>
      </c>
      <c r="O68" s="282">
        <v>2.50</v>
      </c>
      <c r="P68" s="271">
        <f t="shared" si="3"/>
        <v>17.50</v>
      </c>
      <c r="Q68" s="229">
        <f t="shared" si="4"/>
        <v>0.875</v>
      </c>
      <c r="R68" s="103">
        <f t="shared" si="5"/>
        <v>1.7999999999999998</v>
      </c>
      <c r="S68" s="103">
        <f t="shared" si="6"/>
        <v>2.925</v>
      </c>
      <c r="T68" s="103">
        <f t="shared" si="7"/>
        <v>2.3000000000000003</v>
      </c>
      <c r="U68" s="103">
        <f t="shared" si="8"/>
        <v>2.4249999999999998</v>
      </c>
      <c r="V68" s="103">
        <f t="shared" si="9"/>
        <v>2.225</v>
      </c>
      <c r="W68" s="26">
        <f t="shared" si="10"/>
        <v>89.50</v>
      </c>
      <c r="X68" s="226">
        <f t="shared" si="11"/>
        <v>17.900000000000002</v>
      </c>
      <c r="Y68" s="283">
        <v>71</v>
      </c>
      <c r="Z68" s="105">
        <f t="shared" si="12"/>
        <v>56.80</v>
      </c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6"/>
    </row>
    <row r="69" spans="1:44" s="104" customFormat="1" ht="20.25">
      <c r="A69" s="223">
        <v>63</v>
      </c>
      <c r="B69" s="260">
        <v>630246</v>
      </c>
      <c r="C69" s="118" t="s">
        <v>259</v>
      </c>
      <c r="D69" s="228">
        <v>14</v>
      </c>
      <c r="E69" s="228">
        <v>8</v>
      </c>
      <c r="F69" s="228">
        <v>11</v>
      </c>
      <c r="G69" s="228">
        <v>8</v>
      </c>
      <c r="H69" s="228">
        <v>11</v>
      </c>
      <c r="I69" s="281">
        <f t="shared" si="1"/>
        <v>52</v>
      </c>
      <c r="J69" s="271">
        <f t="shared" si="2"/>
        <v>7.80</v>
      </c>
      <c r="K69" s="282">
        <v>4</v>
      </c>
      <c r="L69" s="282">
        <v>5</v>
      </c>
      <c r="M69" s="282">
        <v>2.50</v>
      </c>
      <c r="N69" s="282">
        <v>2</v>
      </c>
      <c r="O69" s="282">
        <v>3</v>
      </c>
      <c r="P69" s="271">
        <f t="shared" si="3"/>
        <v>16.50</v>
      </c>
      <c r="Q69" s="229">
        <f t="shared" si="4"/>
        <v>0.825</v>
      </c>
      <c r="R69" s="103">
        <f t="shared" si="5"/>
        <v>2.3000000000000003</v>
      </c>
      <c r="S69" s="103">
        <f t="shared" si="6"/>
        <v>1.45</v>
      </c>
      <c r="T69" s="103">
        <f t="shared" si="7"/>
        <v>1.775</v>
      </c>
      <c r="U69" s="103">
        <f t="shared" si="8"/>
        <v>1.30</v>
      </c>
      <c r="V69" s="103">
        <f t="shared" si="9"/>
        <v>1.7999999999999998</v>
      </c>
      <c r="W69" s="26">
        <f t="shared" si="10"/>
        <v>68.50</v>
      </c>
      <c r="X69" s="226">
        <f t="shared" si="11"/>
        <v>13.70</v>
      </c>
      <c r="Y69" s="283">
        <v>52</v>
      </c>
      <c r="Z69" s="105">
        <f t="shared" si="12"/>
        <v>41.60</v>
      </c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6"/>
    </row>
    <row r="70" spans="1:44" s="104" customFormat="1" ht="20.25">
      <c r="A70" s="223">
        <v>64</v>
      </c>
      <c r="B70" s="260">
        <v>630249</v>
      </c>
      <c r="C70" s="118" t="s">
        <v>260</v>
      </c>
      <c r="D70" s="228">
        <v>12</v>
      </c>
      <c r="E70" s="228">
        <v>8</v>
      </c>
      <c r="F70" s="228">
        <v>5</v>
      </c>
      <c r="G70" s="228">
        <v>6</v>
      </c>
      <c r="H70" s="228">
        <v>3</v>
      </c>
      <c r="I70" s="281">
        <f t="shared" si="1"/>
        <v>34</v>
      </c>
      <c r="J70" s="271">
        <f t="shared" si="2"/>
        <v>5.0999999999999996</v>
      </c>
      <c r="K70" s="282">
        <v>1</v>
      </c>
      <c r="L70" s="282">
        <v>2.50</v>
      </c>
      <c r="M70" s="282">
        <v>4</v>
      </c>
      <c r="N70" s="282">
        <v>3</v>
      </c>
      <c r="O70" s="282">
        <v>2.50</v>
      </c>
      <c r="P70" s="271">
        <f t="shared" si="3"/>
        <v>13</v>
      </c>
      <c r="Q70" s="229">
        <f t="shared" si="4"/>
        <v>0.65</v>
      </c>
      <c r="R70" s="103">
        <f t="shared" si="5"/>
        <v>1.85</v>
      </c>
      <c r="S70" s="103">
        <f t="shared" si="6"/>
        <v>1.325</v>
      </c>
      <c r="T70" s="103">
        <f t="shared" si="7"/>
        <v>0.95</v>
      </c>
      <c r="U70" s="103">
        <f t="shared" si="8"/>
        <v>1.0499999999999998</v>
      </c>
      <c r="V70" s="103">
        <f t="shared" si="9"/>
        <v>0.57499999999999996</v>
      </c>
      <c r="W70" s="26">
        <f t="shared" si="10"/>
        <v>47</v>
      </c>
      <c r="X70" s="226">
        <f t="shared" si="11"/>
        <v>9.40</v>
      </c>
      <c r="Y70" s="283">
        <v>35</v>
      </c>
      <c r="Z70" s="105">
        <f t="shared" si="12"/>
        <v>28</v>
      </c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6"/>
    </row>
    <row r="71" spans="1:44" s="104" customFormat="1" ht="20.25">
      <c r="A71" s="223">
        <v>65</v>
      </c>
      <c r="B71" s="260">
        <v>630251</v>
      </c>
      <c r="C71" s="118" t="s">
        <v>262</v>
      </c>
      <c r="D71" s="228">
        <v>16</v>
      </c>
      <c r="E71" s="228">
        <v>14</v>
      </c>
      <c r="F71" s="228">
        <v>15</v>
      </c>
      <c r="G71" s="228">
        <v>14</v>
      </c>
      <c r="H71" s="228">
        <v>15</v>
      </c>
      <c r="I71" s="281">
        <f t="shared" si="1"/>
        <v>74</v>
      </c>
      <c r="J71" s="271">
        <f t="shared" si="2"/>
        <v>11.10</v>
      </c>
      <c r="K71" s="282">
        <v>2.50</v>
      </c>
      <c r="L71" s="282">
        <v>4</v>
      </c>
      <c r="M71" s="282">
        <v>5</v>
      </c>
      <c r="N71" s="282">
        <v>3.50</v>
      </c>
      <c r="O71" s="282">
        <v>1.50</v>
      </c>
      <c r="P71" s="271">
        <f t="shared" si="3"/>
        <v>16.50</v>
      </c>
      <c r="Q71" s="229">
        <f t="shared" si="4"/>
        <v>0.825</v>
      </c>
      <c r="R71" s="103">
        <f t="shared" si="5"/>
        <v>2.525</v>
      </c>
      <c r="S71" s="103">
        <f t="shared" si="6"/>
        <v>2.3000000000000003</v>
      </c>
      <c r="T71" s="103">
        <f t="shared" si="7"/>
        <v>2.50</v>
      </c>
      <c r="U71" s="103">
        <f t="shared" si="8"/>
        <v>2.275</v>
      </c>
      <c r="V71" s="103">
        <f t="shared" si="9"/>
        <v>2.3250000000000002</v>
      </c>
      <c r="W71" s="26">
        <f t="shared" si="10"/>
        <v>90.50</v>
      </c>
      <c r="X71" s="226">
        <f t="shared" si="11"/>
        <v>18.10</v>
      </c>
      <c r="Y71" s="283">
        <v>72</v>
      </c>
      <c r="Z71" s="105">
        <f t="shared" si="12"/>
        <v>57.60</v>
      </c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6"/>
    </row>
    <row r="72" spans="1:44" s="104" customFormat="1" ht="20.25">
      <c r="A72" s="223">
        <v>66</v>
      </c>
      <c r="B72" s="260">
        <v>630252</v>
      </c>
      <c r="C72" s="118" t="s">
        <v>175</v>
      </c>
      <c r="D72" s="228">
        <v>8</v>
      </c>
      <c r="E72" s="228">
        <v>7</v>
      </c>
      <c r="F72" s="228">
        <v>8</v>
      </c>
      <c r="G72" s="228">
        <v>9</v>
      </c>
      <c r="H72" s="228">
        <v>10</v>
      </c>
      <c r="I72" s="281">
        <f t="shared" si="13" ref="I72:I97">SUM(D72:H72)</f>
        <v>42</v>
      </c>
      <c r="J72" s="271">
        <f t="shared" si="14" ref="J72:J97">I72*0.15</f>
        <v>6.30</v>
      </c>
      <c r="K72" s="282">
        <v>3</v>
      </c>
      <c r="L72" s="282">
        <v>2</v>
      </c>
      <c r="M72" s="282">
        <v>2.50</v>
      </c>
      <c r="N72" s="282">
        <v>4</v>
      </c>
      <c r="O72" s="282">
        <v>1</v>
      </c>
      <c r="P72" s="271">
        <f t="shared" si="15" ref="P72:P97">SUM(K72:O72)</f>
        <v>12.50</v>
      </c>
      <c r="Q72" s="229">
        <f t="shared" si="16" ref="Q72:Q97">P72*0.05</f>
        <v>0.625</v>
      </c>
      <c r="R72" s="103">
        <f t="shared" si="17" ref="R72:R97">D72*0.15+K72*0.05</f>
        <v>1.35</v>
      </c>
      <c r="S72" s="103">
        <f t="shared" si="18" ref="S72:S97">E72*0.15+L72*0.05</f>
        <v>1.1500000000000001</v>
      </c>
      <c r="T72" s="103">
        <f t="shared" si="19" ref="T72:T97">F72*0.15+M72*0.05</f>
        <v>1.325</v>
      </c>
      <c r="U72" s="103">
        <f t="shared" si="20" ref="U72:U97">G72*0.15+N72*0.05</f>
        <v>1.5499999999999998</v>
      </c>
      <c r="V72" s="103">
        <f t="shared" si="21" ref="V72:V97">H72*0.15+O72*0.05</f>
        <v>1.55</v>
      </c>
      <c r="W72" s="26">
        <f t="shared" si="22" ref="W72:W97">I72+P72</f>
        <v>54.50</v>
      </c>
      <c r="X72" s="226">
        <f t="shared" si="23" ref="X72:X97">W72*0.2</f>
        <v>10.90</v>
      </c>
      <c r="Y72" s="283">
        <v>34</v>
      </c>
      <c r="Z72" s="105">
        <f t="shared" si="24" ref="Z72:Z97">Y72*0.8</f>
        <v>27.200000000000003</v>
      </c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6"/>
    </row>
    <row r="73" spans="1:44" s="104" customFormat="1" ht="20.25">
      <c r="A73" s="223">
        <v>67</v>
      </c>
      <c r="B73" s="260">
        <v>630253</v>
      </c>
      <c r="C73" s="118" t="s">
        <v>175</v>
      </c>
      <c r="D73" s="228">
        <v>11</v>
      </c>
      <c r="E73" s="228">
        <v>10</v>
      </c>
      <c r="F73" s="228">
        <v>12</v>
      </c>
      <c r="G73" s="228">
        <v>14</v>
      </c>
      <c r="H73" s="228">
        <v>15</v>
      </c>
      <c r="I73" s="281">
        <f t="shared" si="13"/>
        <v>62</v>
      </c>
      <c r="J73" s="271">
        <f t="shared" si="14"/>
        <v>9.2999999999999989</v>
      </c>
      <c r="K73" s="282">
        <v>3</v>
      </c>
      <c r="L73" s="282">
        <v>2.50</v>
      </c>
      <c r="M73" s="282">
        <v>3</v>
      </c>
      <c r="N73" s="282">
        <v>4.50</v>
      </c>
      <c r="O73" s="282">
        <v>3</v>
      </c>
      <c r="P73" s="271">
        <f t="shared" si="15"/>
        <v>16</v>
      </c>
      <c r="Q73" s="229">
        <f t="shared" si="16"/>
        <v>0.80</v>
      </c>
      <c r="R73" s="103">
        <f t="shared" si="17"/>
        <v>1.7999999999999998</v>
      </c>
      <c r="S73" s="103">
        <f t="shared" si="18"/>
        <v>1.625</v>
      </c>
      <c r="T73" s="103">
        <f t="shared" si="19"/>
        <v>1.9499999999999997</v>
      </c>
      <c r="U73" s="103">
        <f t="shared" si="20"/>
        <v>2.3250000000000002</v>
      </c>
      <c r="V73" s="103">
        <f t="shared" si="21"/>
        <v>2.40</v>
      </c>
      <c r="W73" s="26">
        <f t="shared" si="22"/>
        <v>78</v>
      </c>
      <c r="X73" s="226">
        <f t="shared" si="23"/>
        <v>15.60</v>
      </c>
      <c r="Y73" s="283">
        <v>62</v>
      </c>
      <c r="Z73" s="105">
        <f t="shared" si="24"/>
        <v>49.60</v>
      </c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6"/>
    </row>
    <row r="74" spans="1:44" s="104" customFormat="1" ht="20.25">
      <c r="A74" s="223">
        <v>68</v>
      </c>
      <c r="B74" s="260">
        <v>630259</v>
      </c>
      <c r="C74" s="118" t="s">
        <v>109</v>
      </c>
      <c r="D74" s="228">
        <v>13</v>
      </c>
      <c r="E74" s="228">
        <v>12</v>
      </c>
      <c r="F74" s="228">
        <v>8</v>
      </c>
      <c r="G74" s="228">
        <v>14</v>
      </c>
      <c r="H74" s="228">
        <v>9</v>
      </c>
      <c r="I74" s="281">
        <f t="shared" si="13"/>
        <v>56</v>
      </c>
      <c r="J74" s="271">
        <f t="shared" si="14"/>
        <v>8.40</v>
      </c>
      <c r="K74" s="282">
        <v>4</v>
      </c>
      <c r="L74" s="282">
        <v>3</v>
      </c>
      <c r="M74" s="282">
        <v>3.50</v>
      </c>
      <c r="N74" s="282">
        <v>2.50</v>
      </c>
      <c r="O74" s="282">
        <v>3</v>
      </c>
      <c r="P74" s="271">
        <f t="shared" si="15"/>
        <v>16</v>
      </c>
      <c r="Q74" s="229">
        <f t="shared" si="16"/>
        <v>0.80</v>
      </c>
      <c r="R74" s="103">
        <f t="shared" si="17"/>
        <v>2.15</v>
      </c>
      <c r="S74" s="103">
        <f t="shared" si="18"/>
        <v>1.9499999999999997</v>
      </c>
      <c r="T74" s="103">
        <f t="shared" si="19"/>
        <v>1.375</v>
      </c>
      <c r="U74" s="103">
        <f t="shared" si="20"/>
        <v>2.225</v>
      </c>
      <c r="V74" s="103">
        <f t="shared" si="21"/>
        <v>1.50</v>
      </c>
      <c r="W74" s="26">
        <f t="shared" si="22"/>
        <v>72</v>
      </c>
      <c r="X74" s="226">
        <f t="shared" si="23"/>
        <v>14.40</v>
      </c>
      <c r="Y74" s="283">
        <v>64</v>
      </c>
      <c r="Z74" s="105">
        <f t="shared" si="24"/>
        <v>51.20</v>
      </c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6"/>
    </row>
    <row r="75" spans="1:44" s="104" customFormat="1" ht="20.25">
      <c r="A75" s="223">
        <v>69</v>
      </c>
      <c r="B75" s="260">
        <v>630261</v>
      </c>
      <c r="C75" s="118" t="s">
        <v>264</v>
      </c>
      <c r="D75" s="228"/>
      <c r="E75" s="228"/>
      <c r="F75" s="228"/>
      <c r="G75" s="228"/>
      <c r="H75" s="228"/>
      <c r="I75" s="281"/>
      <c r="J75" s="271">
        <f t="shared" si="14"/>
        <v>0</v>
      </c>
      <c r="K75" s="282"/>
      <c r="L75" s="282"/>
      <c r="M75" s="282"/>
      <c r="N75" s="282"/>
      <c r="O75" s="282"/>
      <c r="P75" s="271">
        <f t="shared" si="15"/>
        <v>0</v>
      </c>
      <c r="Q75" s="229">
        <f t="shared" si="16"/>
        <v>0</v>
      </c>
      <c r="R75" s="103">
        <f t="shared" si="17"/>
        <v>0</v>
      </c>
      <c r="S75" s="103">
        <f t="shared" si="18"/>
        <v>0</v>
      </c>
      <c r="T75" s="103">
        <f t="shared" si="19"/>
        <v>0</v>
      </c>
      <c r="U75" s="103">
        <f t="shared" si="20"/>
        <v>0</v>
      </c>
      <c r="V75" s="103">
        <f t="shared" si="21"/>
        <v>0</v>
      </c>
      <c r="W75" s="26">
        <f t="shared" si="22"/>
        <v>0</v>
      </c>
      <c r="X75" s="226">
        <f t="shared" si="23"/>
        <v>0</v>
      </c>
      <c r="Y75" s="283" t="s">
        <v>170</v>
      </c>
      <c r="Z75" s="105" t="e">
        <f t="shared" si="24"/>
        <v>#VALUE!</v>
      </c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6"/>
    </row>
    <row r="76" spans="1:44" s="104" customFormat="1" ht="20.25">
      <c r="A76" s="223">
        <v>70</v>
      </c>
      <c r="B76" s="260">
        <v>630262</v>
      </c>
      <c r="C76" s="118" t="s">
        <v>265</v>
      </c>
      <c r="D76" s="228">
        <v>9</v>
      </c>
      <c r="E76" s="228">
        <v>11</v>
      </c>
      <c r="F76" s="228">
        <v>8</v>
      </c>
      <c r="G76" s="228">
        <v>9</v>
      </c>
      <c r="H76" s="228">
        <v>9</v>
      </c>
      <c r="I76" s="281">
        <f t="shared" si="13"/>
        <v>46</v>
      </c>
      <c r="J76" s="271">
        <f t="shared" si="14"/>
        <v>6.90</v>
      </c>
      <c r="K76" s="282">
        <v>2</v>
      </c>
      <c r="L76" s="282">
        <v>3.50</v>
      </c>
      <c r="M76" s="282">
        <v>1</v>
      </c>
      <c r="N76" s="282">
        <v>3.50</v>
      </c>
      <c r="O76" s="282">
        <v>4</v>
      </c>
      <c r="P76" s="271">
        <f t="shared" si="15"/>
        <v>14</v>
      </c>
      <c r="Q76" s="229">
        <f t="shared" si="16"/>
        <v>0.70</v>
      </c>
      <c r="R76" s="103">
        <f t="shared" si="17"/>
        <v>1.45</v>
      </c>
      <c r="S76" s="103">
        <f t="shared" si="18"/>
        <v>1.825</v>
      </c>
      <c r="T76" s="103">
        <f t="shared" si="19"/>
        <v>1.25</v>
      </c>
      <c r="U76" s="103">
        <f t="shared" si="20"/>
        <v>1.525</v>
      </c>
      <c r="V76" s="103">
        <f t="shared" si="21"/>
        <v>1.5499999999999998</v>
      </c>
      <c r="W76" s="26">
        <f t="shared" si="22"/>
        <v>60</v>
      </c>
      <c r="X76" s="226">
        <f t="shared" si="23"/>
        <v>12</v>
      </c>
      <c r="Y76" s="283">
        <v>47</v>
      </c>
      <c r="Z76" s="105">
        <f t="shared" si="24"/>
        <v>37.60</v>
      </c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6"/>
    </row>
    <row r="77" spans="1:44" s="104" customFormat="1" ht="20.25">
      <c r="A77" s="223">
        <v>71</v>
      </c>
      <c r="B77" s="260">
        <v>630263</v>
      </c>
      <c r="C77" s="118" t="s">
        <v>306</v>
      </c>
      <c r="D77" s="228">
        <v>14</v>
      </c>
      <c r="E77" s="228">
        <v>15</v>
      </c>
      <c r="F77" s="228">
        <v>14</v>
      </c>
      <c r="G77" s="228">
        <v>12</v>
      </c>
      <c r="H77" s="228">
        <v>16</v>
      </c>
      <c r="I77" s="281">
        <f t="shared" si="13"/>
        <v>71</v>
      </c>
      <c r="J77" s="271">
        <f t="shared" si="14"/>
        <v>10.65</v>
      </c>
      <c r="K77" s="282">
        <v>2</v>
      </c>
      <c r="L77" s="282">
        <v>4</v>
      </c>
      <c r="M77" s="282">
        <v>3</v>
      </c>
      <c r="N77" s="282">
        <v>2.50</v>
      </c>
      <c r="O77" s="282">
        <v>4</v>
      </c>
      <c r="P77" s="271">
        <f t="shared" si="15"/>
        <v>15.50</v>
      </c>
      <c r="Q77" s="229">
        <f t="shared" si="16"/>
        <v>0.775</v>
      </c>
      <c r="R77" s="103">
        <f t="shared" si="17"/>
        <v>2.2000000000000002</v>
      </c>
      <c r="S77" s="103">
        <f t="shared" si="18"/>
        <v>2.4500000000000002</v>
      </c>
      <c r="T77" s="103">
        <f t="shared" si="19"/>
        <v>2.25</v>
      </c>
      <c r="U77" s="103">
        <f t="shared" si="20"/>
        <v>1.9249999999999998</v>
      </c>
      <c r="V77" s="103">
        <f t="shared" si="21"/>
        <v>2.60</v>
      </c>
      <c r="W77" s="26">
        <f t="shared" si="22"/>
        <v>86.50</v>
      </c>
      <c r="X77" s="226">
        <f t="shared" si="23"/>
        <v>17.30</v>
      </c>
      <c r="Y77" s="283">
        <v>73</v>
      </c>
      <c r="Z77" s="105">
        <f t="shared" si="24"/>
        <v>58.400000000000006</v>
      </c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6"/>
    </row>
    <row r="78" spans="1:44" s="104" customFormat="1" ht="20.25">
      <c r="A78" s="223">
        <v>72</v>
      </c>
      <c r="B78" s="260">
        <v>630264</v>
      </c>
      <c r="C78" s="118" t="s">
        <v>178</v>
      </c>
      <c r="D78" s="228">
        <v>14</v>
      </c>
      <c r="E78" s="228">
        <v>15</v>
      </c>
      <c r="F78" s="228">
        <v>12</v>
      </c>
      <c r="G78" s="228">
        <v>11</v>
      </c>
      <c r="H78" s="228">
        <v>12</v>
      </c>
      <c r="I78" s="281">
        <f t="shared" si="13"/>
        <v>64</v>
      </c>
      <c r="J78" s="271">
        <f t="shared" si="14"/>
        <v>9.60</v>
      </c>
      <c r="K78" s="282">
        <v>4</v>
      </c>
      <c r="L78" s="282">
        <v>2</v>
      </c>
      <c r="M78" s="282">
        <v>3</v>
      </c>
      <c r="N78" s="282">
        <v>1.50</v>
      </c>
      <c r="O78" s="282">
        <v>5</v>
      </c>
      <c r="P78" s="271">
        <f t="shared" si="15"/>
        <v>15.50</v>
      </c>
      <c r="Q78" s="229">
        <f t="shared" si="16"/>
        <v>0.775</v>
      </c>
      <c r="R78" s="103">
        <f t="shared" si="17"/>
        <v>2.3000000000000003</v>
      </c>
      <c r="S78" s="103">
        <f t="shared" si="18"/>
        <v>2.35</v>
      </c>
      <c r="T78" s="103">
        <f t="shared" si="19"/>
        <v>1.9499999999999997</v>
      </c>
      <c r="U78" s="103">
        <f t="shared" si="20"/>
        <v>1.725</v>
      </c>
      <c r="V78" s="103">
        <f t="shared" si="21"/>
        <v>2.0499999999999998</v>
      </c>
      <c r="W78" s="26">
        <f t="shared" si="22"/>
        <v>79.50</v>
      </c>
      <c r="X78" s="226">
        <f t="shared" si="23"/>
        <v>15.90</v>
      </c>
      <c r="Y78" s="283">
        <v>68</v>
      </c>
      <c r="Z78" s="105">
        <f t="shared" si="24"/>
        <v>54.400000000000006</v>
      </c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6"/>
    </row>
    <row r="79" spans="1:44" s="104" customFormat="1" ht="20.25">
      <c r="A79" s="223">
        <v>73</v>
      </c>
      <c r="B79" s="260">
        <v>630265</v>
      </c>
      <c r="C79" s="118" t="s">
        <v>266</v>
      </c>
      <c r="D79" s="228">
        <v>7</v>
      </c>
      <c r="E79" s="228">
        <v>9</v>
      </c>
      <c r="F79" s="228">
        <v>8</v>
      </c>
      <c r="G79" s="228">
        <v>6</v>
      </c>
      <c r="H79" s="228">
        <v>9</v>
      </c>
      <c r="I79" s="281">
        <f t="shared" si="13"/>
        <v>39</v>
      </c>
      <c r="J79" s="271">
        <f t="shared" si="14"/>
        <v>5.85</v>
      </c>
      <c r="K79" s="282">
        <v>2</v>
      </c>
      <c r="L79" s="282">
        <v>2.50</v>
      </c>
      <c r="M79" s="282">
        <v>4</v>
      </c>
      <c r="N79" s="282">
        <v>2.50</v>
      </c>
      <c r="O79" s="282">
        <v>3</v>
      </c>
      <c r="P79" s="271">
        <f t="shared" si="15"/>
        <v>14</v>
      </c>
      <c r="Q79" s="229">
        <f t="shared" si="16"/>
        <v>0.70</v>
      </c>
      <c r="R79" s="103">
        <f t="shared" si="17"/>
        <v>1.1500000000000001</v>
      </c>
      <c r="S79" s="103">
        <f t="shared" si="18"/>
        <v>1.475</v>
      </c>
      <c r="T79" s="103">
        <f t="shared" si="19"/>
        <v>1.40</v>
      </c>
      <c r="U79" s="103">
        <f t="shared" si="20"/>
        <v>1.0249999999999999</v>
      </c>
      <c r="V79" s="103">
        <f t="shared" si="21"/>
        <v>1.50</v>
      </c>
      <c r="W79" s="26">
        <f t="shared" si="22"/>
        <v>53</v>
      </c>
      <c r="X79" s="226">
        <f t="shared" si="23"/>
        <v>10.60</v>
      </c>
      <c r="Y79" s="283">
        <v>37</v>
      </c>
      <c r="Z79" s="105">
        <f t="shared" si="24"/>
        <v>29.60</v>
      </c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6"/>
    </row>
    <row r="80" spans="1:44" s="104" customFormat="1" ht="20.25">
      <c r="A80" s="223">
        <v>74</v>
      </c>
      <c r="B80" s="260">
        <v>630269</v>
      </c>
      <c r="C80" s="118" t="s">
        <v>268</v>
      </c>
      <c r="D80" s="228">
        <v>14</v>
      </c>
      <c r="E80" s="228">
        <v>15</v>
      </c>
      <c r="F80" s="228">
        <v>12</v>
      </c>
      <c r="G80" s="228">
        <v>11</v>
      </c>
      <c r="H80" s="228">
        <v>16</v>
      </c>
      <c r="I80" s="281">
        <f t="shared" si="13"/>
        <v>68</v>
      </c>
      <c r="J80" s="271">
        <f t="shared" si="14"/>
        <v>10.199999999999999</v>
      </c>
      <c r="K80" s="282">
        <v>3.50</v>
      </c>
      <c r="L80" s="282">
        <v>4</v>
      </c>
      <c r="M80" s="282">
        <v>2</v>
      </c>
      <c r="N80" s="282">
        <v>3.50</v>
      </c>
      <c r="O80" s="282">
        <v>5</v>
      </c>
      <c r="P80" s="271">
        <f t="shared" si="15"/>
        <v>18</v>
      </c>
      <c r="Q80" s="229">
        <f t="shared" si="16"/>
        <v>0.90</v>
      </c>
      <c r="R80" s="103">
        <f t="shared" si="17"/>
        <v>2.275</v>
      </c>
      <c r="S80" s="103">
        <f t="shared" si="18"/>
        <v>2.4500000000000002</v>
      </c>
      <c r="T80" s="103">
        <f t="shared" si="19"/>
        <v>1.90</v>
      </c>
      <c r="U80" s="103">
        <f t="shared" si="20"/>
        <v>1.825</v>
      </c>
      <c r="V80" s="103">
        <f t="shared" si="21"/>
        <v>2.65</v>
      </c>
      <c r="W80" s="26">
        <f t="shared" si="22"/>
        <v>86</v>
      </c>
      <c r="X80" s="226">
        <f t="shared" si="23"/>
        <v>17.20</v>
      </c>
      <c r="Y80" s="283">
        <v>73</v>
      </c>
      <c r="Z80" s="105">
        <f t="shared" si="24"/>
        <v>58.400000000000006</v>
      </c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6"/>
    </row>
    <row r="81" spans="1:44" s="104" customFormat="1" ht="20.25">
      <c r="A81" s="223">
        <v>75</v>
      </c>
      <c r="B81" s="260">
        <v>630271</v>
      </c>
      <c r="C81" s="118" t="s">
        <v>179</v>
      </c>
      <c r="D81" s="228">
        <v>13</v>
      </c>
      <c r="E81" s="228">
        <v>16</v>
      </c>
      <c r="F81" s="228">
        <v>12</v>
      </c>
      <c r="G81" s="228">
        <v>14</v>
      </c>
      <c r="H81" s="228">
        <v>15</v>
      </c>
      <c r="I81" s="281">
        <f t="shared" si="13"/>
        <v>70</v>
      </c>
      <c r="J81" s="271">
        <f t="shared" si="14"/>
        <v>10.50</v>
      </c>
      <c r="K81" s="282">
        <v>3.50</v>
      </c>
      <c r="L81" s="282">
        <v>3</v>
      </c>
      <c r="M81" s="282">
        <v>3</v>
      </c>
      <c r="N81" s="282">
        <v>2.50</v>
      </c>
      <c r="O81" s="282">
        <v>4</v>
      </c>
      <c r="P81" s="271">
        <f t="shared" si="15"/>
        <v>16</v>
      </c>
      <c r="Q81" s="229">
        <f t="shared" si="16"/>
        <v>0.80</v>
      </c>
      <c r="R81" s="103">
        <f t="shared" si="17"/>
        <v>2.125</v>
      </c>
      <c r="S81" s="103">
        <f t="shared" si="18"/>
        <v>2.5499999999999998</v>
      </c>
      <c r="T81" s="103">
        <f t="shared" si="19"/>
        <v>1.9499999999999997</v>
      </c>
      <c r="U81" s="103">
        <f t="shared" si="20"/>
        <v>2.225</v>
      </c>
      <c r="V81" s="103">
        <f t="shared" si="21"/>
        <v>2.4500000000000002</v>
      </c>
      <c r="W81" s="26">
        <f t="shared" si="22"/>
        <v>86</v>
      </c>
      <c r="X81" s="226">
        <f t="shared" si="23"/>
        <v>17.20</v>
      </c>
      <c r="Y81" s="283">
        <v>76</v>
      </c>
      <c r="Z81" s="105">
        <f t="shared" si="24"/>
        <v>60.80</v>
      </c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6"/>
    </row>
    <row r="82" spans="1:44" s="104" customFormat="1" ht="20.25">
      <c r="A82" s="223">
        <v>76</v>
      </c>
      <c r="B82" s="260">
        <v>630275</v>
      </c>
      <c r="C82" s="118" t="s">
        <v>270</v>
      </c>
      <c r="D82" s="228">
        <v>12</v>
      </c>
      <c r="E82" s="228">
        <v>10</v>
      </c>
      <c r="F82" s="228">
        <v>9</v>
      </c>
      <c r="G82" s="228">
        <v>12</v>
      </c>
      <c r="H82" s="228">
        <v>10</v>
      </c>
      <c r="I82" s="281">
        <f t="shared" si="13"/>
        <v>53</v>
      </c>
      <c r="J82" s="271">
        <f t="shared" si="14"/>
        <v>7.9499999999999993</v>
      </c>
      <c r="K82" s="282">
        <v>3</v>
      </c>
      <c r="L82" s="282">
        <v>4</v>
      </c>
      <c r="M82" s="282">
        <v>3.50</v>
      </c>
      <c r="N82" s="282">
        <v>2</v>
      </c>
      <c r="O82" s="282">
        <v>2.50</v>
      </c>
      <c r="P82" s="271">
        <f t="shared" si="15"/>
        <v>15</v>
      </c>
      <c r="Q82" s="229">
        <f t="shared" si="16"/>
        <v>0.75</v>
      </c>
      <c r="R82" s="103">
        <f t="shared" si="17"/>
        <v>1.9499999999999997</v>
      </c>
      <c r="S82" s="103">
        <f t="shared" si="18"/>
        <v>1.70</v>
      </c>
      <c r="T82" s="103">
        <f t="shared" si="19"/>
        <v>1.525</v>
      </c>
      <c r="U82" s="103">
        <f t="shared" si="20"/>
        <v>1.90</v>
      </c>
      <c r="V82" s="103">
        <f t="shared" si="21"/>
        <v>1.625</v>
      </c>
      <c r="W82" s="26">
        <f t="shared" si="22"/>
        <v>68</v>
      </c>
      <c r="X82" s="226">
        <f t="shared" si="23"/>
        <v>13.60</v>
      </c>
      <c r="Y82" s="283">
        <v>55</v>
      </c>
      <c r="Z82" s="105">
        <f t="shared" si="24"/>
        <v>44</v>
      </c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6"/>
    </row>
    <row r="83" spans="1:44" s="104" customFormat="1" ht="20.25">
      <c r="A83" s="223">
        <v>77</v>
      </c>
      <c r="B83" s="260">
        <v>630276</v>
      </c>
      <c r="C83" s="118" t="s">
        <v>128</v>
      </c>
      <c r="D83" s="228">
        <v>16</v>
      </c>
      <c r="E83" s="228">
        <v>12</v>
      </c>
      <c r="F83" s="228">
        <v>16</v>
      </c>
      <c r="G83" s="228">
        <v>11</v>
      </c>
      <c r="H83" s="228">
        <v>15</v>
      </c>
      <c r="I83" s="281">
        <f t="shared" si="13"/>
        <v>70</v>
      </c>
      <c r="J83" s="271">
        <f t="shared" si="14"/>
        <v>10.50</v>
      </c>
      <c r="K83" s="282">
        <v>3</v>
      </c>
      <c r="L83" s="282">
        <v>4.50</v>
      </c>
      <c r="M83" s="282">
        <v>4</v>
      </c>
      <c r="N83" s="282">
        <v>5</v>
      </c>
      <c r="O83" s="282">
        <v>2.50</v>
      </c>
      <c r="P83" s="271">
        <f t="shared" si="15"/>
        <v>19</v>
      </c>
      <c r="Q83" s="229">
        <f t="shared" si="16"/>
        <v>0.95</v>
      </c>
      <c r="R83" s="103">
        <f t="shared" si="17"/>
        <v>2.5499999999999998</v>
      </c>
      <c r="S83" s="103">
        <f t="shared" si="18"/>
        <v>2.025</v>
      </c>
      <c r="T83" s="103">
        <f t="shared" si="19"/>
        <v>2.60</v>
      </c>
      <c r="U83" s="103">
        <f t="shared" si="20"/>
        <v>1.90</v>
      </c>
      <c r="V83" s="103">
        <f t="shared" si="21"/>
        <v>2.375</v>
      </c>
      <c r="W83" s="26">
        <f t="shared" si="22"/>
        <v>89</v>
      </c>
      <c r="X83" s="226">
        <f t="shared" si="23"/>
        <v>17.80</v>
      </c>
      <c r="Y83" s="283">
        <v>73</v>
      </c>
      <c r="Z83" s="105">
        <f t="shared" si="24"/>
        <v>58.400000000000006</v>
      </c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6"/>
    </row>
    <row r="84" spans="1:44" s="104" customFormat="1" ht="20.25">
      <c r="A84" s="223">
        <v>78</v>
      </c>
      <c r="B84" s="260">
        <v>630278</v>
      </c>
      <c r="C84" s="118" t="s">
        <v>272</v>
      </c>
      <c r="D84" s="228">
        <v>12</v>
      </c>
      <c r="E84" s="228">
        <v>11</v>
      </c>
      <c r="F84" s="228">
        <v>14</v>
      </c>
      <c r="G84" s="228">
        <v>12</v>
      </c>
      <c r="H84" s="228">
        <v>5</v>
      </c>
      <c r="I84" s="281">
        <f t="shared" si="13"/>
        <v>54</v>
      </c>
      <c r="J84" s="271">
        <f t="shared" si="14"/>
        <v>8.10</v>
      </c>
      <c r="K84" s="282">
        <v>2.50</v>
      </c>
      <c r="L84" s="282">
        <v>3.50</v>
      </c>
      <c r="M84" s="282">
        <v>3</v>
      </c>
      <c r="N84" s="282">
        <v>2</v>
      </c>
      <c r="O84" s="282">
        <v>3.50</v>
      </c>
      <c r="P84" s="271">
        <f t="shared" si="15"/>
        <v>14.50</v>
      </c>
      <c r="Q84" s="229">
        <f t="shared" si="16"/>
        <v>0.72500000000000009</v>
      </c>
      <c r="R84" s="103">
        <f t="shared" si="17"/>
        <v>1.9249999999999998</v>
      </c>
      <c r="S84" s="103">
        <f t="shared" si="18"/>
        <v>1.825</v>
      </c>
      <c r="T84" s="103">
        <f t="shared" si="19"/>
        <v>2.25</v>
      </c>
      <c r="U84" s="103">
        <f t="shared" si="20"/>
        <v>1.90</v>
      </c>
      <c r="V84" s="103">
        <f t="shared" si="21"/>
        <v>0.925</v>
      </c>
      <c r="W84" s="26">
        <f t="shared" si="22"/>
        <v>68.50</v>
      </c>
      <c r="X84" s="226">
        <f t="shared" si="23"/>
        <v>13.70</v>
      </c>
      <c r="Y84" s="283">
        <v>53</v>
      </c>
      <c r="Z84" s="105">
        <f t="shared" si="24"/>
        <v>42.400000000000006</v>
      </c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6"/>
    </row>
    <row r="85" spans="1:44" s="104" customFormat="1" ht="20.25">
      <c r="A85" s="223">
        <v>79</v>
      </c>
      <c r="B85" s="260">
        <v>630281</v>
      </c>
      <c r="C85" s="118" t="s">
        <v>275</v>
      </c>
      <c r="D85" s="228">
        <v>11</v>
      </c>
      <c r="E85" s="228">
        <v>8</v>
      </c>
      <c r="F85" s="228">
        <v>9</v>
      </c>
      <c r="G85" s="228">
        <v>12</v>
      </c>
      <c r="H85" s="228">
        <v>13</v>
      </c>
      <c r="I85" s="281">
        <f t="shared" si="13"/>
        <v>53</v>
      </c>
      <c r="J85" s="271">
        <f t="shared" si="14"/>
        <v>7.9499999999999993</v>
      </c>
      <c r="K85" s="282">
        <v>2</v>
      </c>
      <c r="L85" s="282">
        <v>2.50</v>
      </c>
      <c r="M85" s="282">
        <v>4</v>
      </c>
      <c r="N85" s="282">
        <v>2</v>
      </c>
      <c r="O85" s="282">
        <v>2.50</v>
      </c>
      <c r="P85" s="271">
        <f t="shared" si="15"/>
        <v>13</v>
      </c>
      <c r="Q85" s="229">
        <f t="shared" si="16"/>
        <v>0.65</v>
      </c>
      <c r="R85" s="103">
        <f t="shared" si="17"/>
        <v>1.75</v>
      </c>
      <c r="S85" s="103">
        <f t="shared" si="18"/>
        <v>1.325</v>
      </c>
      <c r="T85" s="103">
        <f t="shared" si="19"/>
        <v>1.5499999999999998</v>
      </c>
      <c r="U85" s="103">
        <f t="shared" si="20"/>
        <v>1.90</v>
      </c>
      <c r="V85" s="103">
        <f t="shared" si="21"/>
        <v>2.0750000000000002</v>
      </c>
      <c r="W85" s="26">
        <f t="shared" si="22"/>
        <v>66</v>
      </c>
      <c r="X85" s="226">
        <f t="shared" si="23"/>
        <v>13.20</v>
      </c>
      <c r="Y85" s="283">
        <v>52</v>
      </c>
      <c r="Z85" s="105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6"/>
    </row>
    <row r="86" spans="1:44" s="104" customFormat="1" ht="20.25">
      <c r="A86" s="223">
        <v>80</v>
      </c>
      <c r="B86" s="260">
        <v>630283</v>
      </c>
      <c r="C86" s="118" t="s">
        <v>276</v>
      </c>
      <c r="D86" s="228">
        <v>14</v>
      </c>
      <c r="E86" s="228">
        <v>12</v>
      </c>
      <c r="F86" s="228">
        <v>9</v>
      </c>
      <c r="G86" s="228">
        <v>9</v>
      </c>
      <c r="H86" s="228">
        <v>9</v>
      </c>
      <c r="I86" s="281">
        <f t="shared" si="13"/>
        <v>53</v>
      </c>
      <c r="J86" s="271">
        <f t="shared" si="14"/>
        <v>7.9499999999999993</v>
      </c>
      <c r="K86" s="282">
        <v>3.50</v>
      </c>
      <c r="L86" s="282">
        <v>4.50</v>
      </c>
      <c r="M86" s="282">
        <v>2.50</v>
      </c>
      <c r="N86" s="282">
        <v>3</v>
      </c>
      <c r="O86" s="282">
        <v>2</v>
      </c>
      <c r="P86" s="271">
        <f t="shared" si="15"/>
        <v>15.50</v>
      </c>
      <c r="Q86" s="229">
        <f t="shared" si="16"/>
        <v>0.775</v>
      </c>
      <c r="R86" s="103">
        <f t="shared" si="17"/>
        <v>2.275</v>
      </c>
      <c r="S86" s="103">
        <f t="shared" si="18"/>
        <v>2.025</v>
      </c>
      <c r="T86" s="103">
        <f t="shared" si="19"/>
        <v>1.475</v>
      </c>
      <c r="U86" s="103">
        <f t="shared" si="20"/>
        <v>1.50</v>
      </c>
      <c r="V86" s="103">
        <f t="shared" si="21"/>
        <v>1.45</v>
      </c>
      <c r="W86" s="26">
        <f t="shared" si="22"/>
        <v>68.50</v>
      </c>
      <c r="X86" s="226">
        <f t="shared" si="23"/>
        <v>13.70</v>
      </c>
      <c r="Y86" s="283">
        <v>54</v>
      </c>
      <c r="Z86" s="105">
        <f t="shared" si="24"/>
        <v>43.20</v>
      </c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6"/>
    </row>
    <row r="87" spans="1:44" s="104" customFormat="1" ht="20.25">
      <c r="A87" s="223">
        <v>81</v>
      </c>
      <c r="B87" s="260">
        <v>630287</v>
      </c>
      <c r="C87" s="118" t="s">
        <v>111</v>
      </c>
      <c r="D87" s="228">
        <v>11</v>
      </c>
      <c r="E87" s="228">
        <v>12</v>
      </c>
      <c r="F87" s="228">
        <v>16</v>
      </c>
      <c r="G87" s="228">
        <v>18</v>
      </c>
      <c r="H87" s="228">
        <v>14</v>
      </c>
      <c r="I87" s="281">
        <f t="shared" si="13"/>
        <v>71</v>
      </c>
      <c r="J87" s="271">
        <f t="shared" si="14"/>
        <v>10.65</v>
      </c>
      <c r="K87" s="282">
        <v>2.50</v>
      </c>
      <c r="L87" s="282">
        <v>4</v>
      </c>
      <c r="M87" s="282">
        <v>5</v>
      </c>
      <c r="N87" s="282">
        <v>4</v>
      </c>
      <c r="O87" s="282">
        <v>3.50</v>
      </c>
      <c r="P87" s="271">
        <f t="shared" si="15"/>
        <v>19</v>
      </c>
      <c r="Q87" s="229">
        <f t="shared" si="16"/>
        <v>0.95</v>
      </c>
      <c r="R87" s="103">
        <f t="shared" si="17"/>
        <v>1.775</v>
      </c>
      <c r="S87" s="103">
        <f t="shared" si="18"/>
        <v>1.9999999999999998</v>
      </c>
      <c r="T87" s="103">
        <f t="shared" si="19"/>
        <v>2.65</v>
      </c>
      <c r="U87" s="103">
        <f t="shared" si="20"/>
        <v>2.90</v>
      </c>
      <c r="V87" s="103">
        <f t="shared" si="21"/>
        <v>2.275</v>
      </c>
      <c r="W87" s="26">
        <f t="shared" si="22"/>
        <v>90</v>
      </c>
      <c r="X87" s="226">
        <f t="shared" si="23"/>
        <v>18</v>
      </c>
      <c r="Y87" s="283">
        <v>73</v>
      </c>
      <c r="Z87" s="105">
        <f t="shared" si="24"/>
        <v>58.400000000000006</v>
      </c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6"/>
    </row>
    <row r="88" spans="1:44" s="104" customFormat="1" ht="20.25">
      <c r="A88" s="223">
        <v>82</v>
      </c>
      <c r="B88" s="260">
        <v>630292</v>
      </c>
      <c r="C88" s="118" t="s">
        <v>113</v>
      </c>
      <c r="D88" s="228">
        <v>12</v>
      </c>
      <c r="E88" s="228">
        <v>14</v>
      </c>
      <c r="F88" s="228">
        <v>12</v>
      </c>
      <c r="G88" s="228">
        <v>15</v>
      </c>
      <c r="H88" s="228">
        <v>15</v>
      </c>
      <c r="I88" s="281">
        <f t="shared" si="13"/>
        <v>68</v>
      </c>
      <c r="J88" s="271">
        <f t="shared" si="14"/>
        <v>10.199999999999999</v>
      </c>
      <c r="K88" s="282">
        <v>3</v>
      </c>
      <c r="L88" s="282">
        <v>4.50</v>
      </c>
      <c r="M88" s="282">
        <v>3.50</v>
      </c>
      <c r="N88" s="282">
        <v>3.50</v>
      </c>
      <c r="O88" s="282">
        <v>2</v>
      </c>
      <c r="P88" s="271">
        <f t="shared" si="15"/>
        <v>16.50</v>
      </c>
      <c r="Q88" s="229">
        <f t="shared" si="16"/>
        <v>0.825</v>
      </c>
      <c r="R88" s="103">
        <f t="shared" si="17"/>
        <v>1.9499999999999997</v>
      </c>
      <c r="S88" s="103">
        <f t="shared" si="18"/>
        <v>2.3250000000000002</v>
      </c>
      <c r="T88" s="103">
        <f t="shared" si="19"/>
        <v>1.975</v>
      </c>
      <c r="U88" s="103">
        <f t="shared" si="20"/>
        <v>2.4249999999999998</v>
      </c>
      <c r="V88" s="103">
        <f t="shared" si="21"/>
        <v>2.35</v>
      </c>
      <c r="W88" s="26">
        <f t="shared" si="22"/>
        <v>84.50</v>
      </c>
      <c r="X88" s="226">
        <f t="shared" si="23"/>
        <v>16.900000000000002</v>
      </c>
      <c r="Y88" s="283">
        <v>66</v>
      </c>
      <c r="Z88" s="105">
        <f t="shared" si="24"/>
        <v>52.80</v>
      </c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6"/>
    </row>
    <row r="89" spans="1:44" s="104" customFormat="1" ht="20.25">
      <c r="A89" s="223">
        <v>83</v>
      </c>
      <c r="B89" s="260">
        <v>630294</v>
      </c>
      <c r="C89" s="118" t="s">
        <v>280</v>
      </c>
      <c r="D89" s="228">
        <v>14</v>
      </c>
      <c r="E89" s="228">
        <v>12</v>
      </c>
      <c r="F89" s="228">
        <v>12</v>
      </c>
      <c r="G89" s="228">
        <v>16</v>
      </c>
      <c r="H89" s="228">
        <v>16</v>
      </c>
      <c r="I89" s="281">
        <f t="shared" si="13"/>
        <v>70</v>
      </c>
      <c r="J89" s="271">
        <f t="shared" si="14"/>
        <v>10.50</v>
      </c>
      <c r="K89" s="282">
        <v>4</v>
      </c>
      <c r="L89" s="282">
        <v>3</v>
      </c>
      <c r="M89" s="282">
        <v>5</v>
      </c>
      <c r="N89" s="282">
        <v>4</v>
      </c>
      <c r="O89" s="282">
        <v>3</v>
      </c>
      <c r="P89" s="271">
        <f t="shared" si="15"/>
        <v>19</v>
      </c>
      <c r="Q89" s="229">
        <f t="shared" si="16"/>
        <v>0.95</v>
      </c>
      <c r="R89" s="103">
        <f t="shared" si="17"/>
        <v>2.3000000000000003</v>
      </c>
      <c r="S89" s="103">
        <f t="shared" si="18"/>
        <v>1.9499999999999997</v>
      </c>
      <c r="T89" s="103">
        <f t="shared" si="19"/>
        <v>2.0499999999999998</v>
      </c>
      <c r="U89" s="103">
        <f t="shared" si="20"/>
        <v>2.60</v>
      </c>
      <c r="V89" s="103">
        <f t="shared" si="21"/>
        <v>2.5499999999999998</v>
      </c>
      <c r="W89" s="26">
        <f t="shared" si="22"/>
        <v>89</v>
      </c>
      <c r="X89" s="226">
        <f t="shared" si="23"/>
        <v>17.80</v>
      </c>
      <c r="Y89" s="283">
        <v>79</v>
      </c>
      <c r="Z89" s="105">
        <f t="shared" si="24"/>
        <v>63.20</v>
      </c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6"/>
    </row>
    <row r="90" spans="1:44" s="104" customFormat="1" ht="20.25">
      <c r="A90" s="223">
        <v>84</v>
      </c>
      <c r="B90" s="260">
        <v>630295</v>
      </c>
      <c r="C90" s="118" t="s">
        <v>281</v>
      </c>
      <c r="D90" s="228">
        <v>8</v>
      </c>
      <c r="E90" s="228">
        <v>9</v>
      </c>
      <c r="F90" s="228">
        <v>11</v>
      </c>
      <c r="G90" s="228">
        <v>11</v>
      </c>
      <c r="H90" s="228">
        <v>8</v>
      </c>
      <c r="I90" s="281">
        <f t="shared" si="13"/>
        <v>47</v>
      </c>
      <c r="J90" s="271">
        <f t="shared" si="14"/>
        <v>7.05</v>
      </c>
      <c r="K90" s="282">
        <v>1.50</v>
      </c>
      <c r="L90" s="282">
        <v>3.50</v>
      </c>
      <c r="M90" s="282">
        <v>2</v>
      </c>
      <c r="N90" s="282">
        <v>5</v>
      </c>
      <c r="O90" s="282">
        <v>2.50</v>
      </c>
      <c r="P90" s="271">
        <f t="shared" si="15"/>
        <v>14.50</v>
      </c>
      <c r="Q90" s="229">
        <f t="shared" si="16"/>
        <v>0.72500000000000009</v>
      </c>
      <c r="R90" s="103">
        <f t="shared" si="17"/>
        <v>1.2749999999999999</v>
      </c>
      <c r="S90" s="103">
        <f t="shared" si="18"/>
        <v>1.525</v>
      </c>
      <c r="T90" s="103">
        <f t="shared" si="19"/>
        <v>1.75</v>
      </c>
      <c r="U90" s="103">
        <f t="shared" si="20"/>
        <v>1.90</v>
      </c>
      <c r="V90" s="103">
        <f t="shared" si="21"/>
        <v>1.325</v>
      </c>
      <c r="W90" s="26">
        <f t="shared" si="22"/>
        <v>61.50</v>
      </c>
      <c r="X90" s="226">
        <f t="shared" si="23"/>
        <v>12.30</v>
      </c>
      <c r="Y90" s="283">
        <v>49</v>
      </c>
      <c r="Z90" s="105">
        <f t="shared" si="24"/>
        <v>39.200000000000003</v>
      </c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6"/>
    </row>
    <row r="91" spans="1:44" s="104" customFormat="1" ht="20.25">
      <c r="A91" s="223">
        <v>85</v>
      </c>
      <c r="B91" s="260">
        <v>630300</v>
      </c>
      <c r="C91" s="118" t="s">
        <v>307</v>
      </c>
      <c r="D91" s="228">
        <v>6</v>
      </c>
      <c r="E91" s="228">
        <v>8</v>
      </c>
      <c r="F91" s="228">
        <v>9</v>
      </c>
      <c r="G91" s="228">
        <v>9</v>
      </c>
      <c r="H91" s="228">
        <v>7</v>
      </c>
      <c r="I91" s="281">
        <f t="shared" si="13"/>
        <v>39</v>
      </c>
      <c r="J91" s="271">
        <f t="shared" si="14"/>
        <v>5.85</v>
      </c>
      <c r="K91" s="282">
        <v>2</v>
      </c>
      <c r="L91" s="282">
        <v>2.50</v>
      </c>
      <c r="M91" s="282">
        <v>4.50</v>
      </c>
      <c r="N91" s="282">
        <v>1</v>
      </c>
      <c r="O91" s="282">
        <v>2</v>
      </c>
      <c r="P91" s="271">
        <f t="shared" si="15"/>
        <v>12</v>
      </c>
      <c r="Q91" s="229">
        <f t="shared" si="16"/>
        <v>0.60000000000000009</v>
      </c>
      <c r="R91" s="103">
        <f t="shared" si="17"/>
        <v>0.99999999999999989</v>
      </c>
      <c r="S91" s="103">
        <f t="shared" si="18"/>
        <v>1.325</v>
      </c>
      <c r="T91" s="103">
        <f t="shared" si="19"/>
        <v>1.575</v>
      </c>
      <c r="U91" s="103">
        <f t="shared" si="20"/>
        <v>1.40</v>
      </c>
      <c r="V91" s="103">
        <f t="shared" si="21"/>
        <v>1.1500000000000001</v>
      </c>
      <c r="W91" s="26">
        <f t="shared" si="22"/>
        <v>51</v>
      </c>
      <c r="X91" s="226">
        <f t="shared" si="23"/>
        <v>10.200000000000001</v>
      </c>
      <c r="Y91" s="283">
        <v>38</v>
      </c>
      <c r="Z91" s="105">
        <f t="shared" si="24"/>
        <v>30.40</v>
      </c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6"/>
    </row>
    <row r="92" spans="1:44" s="104" customFormat="1" ht="20.25">
      <c r="A92" s="223">
        <v>86</v>
      </c>
      <c r="B92" s="260">
        <v>630302</v>
      </c>
      <c r="C92" s="118" t="s">
        <v>283</v>
      </c>
      <c r="D92" s="228">
        <v>11</v>
      </c>
      <c r="E92" s="228">
        <v>9</v>
      </c>
      <c r="F92" s="228">
        <v>8</v>
      </c>
      <c r="G92" s="228">
        <v>10</v>
      </c>
      <c r="H92" s="228">
        <v>14</v>
      </c>
      <c r="I92" s="281">
        <f t="shared" si="13"/>
        <v>52</v>
      </c>
      <c r="J92" s="271">
        <f t="shared" si="14"/>
        <v>7.80</v>
      </c>
      <c r="K92" s="282">
        <v>3</v>
      </c>
      <c r="L92" s="282">
        <v>2.50</v>
      </c>
      <c r="M92" s="282">
        <v>3</v>
      </c>
      <c r="N92" s="282">
        <v>4</v>
      </c>
      <c r="O92" s="282">
        <v>2.50</v>
      </c>
      <c r="P92" s="271">
        <f t="shared" si="15"/>
        <v>15</v>
      </c>
      <c r="Q92" s="229">
        <f t="shared" si="16"/>
        <v>0.75</v>
      </c>
      <c r="R92" s="103">
        <f t="shared" si="17"/>
        <v>1.7999999999999998</v>
      </c>
      <c r="S92" s="103">
        <f t="shared" si="18"/>
        <v>1.475</v>
      </c>
      <c r="T92" s="103">
        <f t="shared" si="19"/>
        <v>1.35</v>
      </c>
      <c r="U92" s="103">
        <f t="shared" si="20"/>
        <v>1.70</v>
      </c>
      <c r="V92" s="103">
        <f t="shared" si="21"/>
        <v>2.225</v>
      </c>
      <c r="W92" s="26">
        <f t="shared" si="22"/>
        <v>67</v>
      </c>
      <c r="X92" s="226">
        <f t="shared" si="23"/>
        <v>13.40</v>
      </c>
      <c r="Y92" s="283">
        <v>58</v>
      </c>
      <c r="Z92" s="105">
        <f t="shared" si="24"/>
        <v>46.400000000000006</v>
      </c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6"/>
    </row>
    <row r="93" spans="1:44" s="104" customFormat="1" ht="20.25">
      <c r="A93" s="223">
        <v>87</v>
      </c>
      <c r="B93" s="260">
        <v>630304</v>
      </c>
      <c r="C93" s="118" t="s">
        <v>284</v>
      </c>
      <c r="D93" s="228">
        <v>12</v>
      </c>
      <c r="E93" s="228">
        <v>11</v>
      </c>
      <c r="F93" s="228">
        <v>9</v>
      </c>
      <c r="G93" s="228">
        <v>7</v>
      </c>
      <c r="H93" s="228">
        <v>12</v>
      </c>
      <c r="I93" s="281">
        <f t="shared" si="13"/>
        <v>51</v>
      </c>
      <c r="J93" s="271">
        <f t="shared" si="14"/>
        <v>7.65</v>
      </c>
      <c r="K93" s="282">
        <v>2</v>
      </c>
      <c r="L93" s="282">
        <v>3.50</v>
      </c>
      <c r="M93" s="282">
        <v>2</v>
      </c>
      <c r="N93" s="282">
        <v>2.50</v>
      </c>
      <c r="O93" s="282">
        <v>3.50</v>
      </c>
      <c r="P93" s="271">
        <f t="shared" si="15"/>
        <v>13.50</v>
      </c>
      <c r="Q93" s="229">
        <f t="shared" si="16"/>
        <v>0.675</v>
      </c>
      <c r="R93" s="103">
        <f t="shared" si="17"/>
        <v>1.90</v>
      </c>
      <c r="S93" s="103">
        <f t="shared" si="18"/>
        <v>1.825</v>
      </c>
      <c r="T93" s="103">
        <f t="shared" si="19"/>
        <v>1.45</v>
      </c>
      <c r="U93" s="103">
        <f t="shared" si="20"/>
        <v>1.175</v>
      </c>
      <c r="V93" s="103">
        <f t="shared" si="21"/>
        <v>1.975</v>
      </c>
      <c r="W93" s="26">
        <f t="shared" si="22"/>
        <v>64.50</v>
      </c>
      <c r="X93" s="226">
        <f t="shared" si="23"/>
        <v>12.90</v>
      </c>
      <c r="Y93" s="283">
        <v>50</v>
      </c>
      <c r="Z93" s="105">
        <f t="shared" si="24"/>
        <v>40</v>
      </c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6"/>
    </row>
    <row r="94" spans="1:44" s="104" customFormat="1" ht="20.25">
      <c r="A94" s="223">
        <v>88</v>
      </c>
      <c r="B94" s="260">
        <v>630307</v>
      </c>
      <c r="C94" s="118" t="s">
        <v>285</v>
      </c>
      <c r="D94" s="228">
        <v>11</v>
      </c>
      <c r="E94" s="228">
        <v>9</v>
      </c>
      <c r="F94" s="228">
        <v>6</v>
      </c>
      <c r="G94" s="228">
        <v>5</v>
      </c>
      <c r="H94" s="228">
        <v>8</v>
      </c>
      <c r="I94" s="281">
        <f t="shared" si="13"/>
        <v>39</v>
      </c>
      <c r="J94" s="271">
        <f t="shared" si="14"/>
        <v>5.85</v>
      </c>
      <c r="K94" s="282">
        <v>3.50</v>
      </c>
      <c r="L94" s="282">
        <v>1</v>
      </c>
      <c r="M94" s="282">
        <v>3.50</v>
      </c>
      <c r="N94" s="282">
        <v>0</v>
      </c>
      <c r="O94" s="282">
        <v>2</v>
      </c>
      <c r="P94" s="271">
        <f t="shared" si="15"/>
        <v>10</v>
      </c>
      <c r="Q94" s="229">
        <f t="shared" si="16"/>
        <v>0.50</v>
      </c>
      <c r="R94" s="103">
        <f t="shared" si="17"/>
        <v>1.825</v>
      </c>
      <c r="S94" s="103">
        <f t="shared" si="18"/>
        <v>1.40</v>
      </c>
      <c r="T94" s="103">
        <f t="shared" si="19"/>
        <v>1.075</v>
      </c>
      <c r="U94" s="103">
        <f t="shared" si="20"/>
        <v>0.75</v>
      </c>
      <c r="V94" s="103">
        <f t="shared" si="21"/>
        <v>1.30</v>
      </c>
      <c r="W94" s="26">
        <f t="shared" si="22"/>
        <v>49</v>
      </c>
      <c r="X94" s="226">
        <f t="shared" si="23"/>
        <v>9.8000000000000007</v>
      </c>
      <c r="Y94" s="283">
        <v>37</v>
      </c>
      <c r="Z94" s="105">
        <f t="shared" si="24"/>
        <v>29.60</v>
      </c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6"/>
    </row>
    <row r="95" spans="1:44" s="104" customFormat="1" ht="20.25">
      <c r="A95" s="223">
        <v>89</v>
      </c>
      <c r="B95" s="260">
        <v>630309</v>
      </c>
      <c r="C95" s="118" t="s">
        <v>190</v>
      </c>
      <c r="D95" s="228">
        <v>11</v>
      </c>
      <c r="E95" s="228">
        <v>10</v>
      </c>
      <c r="F95" s="228">
        <v>12</v>
      </c>
      <c r="G95" s="228">
        <v>5</v>
      </c>
      <c r="H95" s="228">
        <v>12</v>
      </c>
      <c r="I95" s="281">
        <f t="shared" si="13"/>
        <v>50</v>
      </c>
      <c r="J95" s="271">
        <f t="shared" si="14"/>
        <v>7.50</v>
      </c>
      <c r="K95" s="282">
        <v>2.50</v>
      </c>
      <c r="L95" s="282">
        <v>4</v>
      </c>
      <c r="M95" s="282">
        <v>3.50</v>
      </c>
      <c r="N95" s="282">
        <v>2.50</v>
      </c>
      <c r="O95" s="282">
        <v>3</v>
      </c>
      <c r="P95" s="271">
        <f t="shared" si="15"/>
        <v>15.50</v>
      </c>
      <c r="Q95" s="229">
        <f t="shared" si="16"/>
        <v>0.775</v>
      </c>
      <c r="R95" s="103">
        <f t="shared" si="17"/>
        <v>1.775</v>
      </c>
      <c r="S95" s="103">
        <f t="shared" si="18"/>
        <v>1.70</v>
      </c>
      <c r="T95" s="103">
        <f t="shared" si="19"/>
        <v>1.975</v>
      </c>
      <c r="U95" s="103">
        <f t="shared" si="20"/>
        <v>0.875</v>
      </c>
      <c r="V95" s="103">
        <f t="shared" si="21"/>
        <v>1.9499999999999997</v>
      </c>
      <c r="W95" s="26">
        <f t="shared" si="22"/>
        <v>65.50</v>
      </c>
      <c r="X95" s="226">
        <f t="shared" si="23"/>
        <v>13.10</v>
      </c>
      <c r="Y95" s="283">
        <v>45</v>
      </c>
      <c r="Z95" s="105">
        <f t="shared" si="24"/>
        <v>36</v>
      </c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6"/>
    </row>
    <row r="96" spans="1:44" s="104" customFormat="1" ht="20.25">
      <c r="A96" s="223">
        <v>90</v>
      </c>
      <c r="B96" s="260">
        <v>630311</v>
      </c>
      <c r="C96" s="270" t="s">
        <v>287</v>
      </c>
      <c r="D96" s="228">
        <v>8</v>
      </c>
      <c r="E96" s="228">
        <v>6</v>
      </c>
      <c r="F96" s="228">
        <v>7</v>
      </c>
      <c r="G96" s="228">
        <v>8</v>
      </c>
      <c r="H96" s="228">
        <v>9</v>
      </c>
      <c r="I96" s="281">
        <f t="shared" si="13"/>
        <v>38</v>
      </c>
      <c r="J96" s="271">
        <f t="shared" si="14"/>
        <v>5.70</v>
      </c>
      <c r="K96" s="282">
        <v>1</v>
      </c>
      <c r="L96" s="282">
        <v>4.50</v>
      </c>
      <c r="M96" s="282">
        <v>1.50</v>
      </c>
      <c r="N96" s="282">
        <v>4</v>
      </c>
      <c r="O96" s="282">
        <v>3</v>
      </c>
      <c r="P96" s="271">
        <f t="shared" si="15"/>
        <v>14</v>
      </c>
      <c r="Q96" s="229">
        <f t="shared" si="16"/>
        <v>0.70</v>
      </c>
      <c r="R96" s="103">
        <f t="shared" si="17"/>
        <v>1.25</v>
      </c>
      <c r="S96" s="103">
        <f t="shared" si="18"/>
        <v>1.125</v>
      </c>
      <c r="T96" s="103">
        <f t="shared" si="19"/>
        <v>1.125</v>
      </c>
      <c r="U96" s="103">
        <f t="shared" si="20"/>
        <v>1.40</v>
      </c>
      <c r="V96" s="103">
        <f t="shared" si="21"/>
        <v>1.50</v>
      </c>
      <c r="W96" s="26">
        <f t="shared" si="22"/>
        <v>52</v>
      </c>
      <c r="X96" s="226">
        <f t="shared" si="23"/>
        <v>10.40</v>
      </c>
      <c r="Y96" s="284">
        <v>36</v>
      </c>
      <c r="Z96" s="105">
        <f t="shared" si="24"/>
        <v>28.80</v>
      </c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6"/>
    </row>
    <row r="97" spans="1:44" s="104" customFormat="1" ht="20.25">
      <c r="A97" s="223">
        <v>91</v>
      </c>
      <c r="B97" s="260">
        <v>630312</v>
      </c>
      <c r="C97" s="118" t="s">
        <v>191</v>
      </c>
      <c r="D97" s="228">
        <v>10</v>
      </c>
      <c r="E97" s="228">
        <v>9</v>
      </c>
      <c r="F97" s="228">
        <v>8</v>
      </c>
      <c r="G97" s="228">
        <v>2</v>
      </c>
      <c r="H97" s="228">
        <v>6</v>
      </c>
      <c r="I97" s="281">
        <f t="shared" si="13"/>
        <v>35</v>
      </c>
      <c r="J97" s="271">
        <f t="shared" si="14"/>
        <v>5.25</v>
      </c>
      <c r="K97" s="282">
        <v>2</v>
      </c>
      <c r="L97" s="282">
        <v>2.50</v>
      </c>
      <c r="M97" s="282">
        <v>2.50</v>
      </c>
      <c r="N97" s="282">
        <v>1</v>
      </c>
      <c r="O97" s="282">
        <v>4.50</v>
      </c>
      <c r="P97" s="271">
        <f t="shared" si="15"/>
        <v>12.50</v>
      </c>
      <c r="Q97" s="229">
        <f t="shared" si="16"/>
        <v>0.625</v>
      </c>
      <c r="R97" s="103">
        <f t="shared" si="17"/>
        <v>1.60</v>
      </c>
      <c r="S97" s="103">
        <f t="shared" si="18"/>
        <v>1.475</v>
      </c>
      <c r="T97" s="103">
        <f t="shared" si="19"/>
        <v>1.325</v>
      </c>
      <c r="U97" s="103">
        <f t="shared" si="20"/>
        <v>0.35</v>
      </c>
      <c r="V97" s="103">
        <f t="shared" si="21"/>
        <v>1.125</v>
      </c>
      <c r="W97" s="26">
        <f t="shared" si="22"/>
        <v>47.50</v>
      </c>
      <c r="X97" s="226">
        <f t="shared" si="23"/>
        <v>9.50</v>
      </c>
      <c r="Y97" s="283">
        <v>37</v>
      </c>
      <c r="Z97" s="105">
        <f t="shared" si="24"/>
        <v>29.60</v>
      </c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6"/>
    </row>
    <row r="98" spans="5:7" ht="21" thickBot="1">
      <c r="E98" s="108"/>
      <c r="G98" s="109"/>
    </row>
    <row r="99" spans="1:26" ht="20.25">
      <c r="A99" s="193" t="s">
        <v>16</v>
      </c>
      <c r="B99" s="194"/>
      <c r="C99" s="195"/>
      <c r="D99" s="6">
        <f t="shared" si="25" ref="D99:Z99">COUNT(D7:D97)</f>
        <v>89</v>
      </c>
      <c r="E99" s="6">
        <f t="shared" si="25"/>
        <v>89</v>
      </c>
      <c r="F99" s="6">
        <f t="shared" si="25"/>
        <v>89</v>
      </c>
      <c r="G99" s="6">
        <f t="shared" si="25"/>
        <v>89</v>
      </c>
      <c r="H99" s="6">
        <f t="shared" si="25"/>
        <v>89</v>
      </c>
      <c r="I99" s="285">
        <f t="shared" si="25"/>
        <v>89</v>
      </c>
      <c r="J99" s="286">
        <f t="shared" si="25"/>
        <v>91</v>
      </c>
      <c r="K99" s="6">
        <f t="shared" si="25"/>
        <v>89</v>
      </c>
      <c r="L99" s="6">
        <f t="shared" si="25"/>
        <v>89</v>
      </c>
      <c r="M99" s="6">
        <f t="shared" si="25"/>
        <v>89</v>
      </c>
      <c r="N99" s="6">
        <f t="shared" si="25"/>
        <v>89</v>
      </c>
      <c r="O99" s="6">
        <f t="shared" si="25"/>
        <v>89</v>
      </c>
      <c r="P99" s="286">
        <f t="shared" si="25"/>
        <v>91</v>
      </c>
      <c r="Q99" s="6">
        <f t="shared" si="25"/>
        <v>91</v>
      </c>
      <c r="R99" s="6">
        <f t="shared" si="25"/>
        <v>91</v>
      </c>
      <c r="S99" s="6">
        <f t="shared" si="25"/>
        <v>91</v>
      </c>
      <c r="T99" s="6">
        <f t="shared" si="25"/>
        <v>91</v>
      </c>
      <c r="U99" s="6">
        <f t="shared" si="25"/>
        <v>91</v>
      </c>
      <c r="V99" s="6">
        <f t="shared" si="25"/>
        <v>91</v>
      </c>
      <c r="W99" s="6">
        <f t="shared" si="25"/>
        <v>91</v>
      </c>
      <c r="X99" s="6">
        <f t="shared" si="25"/>
        <v>91</v>
      </c>
      <c r="Y99" s="287">
        <f t="shared" si="25"/>
        <v>89</v>
      </c>
      <c r="Z99" s="6">
        <f t="shared" si="25"/>
        <v>88</v>
      </c>
    </row>
    <row r="100" spans="1:26" ht="21" customHeight="1">
      <c r="A100" s="166" t="s">
        <v>17</v>
      </c>
      <c r="B100" s="167"/>
      <c r="C100" s="168"/>
      <c r="D100" s="7">
        <v>20</v>
      </c>
      <c r="E100" s="8">
        <v>20</v>
      </c>
      <c r="F100" s="8">
        <v>20</v>
      </c>
      <c r="G100" s="8">
        <v>20</v>
      </c>
      <c r="H100" s="73">
        <v>20</v>
      </c>
      <c r="I100" s="288">
        <f>SUM(D100:H100)</f>
        <v>100</v>
      </c>
      <c r="J100" s="289">
        <f>I100*0.15</f>
        <v>15</v>
      </c>
      <c r="K100" s="71">
        <v>6</v>
      </c>
      <c r="L100" s="11">
        <v>6</v>
      </c>
      <c r="M100" s="11">
        <v>6</v>
      </c>
      <c r="N100" s="11">
        <v>6</v>
      </c>
      <c r="O100" s="72">
        <v>6</v>
      </c>
      <c r="P100" s="290">
        <f>SUM(K100:O100)</f>
        <v>30</v>
      </c>
      <c r="Q100" s="79">
        <f>P100*0.05</f>
        <v>1.50</v>
      </c>
      <c r="R100" s="80">
        <f>(D100*0.15+K100*0.05)</f>
        <v>3.30</v>
      </c>
      <c r="S100" s="13">
        <f>((E100*0.15+L100*0.05))</f>
        <v>3.30</v>
      </c>
      <c r="T100" s="13">
        <f t="shared" si="26" ref="T100:U100">((F100*0.15+M100*0.05))</f>
        <v>3.30</v>
      </c>
      <c r="U100" s="13">
        <f t="shared" si="26"/>
        <v>3.30</v>
      </c>
      <c r="V100" s="14">
        <f>((H100*0.15+O100*0.05))</f>
        <v>3.30</v>
      </c>
      <c r="W100" s="82">
        <v>130</v>
      </c>
      <c r="X100" s="81">
        <f>W100*0.2</f>
        <v>26</v>
      </c>
      <c r="Y100" s="291">
        <v>100</v>
      </c>
      <c r="Z100" s="69">
        <f>Y100*0.8</f>
        <v>80</v>
      </c>
    </row>
    <row r="101" spans="1:26" ht="20.25">
      <c r="A101" s="166" t="s">
        <v>77</v>
      </c>
      <c r="B101" s="167"/>
      <c r="C101" s="168"/>
      <c r="D101" s="7">
        <f>D100*0.4</f>
        <v>8</v>
      </c>
      <c r="E101" s="8">
        <f>E100*0.4</f>
        <v>8</v>
      </c>
      <c r="F101" s="8">
        <f t="shared" si="27" ref="F101:J101">F100*0.4</f>
        <v>8</v>
      </c>
      <c r="G101" s="8">
        <f t="shared" si="27"/>
        <v>8</v>
      </c>
      <c r="H101" s="73">
        <f t="shared" si="27"/>
        <v>8</v>
      </c>
      <c r="I101" s="288">
        <f t="shared" si="27"/>
        <v>40</v>
      </c>
      <c r="J101" s="289">
        <f t="shared" si="27"/>
        <v>6</v>
      </c>
      <c r="K101" s="71">
        <f>K100*0.4</f>
        <v>2.4000000000000004</v>
      </c>
      <c r="L101" s="11">
        <f>L100*0.4</f>
        <v>2.4000000000000004</v>
      </c>
      <c r="M101" s="11">
        <f t="shared" si="28" ref="M101:Z101">M100*0.4</f>
        <v>2.4000000000000004</v>
      </c>
      <c r="N101" s="11">
        <f t="shared" si="28"/>
        <v>2.4000000000000004</v>
      </c>
      <c r="O101" s="72">
        <f t="shared" si="28"/>
        <v>2.4000000000000004</v>
      </c>
      <c r="P101" s="290">
        <f t="shared" si="28"/>
        <v>12</v>
      </c>
      <c r="Q101" s="79">
        <f t="shared" si="28"/>
        <v>0.60000000000000009</v>
      </c>
      <c r="R101" s="80">
        <f t="shared" si="28"/>
        <v>1.32</v>
      </c>
      <c r="S101" s="13">
        <f t="shared" si="28"/>
        <v>1.32</v>
      </c>
      <c r="T101" s="13">
        <f t="shared" si="28"/>
        <v>1.32</v>
      </c>
      <c r="U101" s="13">
        <f t="shared" si="28"/>
        <v>1.32</v>
      </c>
      <c r="V101" s="14">
        <f t="shared" si="28"/>
        <v>1.32</v>
      </c>
      <c r="W101" s="82">
        <f t="shared" si="28"/>
        <v>52</v>
      </c>
      <c r="X101" s="81">
        <f t="shared" si="28"/>
        <v>10.40</v>
      </c>
      <c r="Y101" s="291">
        <f t="shared" si="28"/>
        <v>40</v>
      </c>
      <c r="Z101" s="69">
        <f t="shared" si="28"/>
        <v>32</v>
      </c>
    </row>
    <row r="102" spans="1:26" ht="21" customHeight="1">
      <c r="A102" s="166" t="s">
        <v>18</v>
      </c>
      <c r="B102" s="167"/>
      <c r="C102" s="168"/>
      <c r="D102" s="7">
        <f>COUNTIF(D7:D97,"&gt;=8")</f>
        <v>76</v>
      </c>
      <c r="E102" s="7">
        <f>COUNTIF(E7:E97,"&gt;=8")</f>
        <v>75</v>
      </c>
      <c r="F102" s="7">
        <f>COUNTIF(F7:F97,"&gt;=8")</f>
        <v>70</v>
      </c>
      <c r="G102" s="7">
        <f>COUNTIF(G7:G97,"&gt;=8")</f>
        <v>68</v>
      </c>
      <c r="H102" s="7">
        <f>COUNTIF(H7:H97,"&gt;=8")</f>
        <v>70</v>
      </c>
      <c r="I102" s="292">
        <f>COUNTIF(I7:I97,"&gt;=40")</f>
        <v>68</v>
      </c>
      <c r="J102" s="293">
        <f>COUNTIF(J7:J97,"&gt;=6")</f>
        <v>68</v>
      </c>
      <c r="K102" s="7">
        <f>COUNTIF(K7:K97,"&gt;=2.4")</f>
        <v>56</v>
      </c>
      <c r="L102" s="7">
        <f>COUNTIF(L7:L97,"&gt;=2.4")</f>
        <v>67</v>
      </c>
      <c r="M102" s="7">
        <f>COUNTIF(M7:M97,"&gt;=2.4")</f>
        <v>60</v>
      </c>
      <c r="N102" s="7">
        <f>COUNTIF(N7:N97,"&gt;=2.4")</f>
        <v>61</v>
      </c>
      <c r="O102" s="7">
        <f>COUNTIF(O7:O97,"&gt;=2.4")</f>
        <v>61</v>
      </c>
      <c r="P102" s="293">
        <f>COUNTIF(P7:P97,"&gt;=12")</f>
        <v>72</v>
      </c>
      <c r="Q102" s="7">
        <f>COUNTIF(Q7:Q97,"&gt;=.6")</f>
        <v>72</v>
      </c>
      <c r="R102" s="7">
        <f>COUNTIF(R7:R97,"&gt;=1.32")</f>
        <v>71</v>
      </c>
      <c r="S102" s="7">
        <f>COUNTIF(S7:S97,"&gt;=1.32")</f>
        <v>69</v>
      </c>
      <c r="T102" s="7">
        <f>COUNTIF(T7:T97,"&gt;=1.32")</f>
        <v>66</v>
      </c>
      <c r="U102" s="7">
        <f>COUNTIF(U7:U97,"&gt;=1.32")</f>
        <v>63</v>
      </c>
      <c r="V102" s="7">
        <f>COUNTIF(V7:V97,"&gt;=1.32")</f>
        <v>66</v>
      </c>
      <c r="W102" s="7">
        <f>COUNTIF(W7:W97,"&gt;=52")</f>
        <v>68</v>
      </c>
      <c r="X102" s="7">
        <f>COUNTIF(X7:X97,"&gt;=10.4")</f>
        <v>68</v>
      </c>
      <c r="Y102" s="294">
        <f>COUNTIF(Y7:Y97,"&gt;=40")</f>
        <v>65</v>
      </c>
      <c r="Z102" s="7">
        <f>COUNTIF(Z7:Z97,"&gt;=32")</f>
        <v>64</v>
      </c>
    </row>
    <row r="103" spans="1:26" ht="20.25">
      <c r="A103" s="166" t="s">
        <v>19</v>
      </c>
      <c r="B103" s="167"/>
      <c r="C103" s="168"/>
      <c r="D103" s="75" t="str">
        <f t="shared" si="29" ref="D103:Z103">IF(((D102/COUNT(D7:D97))*100)&gt;=60,"3",IF(AND(((D102/COUNT(D7:D97))*100)&lt;60,((D102/COUNT(D7:D97))*100)&gt;=50),"2",IF(AND(((D102/COUNT(D7:D97))*100)&lt;50,((D102/COUNT(D7:D97))*100)&gt;=40),"1","0")))</f>
        <v>3</v>
      </c>
      <c r="E103" s="75" t="str">
        <f t="shared" si="29"/>
        <v>3</v>
      </c>
      <c r="F103" s="75" t="str">
        <f t="shared" si="29"/>
        <v>3</v>
      </c>
      <c r="G103" s="75" t="str">
        <f t="shared" si="29"/>
        <v>3</v>
      </c>
      <c r="H103" s="75" t="str">
        <f t="shared" si="29"/>
        <v>3</v>
      </c>
      <c r="I103" s="295" t="str">
        <f t="shared" si="29"/>
        <v>3</v>
      </c>
      <c r="J103" s="296" t="str">
        <f t="shared" si="29"/>
        <v>3</v>
      </c>
      <c r="K103" s="75" t="str">
        <f t="shared" si="29"/>
        <v>3</v>
      </c>
      <c r="L103" s="75" t="str">
        <f t="shared" si="29"/>
        <v>3</v>
      </c>
      <c r="M103" s="75" t="str">
        <f t="shared" si="29"/>
        <v>3</v>
      </c>
      <c r="N103" s="75" t="str">
        <f t="shared" si="29"/>
        <v>3</v>
      </c>
      <c r="O103" s="75" t="str">
        <f t="shared" si="29"/>
        <v>3</v>
      </c>
      <c r="P103" s="296" t="str">
        <f t="shared" si="29"/>
        <v>3</v>
      </c>
      <c r="Q103" s="75" t="str">
        <f t="shared" si="29"/>
        <v>3</v>
      </c>
      <c r="R103" s="75" t="str">
        <f t="shared" si="29"/>
        <v>3</v>
      </c>
      <c r="S103" s="75" t="str">
        <f t="shared" si="29"/>
        <v>3</v>
      </c>
      <c r="T103" s="75" t="str">
        <f t="shared" si="29"/>
        <v>3</v>
      </c>
      <c r="U103" s="75" t="str">
        <f t="shared" si="29"/>
        <v>3</v>
      </c>
      <c r="V103" s="75" t="str">
        <f t="shared" si="29"/>
        <v>3</v>
      </c>
      <c r="W103" s="75" t="str">
        <f t="shared" si="29"/>
        <v>3</v>
      </c>
      <c r="X103" s="75" t="str">
        <f t="shared" si="29"/>
        <v>3</v>
      </c>
      <c r="Y103" s="297" t="str">
        <f t="shared" si="29"/>
        <v>3</v>
      </c>
      <c r="Z103" s="75" t="str">
        <f t="shared" si="29"/>
        <v>3</v>
      </c>
    </row>
    <row r="104" spans="1:26" ht="21" thickBot="1">
      <c r="A104" s="169" t="s">
        <v>20</v>
      </c>
      <c r="B104" s="170"/>
      <c r="C104" s="171"/>
      <c r="D104" s="10">
        <f t="shared" si="30" ref="D104:Z104">((D102/COUNT(D7:D97))*D103)</f>
        <v>2.5617977528089888</v>
      </c>
      <c r="E104" s="10">
        <f t="shared" si="30"/>
        <v>2.5280898876404492</v>
      </c>
      <c r="F104" s="10">
        <f t="shared" si="30"/>
        <v>2.3595505617977528</v>
      </c>
      <c r="G104" s="10">
        <f t="shared" si="30"/>
        <v>2.292134831460674</v>
      </c>
      <c r="H104" s="10">
        <f t="shared" si="30"/>
        <v>2.3595505617977528</v>
      </c>
      <c r="I104" s="298">
        <f t="shared" si="30"/>
        <v>2.292134831460674</v>
      </c>
      <c r="J104" s="299">
        <f t="shared" si="30"/>
        <v>2.2417582417582418</v>
      </c>
      <c r="K104" s="10">
        <f t="shared" si="30"/>
        <v>1.8876404494382022</v>
      </c>
      <c r="L104" s="10">
        <f t="shared" si="30"/>
        <v>2.2584269662921348</v>
      </c>
      <c r="M104" s="10">
        <f t="shared" si="30"/>
        <v>2.0224719101123596</v>
      </c>
      <c r="N104" s="10">
        <f t="shared" si="30"/>
        <v>2.0561797752808988</v>
      </c>
      <c r="O104" s="10">
        <f t="shared" si="30"/>
        <v>2.0561797752808988</v>
      </c>
      <c r="P104" s="299">
        <f t="shared" si="30"/>
        <v>2.3736263736263736</v>
      </c>
      <c r="Q104" s="10">
        <f t="shared" si="30"/>
        <v>2.3736263736263736</v>
      </c>
      <c r="R104" s="10">
        <f t="shared" si="30"/>
        <v>2.3406593406593408</v>
      </c>
      <c r="S104" s="10">
        <f t="shared" si="30"/>
        <v>2.2747252747252746</v>
      </c>
      <c r="T104" s="10">
        <f t="shared" si="30"/>
        <v>2.1758241758241756</v>
      </c>
      <c r="U104" s="10">
        <f t="shared" si="30"/>
        <v>2.0769230769230766</v>
      </c>
      <c r="V104" s="10">
        <f t="shared" si="30"/>
        <v>2.1758241758241756</v>
      </c>
      <c r="W104" s="10">
        <f t="shared" si="30"/>
        <v>2.2417582417582418</v>
      </c>
      <c r="X104" s="10">
        <f t="shared" si="30"/>
        <v>2.2417582417582418</v>
      </c>
      <c r="Y104" s="300">
        <f t="shared" si="30"/>
        <v>2.191011235955056</v>
      </c>
      <c r="Z104" s="10">
        <f t="shared" si="30"/>
        <v>2.1818181818181817</v>
      </c>
    </row>
    <row r="105" spans="1:4" ht="21" thickBot="1">
      <c r="A105" s="2"/>
      <c r="B105" s="2"/>
      <c r="C105" s="2"/>
      <c r="D105" s="2"/>
    </row>
    <row r="106" spans="1:19" ht="20.25">
      <c r="A106" s="172" t="s">
        <v>21</v>
      </c>
      <c r="B106" s="173"/>
      <c r="C106" s="174"/>
      <c r="D106" s="2"/>
      <c r="E106" s="175" t="s">
        <v>22</v>
      </c>
      <c r="F106" s="176"/>
      <c r="G106" s="176"/>
      <c r="H106" s="176"/>
      <c r="I106" s="176"/>
      <c r="J106" s="176"/>
      <c r="K106" s="176"/>
      <c r="L106" s="176"/>
      <c r="M106" s="176"/>
      <c r="N106" s="177"/>
      <c r="O106" s="70" t="s">
        <v>12</v>
      </c>
      <c r="P106" s="301" t="s">
        <v>3</v>
      </c>
      <c r="Q106" s="17" t="s">
        <v>4</v>
      </c>
      <c r="R106" s="17" t="s">
        <v>5</v>
      </c>
      <c r="S106" s="18" t="s">
        <v>6</v>
      </c>
    </row>
    <row r="107" spans="1:19" ht="21" thickBot="1">
      <c r="A107" s="19" t="s">
        <v>78</v>
      </c>
      <c r="B107" s="3"/>
      <c r="C107" s="20"/>
      <c r="D107" s="2"/>
      <c r="E107" s="178"/>
      <c r="F107" s="179"/>
      <c r="G107" s="179"/>
      <c r="H107" s="179"/>
      <c r="I107" s="179"/>
      <c r="J107" s="179"/>
      <c r="K107" s="179"/>
      <c r="L107" s="179"/>
      <c r="M107" s="179"/>
      <c r="N107" s="180"/>
      <c r="O107" s="4">
        <f>(R104*0.2+Z104*0.8)</f>
        <v>2.2135864135864134</v>
      </c>
      <c r="P107" s="302">
        <f>(S104*0.2+Z104*0.8)</f>
        <v>2.2003996003996003</v>
      </c>
      <c r="Q107" s="4">
        <f>(T104*0.2+Z104*0.8)</f>
        <v>2.1806193806193805</v>
      </c>
      <c r="R107" s="4">
        <f>(U104*0.2+Z104*0.8)</f>
        <v>2.1608391608391608</v>
      </c>
      <c r="S107" s="5">
        <f>(V104*0.2+Z104*0.8)</f>
        <v>2.1806193806193805</v>
      </c>
    </row>
    <row r="108" spans="1:4" ht="20.25">
      <c r="A108" s="19" t="s">
        <v>79</v>
      </c>
      <c r="B108" s="3"/>
      <c r="C108" s="20"/>
      <c r="D108" s="2"/>
    </row>
    <row r="109" spans="1:4" ht="21" thickBot="1">
      <c r="A109" s="21" t="s">
        <v>80</v>
      </c>
      <c r="B109" s="22"/>
      <c r="C109" s="23"/>
      <c r="D109" s="2"/>
    </row>
  </sheetData>
  <mergeCells count="22">
    <mergeCell ref="A101:C101"/>
    <mergeCell ref="A102:C102"/>
    <mergeCell ref="A103:C103"/>
    <mergeCell ref="A104:C104"/>
    <mergeCell ref="A106:C106"/>
    <mergeCell ref="E106:N107"/>
    <mergeCell ref="Y4:Y6"/>
    <mergeCell ref="Z4:Z6"/>
    <mergeCell ref="D5:J5"/>
    <mergeCell ref="K5:Q5"/>
    <mergeCell ref="A99:C99"/>
    <mergeCell ref="A100:C100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paperSize="1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099632-3c3a-4153-8cc0-302130ffe570}">
  <dimension ref="A1:AR111"/>
  <sheetViews>
    <sheetView zoomScale="80" zoomScaleNormal="8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3.714285714285714" style="304" bestFit="1" customWidth="1"/>
    <col min="10" max="10" width="14.285714285714286" style="1" bestFit="1" customWidth="1"/>
    <col min="11" max="12" width="13.714285714285714" style="1" bestFit="1" customWidth="1"/>
    <col min="13" max="13" width="12.428571428571429" style="1" bestFit="1" customWidth="1"/>
    <col min="14" max="15" width="13.714285714285714" style="1" bestFit="1" customWidth="1"/>
    <col min="16" max="16" width="13.714285714285714" style="304" bestFit="1" customWidth="1"/>
    <col min="17" max="20" width="13.714285714285714" style="1" bestFit="1" customWidth="1"/>
    <col min="21" max="21" width="7.428571428571429" style="1" bestFit="1" customWidth="1"/>
    <col min="22" max="22" width="13.714285714285714" style="1" bestFit="1" customWidth="1"/>
    <col min="23" max="23" width="22.142857142857142" style="1" bestFit="1" customWidth="1"/>
    <col min="24" max="24" width="20.142857142857142" style="1" bestFit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3.25">
      <c r="A3" s="220" t="s">
        <v>83</v>
      </c>
      <c r="B3" s="221"/>
      <c r="C3" s="274" t="s">
        <v>308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71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71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  <c r="AA6" s="104"/>
      <c r="AB6" s="104"/>
    </row>
    <row r="7" spans="1:44" s="104" customFormat="1" ht="20.25">
      <c r="A7" s="223">
        <v>1</v>
      </c>
      <c r="B7" s="260">
        <v>630118</v>
      </c>
      <c r="C7" s="118" t="s">
        <v>198</v>
      </c>
      <c r="D7" s="228">
        <v>6</v>
      </c>
      <c r="E7" s="228">
        <v>8</v>
      </c>
      <c r="F7" s="228">
        <v>9</v>
      </c>
      <c r="G7" s="228">
        <v>3</v>
      </c>
      <c r="H7" s="228">
        <v>4</v>
      </c>
      <c r="I7" s="271">
        <f>SUM(D7:H7)</f>
        <v>30</v>
      </c>
      <c r="J7" s="228">
        <f>I7*0.15</f>
        <v>4.50</v>
      </c>
      <c r="K7" s="282">
        <v>2</v>
      </c>
      <c r="L7" s="282">
        <v>1</v>
      </c>
      <c r="M7" s="282">
        <v>2</v>
      </c>
      <c r="N7" s="282">
        <v>1</v>
      </c>
      <c r="O7" s="282">
        <v>1.50</v>
      </c>
      <c r="P7" s="271">
        <f>SUM(K7:O7)</f>
        <v>7.50</v>
      </c>
      <c r="Q7" s="229">
        <f>P7*0.05</f>
        <v>0.375</v>
      </c>
      <c r="R7" s="103">
        <f>D7*0.15+K7:K7*0.05</f>
        <v>0.99999999999999989</v>
      </c>
      <c r="S7" s="103">
        <f t="shared" si="0" ref="S7:V7">E7*0.15+L7:L7*0.05</f>
        <v>1.25</v>
      </c>
      <c r="T7" s="103">
        <f t="shared" si="0"/>
        <v>1.45</v>
      </c>
      <c r="U7" s="103">
        <f t="shared" si="0"/>
        <v>0.49999999999999994</v>
      </c>
      <c r="V7" s="103">
        <f t="shared" si="0"/>
        <v>0.675</v>
      </c>
      <c r="W7" s="26">
        <f>I7+P7</f>
        <v>37.50</v>
      </c>
      <c r="X7" s="226">
        <f>W7*0.2</f>
        <v>7.50</v>
      </c>
      <c r="Y7" s="118">
        <v>27</v>
      </c>
      <c r="Z7" s="227">
        <f>Y7*0.8</f>
        <v>21.60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630120</v>
      </c>
      <c r="C8" s="118" t="s">
        <v>199</v>
      </c>
      <c r="D8" s="228">
        <v>7</v>
      </c>
      <c r="E8" s="228">
        <v>3</v>
      </c>
      <c r="F8" s="228">
        <v>8</v>
      </c>
      <c r="G8" s="228">
        <v>8</v>
      </c>
      <c r="H8" s="228">
        <v>9</v>
      </c>
      <c r="I8" s="271">
        <f t="shared" si="1" ref="I8:I71">SUM(D8:H8)</f>
        <v>35</v>
      </c>
      <c r="J8" s="228">
        <f t="shared" si="2" ref="J8:J71">I8*0.15</f>
        <v>5.25</v>
      </c>
      <c r="K8" s="282">
        <v>2.50</v>
      </c>
      <c r="L8" s="282">
        <v>1</v>
      </c>
      <c r="M8" s="282">
        <v>1.50</v>
      </c>
      <c r="N8" s="282">
        <v>1</v>
      </c>
      <c r="O8" s="282">
        <v>1</v>
      </c>
      <c r="P8" s="271">
        <f t="shared" si="3" ref="P8:P71">SUM(K8:O8)</f>
        <v>7</v>
      </c>
      <c r="Q8" s="229">
        <f t="shared" si="4" ref="Q8:Q71">P8*0.05</f>
        <v>0.35</v>
      </c>
      <c r="R8" s="103">
        <f t="shared" si="5" ref="R8:R71">D8*0.15+K8:K8*0.05</f>
        <v>1.175</v>
      </c>
      <c r="S8" s="103">
        <f t="shared" si="6" ref="S8:S71">E8*0.15+L8:L8*0.05</f>
        <v>0.49999999999999994</v>
      </c>
      <c r="T8" s="103">
        <f t="shared" si="7" ref="T8:T71">F8*0.15+M8:M8*0.05</f>
        <v>1.2749999999999999</v>
      </c>
      <c r="U8" s="103">
        <f t="shared" si="8" ref="U8:U71">G8*0.15+N8:N8*0.05</f>
        <v>1.25</v>
      </c>
      <c r="V8" s="103">
        <f t="shared" si="9" ref="V8:V71">H8*0.15+O8:O8*0.05</f>
        <v>1.40</v>
      </c>
      <c r="W8" s="26">
        <f t="shared" si="10" ref="W8:W71">I8+P8</f>
        <v>42</v>
      </c>
      <c r="X8" s="226">
        <f t="shared" si="11" ref="X8:X71">W8*0.2</f>
        <v>8.40</v>
      </c>
      <c r="Y8" s="118">
        <v>36</v>
      </c>
      <c r="Z8" s="227">
        <f t="shared" si="12" ref="Z8:Z71">Y8*0.8</f>
        <v>28.80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630121</v>
      </c>
      <c r="C9" s="118" t="s">
        <v>200</v>
      </c>
      <c r="D9" s="228">
        <v>5</v>
      </c>
      <c r="E9" s="228">
        <v>6</v>
      </c>
      <c r="F9" s="228">
        <v>1</v>
      </c>
      <c r="G9" s="228">
        <v>5</v>
      </c>
      <c r="H9" s="228">
        <v>2</v>
      </c>
      <c r="I9" s="271">
        <f t="shared" si="1"/>
        <v>19</v>
      </c>
      <c r="J9" s="228">
        <f t="shared" si="2"/>
        <v>2.85</v>
      </c>
      <c r="K9" s="282">
        <v>3.50</v>
      </c>
      <c r="L9" s="282">
        <v>1</v>
      </c>
      <c r="M9" s="282">
        <v>2.50</v>
      </c>
      <c r="N9" s="282">
        <v>2.50</v>
      </c>
      <c r="O9" s="282">
        <v>2</v>
      </c>
      <c r="P9" s="271">
        <f t="shared" si="3"/>
        <v>11.50</v>
      </c>
      <c r="Q9" s="229">
        <f t="shared" si="4"/>
        <v>0.57500000000000007</v>
      </c>
      <c r="R9" s="103">
        <f t="shared" si="5"/>
        <v>0.925</v>
      </c>
      <c r="S9" s="103">
        <f t="shared" si="6"/>
        <v>0.95</v>
      </c>
      <c r="T9" s="103">
        <f t="shared" si="7"/>
        <v>0.27500000000000002</v>
      </c>
      <c r="U9" s="103">
        <f t="shared" si="8"/>
        <v>0.875</v>
      </c>
      <c r="V9" s="103">
        <f t="shared" si="9"/>
        <v>0.40</v>
      </c>
      <c r="W9" s="26">
        <f t="shared" si="10"/>
        <v>30.50</v>
      </c>
      <c r="X9" s="226">
        <f t="shared" si="11"/>
        <v>6.10</v>
      </c>
      <c r="Y9" s="118">
        <v>14</v>
      </c>
      <c r="Z9" s="227">
        <f t="shared" si="12"/>
        <v>11.20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630123</v>
      </c>
      <c r="C10" s="118" t="s">
        <v>201</v>
      </c>
      <c r="D10" s="228">
        <v>10</v>
      </c>
      <c r="E10" s="228">
        <v>13</v>
      </c>
      <c r="F10" s="228">
        <v>14</v>
      </c>
      <c r="G10" s="228">
        <v>14</v>
      </c>
      <c r="H10" s="228">
        <v>16</v>
      </c>
      <c r="I10" s="271">
        <f t="shared" si="1"/>
        <v>67</v>
      </c>
      <c r="J10" s="228">
        <f t="shared" si="2"/>
        <v>10.049999999999999</v>
      </c>
      <c r="K10" s="282">
        <v>4</v>
      </c>
      <c r="L10" s="282">
        <v>2.50</v>
      </c>
      <c r="M10" s="282">
        <v>4</v>
      </c>
      <c r="N10" s="282">
        <v>3.50</v>
      </c>
      <c r="O10" s="282">
        <v>3.50</v>
      </c>
      <c r="P10" s="271">
        <f t="shared" si="3"/>
        <v>17.50</v>
      </c>
      <c r="Q10" s="229">
        <f t="shared" si="4"/>
        <v>0.875</v>
      </c>
      <c r="R10" s="103">
        <f t="shared" si="5"/>
        <v>1.70</v>
      </c>
      <c r="S10" s="103">
        <f t="shared" si="6"/>
        <v>2.0750000000000002</v>
      </c>
      <c r="T10" s="103">
        <f t="shared" si="7"/>
        <v>2.3000000000000003</v>
      </c>
      <c r="U10" s="103">
        <f t="shared" si="8"/>
        <v>2.275</v>
      </c>
      <c r="V10" s="103">
        <f t="shared" si="9"/>
        <v>2.5749999999999997</v>
      </c>
      <c r="W10" s="26">
        <f t="shared" si="10"/>
        <v>84.50</v>
      </c>
      <c r="X10" s="226">
        <f t="shared" si="11"/>
        <v>16.900000000000002</v>
      </c>
      <c r="Y10" s="118">
        <v>64</v>
      </c>
      <c r="Z10" s="227">
        <f t="shared" si="12"/>
        <v>51.20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630125</v>
      </c>
      <c r="C11" s="118" t="s">
        <v>297</v>
      </c>
      <c r="D11" s="228">
        <v>8</v>
      </c>
      <c r="E11" s="228">
        <v>2</v>
      </c>
      <c r="F11" s="228">
        <v>9</v>
      </c>
      <c r="G11" s="228">
        <v>8</v>
      </c>
      <c r="H11" s="228">
        <v>8</v>
      </c>
      <c r="I11" s="271">
        <f t="shared" si="1"/>
        <v>35</v>
      </c>
      <c r="J11" s="228">
        <f t="shared" si="2"/>
        <v>5.25</v>
      </c>
      <c r="K11" s="282">
        <v>2.50</v>
      </c>
      <c r="L11" s="282">
        <v>2</v>
      </c>
      <c r="M11" s="282">
        <v>1.50</v>
      </c>
      <c r="N11" s="282">
        <v>2</v>
      </c>
      <c r="O11" s="282">
        <v>1.50</v>
      </c>
      <c r="P11" s="271">
        <f t="shared" si="3"/>
        <v>9.50</v>
      </c>
      <c r="Q11" s="229">
        <f t="shared" si="4"/>
        <v>0.475</v>
      </c>
      <c r="R11" s="103">
        <f t="shared" si="5"/>
        <v>1.325</v>
      </c>
      <c r="S11" s="103">
        <f t="shared" si="6"/>
        <v>0.40</v>
      </c>
      <c r="T11" s="103">
        <f t="shared" si="7"/>
        <v>1.4249999999999998</v>
      </c>
      <c r="U11" s="103">
        <f t="shared" si="8"/>
        <v>1.30</v>
      </c>
      <c r="V11" s="103">
        <f t="shared" si="9"/>
        <v>1.2749999999999999</v>
      </c>
      <c r="W11" s="26">
        <f t="shared" si="10"/>
        <v>44.50</v>
      </c>
      <c r="X11" s="226">
        <f t="shared" si="11"/>
        <v>8.90</v>
      </c>
      <c r="Y11" s="118">
        <v>39</v>
      </c>
      <c r="Z11" s="227">
        <f t="shared" si="12"/>
        <v>31.200000000000003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630126</v>
      </c>
      <c r="C12" s="118" t="s">
        <v>116</v>
      </c>
      <c r="D12" s="228">
        <v>13</v>
      </c>
      <c r="E12" s="228">
        <v>10</v>
      </c>
      <c r="F12" s="228">
        <v>8</v>
      </c>
      <c r="G12" s="228">
        <v>11</v>
      </c>
      <c r="H12" s="228">
        <v>14</v>
      </c>
      <c r="I12" s="271">
        <f t="shared" si="1"/>
        <v>56</v>
      </c>
      <c r="J12" s="228">
        <f t="shared" si="2"/>
        <v>8.40</v>
      </c>
      <c r="K12" s="282">
        <v>2.50</v>
      </c>
      <c r="L12" s="282">
        <v>4</v>
      </c>
      <c r="M12" s="282">
        <v>2.50</v>
      </c>
      <c r="N12" s="282">
        <v>5</v>
      </c>
      <c r="O12" s="282">
        <v>2</v>
      </c>
      <c r="P12" s="271">
        <f t="shared" si="3"/>
        <v>16</v>
      </c>
      <c r="Q12" s="229">
        <f t="shared" si="4"/>
        <v>0.80</v>
      </c>
      <c r="R12" s="103">
        <f t="shared" si="5"/>
        <v>2.0750000000000002</v>
      </c>
      <c r="S12" s="103">
        <f t="shared" si="6"/>
        <v>1.70</v>
      </c>
      <c r="T12" s="103">
        <f t="shared" si="7"/>
        <v>1.325</v>
      </c>
      <c r="U12" s="103">
        <f t="shared" si="8"/>
        <v>1.90</v>
      </c>
      <c r="V12" s="103">
        <f t="shared" si="9"/>
        <v>2.2000000000000002</v>
      </c>
      <c r="W12" s="26">
        <f t="shared" si="10"/>
        <v>72</v>
      </c>
      <c r="X12" s="226">
        <f t="shared" si="11"/>
        <v>14.40</v>
      </c>
      <c r="Y12" s="118">
        <v>58</v>
      </c>
      <c r="Z12" s="227">
        <f t="shared" si="12"/>
        <v>46.400000000000006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630127</v>
      </c>
      <c r="C13" s="118" t="s">
        <v>202</v>
      </c>
      <c r="D13" s="228">
        <v>12</v>
      </c>
      <c r="E13" s="228">
        <v>9</v>
      </c>
      <c r="F13" s="228">
        <v>9</v>
      </c>
      <c r="G13" s="228">
        <v>14</v>
      </c>
      <c r="H13" s="228">
        <v>9</v>
      </c>
      <c r="I13" s="271">
        <f t="shared" si="1"/>
        <v>53</v>
      </c>
      <c r="J13" s="228">
        <f t="shared" si="2"/>
        <v>7.9499999999999993</v>
      </c>
      <c r="K13" s="282">
        <v>4</v>
      </c>
      <c r="L13" s="282">
        <v>2.50</v>
      </c>
      <c r="M13" s="282">
        <v>3</v>
      </c>
      <c r="N13" s="282">
        <v>4</v>
      </c>
      <c r="O13" s="282">
        <v>2.50</v>
      </c>
      <c r="P13" s="271">
        <f t="shared" si="3"/>
        <v>16</v>
      </c>
      <c r="Q13" s="229">
        <f t="shared" si="4"/>
        <v>0.80</v>
      </c>
      <c r="R13" s="103">
        <f t="shared" si="5"/>
        <v>1.9999999999999998</v>
      </c>
      <c r="S13" s="103">
        <f t="shared" si="6"/>
        <v>1.475</v>
      </c>
      <c r="T13" s="103">
        <f t="shared" si="7"/>
        <v>1.50</v>
      </c>
      <c r="U13" s="103">
        <f t="shared" si="8"/>
        <v>2.3000000000000003</v>
      </c>
      <c r="V13" s="103">
        <f t="shared" si="9"/>
        <v>1.475</v>
      </c>
      <c r="W13" s="26">
        <f t="shared" si="10"/>
        <v>69</v>
      </c>
      <c r="X13" s="226">
        <f t="shared" si="11"/>
        <v>13.80</v>
      </c>
      <c r="Y13" s="118">
        <v>51</v>
      </c>
      <c r="Z13" s="227">
        <f t="shared" si="12"/>
        <v>40.800000000000004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630128</v>
      </c>
      <c r="C14" s="118" t="s">
        <v>203</v>
      </c>
      <c r="D14" s="228">
        <v>8</v>
      </c>
      <c r="E14" s="228">
        <v>7</v>
      </c>
      <c r="F14" s="228">
        <v>8</v>
      </c>
      <c r="G14" s="228">
        <v>6</v>
      </c>
      <c r="H14" s="228">
        <v>10</v>
      </c>
      <c r="I14" s="271">
        <f t="shared" si="1"/>
        <v>39</v>
      </c>
      <c r="J14" s="228">
        <f t="shared" si="2"/>
        <v>5.85</v>
      </c>
      <c r="K14" s="282">
        <v>2</v>
      </c>
      <c r="L14" s="282">
        <v>4</v>
      </c>
      <c r="M14" s="282">
        <v>2</v>
      </c>
      <c r="N14" s="282">
        <v>3</v>
      </c>
      <c r="O14" s="282">
        <v>2.50</v>
      </c>
      <c r="P14" s="271">
        <f t="shared" si="3"/>
        <v>13.50</v>
      </c>
      <c r="Q14" s="229">
        <f t="shared" si="4"/>
        <v>0.675</v>
      </c>
      <c r="R14" s="103">
        <f t="shared" si="5"/>
        <v>1.30</v>
      </c>
      <c r="S14" s="103">
        <f t="shared" si="6"/>
        <v>1.25</v>
      </c>
      <c r="T14" s="103">
        <f t="shared" si="7"/>
        <v>1.30</v>
      </c>
      <c r="U14" s="103">
        <f t="shared" si="8"/>
        <v>1.0499999999999998</v>
      </c>
      <c r="V14" s="103">
        <f t="shared" si="9"/>
        <v>1.625</v>
      </c>
      <c r="W14" s="26">
        <f t="shared" si="10"/>
        <v>52.50</v>
      </c>
      <c r="X14" s="226">
        <f t="shared" si="11"/>
        <v>10.50</v>
      </c>
      <c r="Y14" s="118">
        <v>30</v>
      </c>
      <c r="Z14" s="227">
        <f t="shared" si="12"/>
        <v>24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630130</v>
      </c>
      <c r="C15" s="118" t="s">
        <v>204</v>
      </c>
      <c r="D15" s="228">
        <v>6</v>
      </c>
      <c r="E15" s="228">
        <v>9</v>
      </c>
      <c r="F15" s="228">
        <v>8</v>
      </c>
      <c r="G15" s="228">
        <v>6</v>
      </c>
      <c r="H15" s="228">
        <v>7</v>
      </c>
      <c r="I15" s="271">
        <f t="shared" si="1"/>
        <v>36</v>
      </c>
      <c r="J15" s="228">
        <f t="shared" si="2"/>
        <v>5.40</v>
      </c>
      <c r="K15" s="282">
        <v>5</v>
      </c>
      <c r="L15" s="282">
        <v>2</v>
      </c>
      <c r="M15" s="282">
        <v>4</v>
      </c>
      <c r="N15" s="282">
        <v>1.50</v>
      </c>
      <c r="O15" s="282">
        <v>0</v>
      </c>
      <c r="P15" s="271">
        <f t="shared" si="3"/>
        <v>12.50</v>
      </c>
      <c r="Q15" s="229">
        <f t="shared" si="4"/>
        <v>0.625</v>
      </c>
      <c r="R15" s="103">
        <f t="shared" si="5"/>
        <v>1.1499999999999999</v>
      </c>
      <c r="S15" s="103">
        <f t="shared" si="6"/>
        <v>1.45</v>
      </c>
      <c r="T15" s="103">
        <f t="shared" si="7"/>
        <v>1.40</v>
      </c>
      <c r="U15" s="103">
        <f t="shared" si="8"/>
        <v>0.97499999999999987</v>
      </c>
      <c r="V15" s="103">
        <f t="shared" si="9"/>
        <v>1.05</v>
      </c>
      <c r="W15" s="26">
        <f t="shared" si="10"/>
        <v>48.50</v>
      </c>
      <c r="X15" s="226">
        <f t="shared" si="11"/>
        <v>9.7000000000000011</v>
      </c>
      <c r="Y15" s="118">
        <v>37</v>
      </c>
      <c r="Z15" s="227">
        <f t="shared" si="12"/>
        <v>29.60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630133</v>
      </c>
      <c r="C16" s="118" t="s">
        <v>206</v>
      </c>
      <c r="D16" s="272">
        <v>10</v>
      </c>
      <c r="E16" s="272">
        <v>11</v>
      </c>
      <c r="F16" s="228">
        <v>16</v>
      </c>
      <c r="G16" s="228">
        <v>15</v>
      </c>
      <c r="H16" s="228">
        <v>8</v>
      </c>
      <c r="I16" s="271">
        <f t="shared" si="1"/>
        <v>60</v>
      </c>
      <c r="J16" s="228">
        <f t="shared" si="2"/>
        <v>9</v>
      </c>
      <c r="K16" s="282">
        <v>4</v>
      </c>
      <c r="L16" s="282">
        <v>5</v>
      </c>
      <c r="M16" s="282">
        <v>6</v>
      </c>
      <c r="N16" s="282">
        <v>4</v>
      </c>
      <c r="O16" s="282">
        <v>2.50</v>
      </c>
      <c r="P16" s="271">
        <f t="shared" si="3"/>
        <v>21.50</v>
      </c>
      <c r="Q16" s="229">
        <f t="shared" si="4"/>
        <v>1.075</v>
      </c>
      <c r="R16" s="103">
        <f t="shared" si="5"/>
        <v>1.70</v>
      </c>
      <c r="S16" s="103">
        <f t="shared" si="6"/>
        <v>1.90</v>
      </c>
      <c r="T16" s="103">
        <f t="shared" si="7"/>
        <v>2.70</v>
      </c>
      <c r="U16" s="103">
        <f t="shared" si="8"/>
        <v>2.4500000000000002</v>
      </c>
      <c r="V16" s="103">
        <f t="shared" si="9"/>
        <v>1.325</v>
      </c>
      <c r="W16" s="26">
        <f t="shared" si="10"/>
        <v>81.50</v>
      </c>
      <c r="X16" s="226">
        <f t="shared" si="11"/>
        <v>16.30</v>
      </c>
      <c r="Y16" s="118">
        <v>63</v>
      </c>
      <c r="Z16" s="227">
        <f t="shared" si="12"/>
        <v>50.400000000000006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630139</v>
      </c>
      <c r="C17" s="118" t="s">
        <v>298</v>
      </c>
      <c r="D17" s="228">
        <v>8</v>
      </c>
      <c r="E17" s="228">
        <v>9</v>
      </c>
      <c r="F17" s="228">
        <v>10</v>
      </c>
      <c r="G17" s="228">
        <v>6</v>
      </c>
      <c r="H17" s="228">
        <v>11</v>
      </c>
      <c r="I17" s="271">
        <f t="shared" si="1"/>
        <v>44</v>
      </c>
      <c r="J17" s="228">
        <f t="shared" si="2"/>
        <v>6.60</v>
      </c>
      <c r="K17" s="282">
        <v>1</v>
      </c>
      <c r="L17" s="282">
        <v>2.50</v>
      </c>
      <c r="M17" s="282">
        <v>2.50</v>
      </c>
      <c r="N17" s="282">
        <v>3</v>
      </c>
      <c r="O17" s="282">
        <v>3.50</v>
      </c>
      <c r="P17" s="271">
        <f t="shared" si="3"/>
        <v>12.50</v>
      </c>
      <c r="Q17" s="229">
        <f t="shared" si="4"/>
        <v>0.625</v>
      </c>
      <c r="R17" s="103">
        <f t="shared" si="5"/>
        <v>1.25</v>
      </c>
      <c r="S17" s="103">
        <f t="shared" si="6"/>
        <v>1.475</v>
      </c>
      <c r="T17" s="103">
        <f t="shared" si="7"/>
        <v>1.625</v>
      </c>
      <c r="U17" s="103">
        <f t="shared" si="8"/>
        <v>1.0499999999999998</v>
      </c>
      <c r="V17" s="103">
        <f t="shared" si="9"/>
        <v>1.825</v>
      </c>
      <c r="W17" s="26">
        <f t="shared" si="10"/>
        <v>56.50</v>
      </c>
      <c r="X17" s="226">
        <f t="shared" si="11"/>
        <v>11.30</v>
      </c>
      <c r="Y17" s="118">
        <v>44</v>
      </c>
      <c r="Z17" s="227">
        <f t="shared" si="12"/>
        <v>35.200000000000003</v>
      </c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630141</v>
      </c>
      <c r="C18" s="118" t="s">
        <v>211</v>
      </c>
      <c r="D18" s="228">
        <v>10</v>
      </c>
      <c r="E18" s="228">
        <v>11</v>
      </c>
      <c r="F18" s="228">
        <v>14</v>
      </c>
      <c r="G18" s="228">
        <v>8</v>
      </c>
      <c r="H18" s="228">
        <v>9</v>
      </c>
      <c r="I18" s="271">
        <f t="shared" si="1"/>
        <v>52</v>
      </c>
      <c r="J18" s="228">
        <f t="shared" si="2"/>
        <v>7.80</v>
      </c>
      <c r="K18" s="282">
        <v>3.50</v>
      </c>
      <c r="L18" s="282">
        <v>2</v>
      </c>
      <c r="M18" s="282">
        <v>3</v>
      </c>
      <c r="N18" s="282">
        <v>3.50</v>
      </c>
      <c r="O18" s="282">
        <v>4</v>
      </c>
      <c r="P18" s="271">
        <f t="shared" si="3"/>
        <v>16</v>
      </c>
      <c r="Q18" s="229">
        <f t="shared" si="4"/>
        <v>0.80</v>
      </c>
      <c r="R18" s="103">
        <f t="shared" si="5"/>
        <v>1.675</v>
      </c>
      <c r="S18" s="103">
        <f t="shared" si="6"/>
        <v>1.75</v>
      </c>
      <c r="T18" s="103">
        <f t="shared" si="7"/>
        <v>2.25</v>
      </c>
      <c r="U18" s="103">
        <f t="shared" si="8"/>
        <v>1.375</v>
      </c>
      <c r="V18" s="103">
        <f t="shared" si="9"/>
        <v>1.5499999999999998</v>
      </c>
      <c r="W18" s="26">
        <f t="shared" si="10"/>
        <v>68</v>
      </c>
      <c r="X18" s="226">
        <f t="shared" si="11"/>
        <v>13.60</v>
      </c>
      <c r="Y18" s="118">
        <v>56</v>
      </c>
      <c r="Z18" s="227">
        <f t="shared" si="12"/>
        <v>44.80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630144</v>
      </c>
      <c r="C19" s="118" t="s">
        <v>143</v>
      </c>
      <c r="D19" s="228">
        <v>10</v>
      </c>
      <c r="E19" s="228">
        <v>12</v>
      </c>
      <c r="F19" s="228">
        <v>8</v>
      </c>
      <c r="G19" s="228">
        <v>11</v>
      </c>
      <c r="H19" s="228">
        <v>11</v>
      </c>
      <c r="I19" s="271">
        <f t="shared" si="1"/>
        <v>52</v>
      </c>
      <c r="J19" s="228">
        <f t="shared" si="2"/>
        <v>7.80</v>
      </c>
      <c r="K19" s="282">
        <v>4</v>
      </c>
      <c r="L19" s="282">
        <v>2.50</v>
      </c>
      <c r="M19" s="282">
        <v>3.50</v>
      </c>
      <c r="N19" s="282">
        <v>2.50</v>
      </c>
      <c r="O19" s="282">
        <v>3</v>
      </c>
      <c r="P19" s="271">
        <f t="shared" si="3"/>
        <v>15.50</v>
      </c>
      <c r="Q19" s="229">
        <f t="shared" si="4"/>
        <v>0.775</v>
      </c>
      <c r="R19" s="103">
        <f t="shared" si="5"/>
        <v>1.70</v>
      </c>
      <c r="S19" s="103">
        <f t="shared" si="6"/>
        <v>1.9249999999999998</v>
      </c>
      <c r="T19" s="103">
        <f t="shared" si="7"/>
        <v>1.375</v>
      </c>
      <c r="U19" s="103">
        <f t="shared" si="8"/>
        <v>1.775</v>
      </c>
      <c r="V19" s="103">
        <f t="shared" si="9"/>
        <v>1.7999999999999998</v>
      </c>
      <c r="W19" s="26">
        <f t="shared" si="10"/>
        <v>67.50</v>
      </c>
      <c r="X19" s="226">
        <f t="shared" si="11"/>
        <v>13.50</v>
      </c>
      <c r="Y19" s="118">
        <v>57</v>
      </c>
      <c r="Z19" s="227">
        <f t="shared" si="12"/>
        <v>45.60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630146</v>
      </c>
      <c r="C20" s="118" t="s">
        <v>214</v>
      </c>
      <c r="D20" s="228">
        <v>11</v>
      </c>
      <c r="E20" s="228">
        <v>14</v>
      </c>
      <c r="F20" s="228">
        <v>9</v>
      </c>
      <c r="G20" s="228">
        <v>7</v>
      </c>
      <c r="H20" s="228">
        <v>6</v>
      </c>
      <c r="I20" s="271">
        <f t="shared" si="1"/>
        <v>47</v>
      </c>
      <c r="J20" s="228">
        <f t="shared" si="2"/>
        <v>7.05</v>
      </c>
      <c r="K20" s="282">
        <v>3.50</v>
      </c>
      <c r="L20" s="282">
        <v>2.50</v>
      </c>
      <c r="M20" s="282">
        <v>2</v>
      </c>
      <c r="N20" s="282">
        <v>2.50</v>
      </c>
      <c r="O20" s="282">
        <v>4.50</v>
      </c>
      <c r="P20" s="271">
        <f t="shared" si="3"/>
        <v>15</v>
      </c>
      <c r="Q20" s="229">
        <f t="shared" si="4"/>
        <v>0.75</v>
      </c>
      <c r="R20" s="103">
        <f t="shared" si="5"/>
        <v>1.825</v>
      </c>
      <c r="S20" s="103">
        <f t="shared" si="6"/>
        <v>2.225</v>
      </c>
      <c r="T20" s="103">
        <f t="shared" si="7"/>
        <v>1.45</v>
      </c>
      <c r="U20" s="103">
        <f t="shared" si="8"/>
        <v>1.175</v>
      </c>
      <c r="V20" s="103">
        <f t="shared" si="9"/>
        <v>1.125</v>
      </c>
      <c r="W20" s="26">
        <f t="shared" si="10"/>
        <v>62</v>
      </c>
      <c r="X20" s="226">
        <f t="shared" si="11"/>
        <v>12.40</v>
      </c>
      <c r="Y20" s="118">
        <v>42</v>
      </c>
      <c r="Z20" s="227">
        <f t="shared" si="12"/>
        <v>33.60</v>
      </c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630149</v>
      </c>
      <c r="C21" s="118" t="s">
        <v>216</v>
      </c>
      <c r="D21" s="228">
        <v>12</v>
      </c>
      <c r="E21" s="228">
        <v>8</v>
      </c>
      <c r="F21" s="228">
        <v>12</v>
      </c>
      <c r="G21" s="228">
        <v>14</v>
      </c>
      <c r="H21" s="228">
        <v>8</v>
      </c>
      <c r="I21" s="271">
        <f t="shared" si="1"/>
        <v>54</v>
      </c>
      <c r="J21" s="228">
        <f t="shared" si="2"/>
        <v>8.10</v>
      </c>
      <c r="K21" s="282">
        <v>4</v>
      </c>
      <c r="L21" s="282">
        <v>3</v>
      </c>
      <c r="M21" s="282">
        <v>2.50</v>
      </c>
      <c r="N21" s="282">
        <v>3.50</v>
      </c>
      <c r="O21" s="282">
        <v>3</v>
      </c>
      <c r="P21" s="271">
        <f t="shared" si="3"/>
        <v>16</v>
      </c>
      <c r="Q21" s="229">
        <f t="shared" si="4"/>
        <v>0.80</v>
      </c>
      <c r="R21" s="103">
        <f t="shared" si="5"/>
        <v>1.9999999999999998</v>
      </c>
      <c r="S21" s="103">
        <f t="shared" si="6"/>
        <v>1.35</v>
      </c>
      <c r="T21" s="103">
        <f t="shared" si="7"/>
        <v>1.9249999999999998</v>
      </c>
      <c r="U21" s="103">
        <f t="shared" si="8"/>
        <v>2.275</v>
      </c>
      <c r="V21" s="103">
        <f t="shared" si="9"/>
        <v>1.35</v>
      </c>
      <c r="W21" s="26">
        <f t="shared" si="10"/>
        <v>70</v>
      </c>
      <c r="X21" s="226">
        <f t="shared" si="11"/>
        <v>14</v>
      </c>
      <c r="Y21" s="118">
        <v>54</v>
      </c>
      <c r="Z21" s="227">
        <f t="shared" si="12"/>
        <v>43.20</v>
      </c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630152</v>
      </c>
      <c r="C22" s="118" t="s">
        <v>299</v>
      </c>
      <c r="D22" s="228">
        <v>8</v>
      </c>
      <c r="E22" s="228">
        <v>9</v>
      </c>
      <c r="F22" s="228">
        <v>8</v>
      </c>
      <c r="G22" s="228">
        <v>8</v>
      </c>
      <c r="H22" s="228">
        <v>5</v>
      </c>
      <c r="I22" s="271">
        <f t="shared" si="1"/>
        <v>38</v>
      </c>
      <c r="J22" s="228">
        <f t="shared" si="2"/>
        <v>5.70</v>
      </c>
      <c r="K22" s="282">
        <v>3</v>
      </c>
      <c r="L22" s="282">
        <v>2</v>
      </c>
      <c r="M22" s="282">
        <v>2.50</v>
      </c>
      <c r="N22" s="282">
        <v>2</v>
      </c>
      <c r="O22" s="282">
        <v>2.50</v>
      </c>
      <c r="P22" s="271">
        <f t="shared" si="3"/>
        <v>12</v>
      </c>
      <c r="Q22" s="229">
        <f t="shared" si="4"/>
        <v>0.60000000000000009</v>
      </c>
      <c r="R22" s="103">
        <f t="shared" si="5"/>
        <v>1.35</v>
      </c>
      <c r="S22" s="103">
        <f t="shared" si="6"/>
        <v>1.45</v>
      </c>
      <c r="T22" s="103">
        <f t="shared" si="7"/>
        <v>1.325</v>
      </c>
      <c r="U22" s="103">
        <f t="shared" si="8"/>
        <v>1.30</v>
      </c>
      <c r="V22" s="103">
        <f t="shared" si="9"/>
        <v>0.875</v>
      </c>
      <c r="W22" s="26">
        <f t="shared" si="10"/>
        <v>50</v>
      </c>
      <c r="X22" s="226">
        <f t="shared" si="11"/>
        <v>10</v>
      </c>
      <c r="Y22" s="118">
        <v>39</v>
      </c>
      <c r="Z22" s="227">
        <f t="shared" si="12"/>
        <v>31.200000000000003</v>
      </c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630154</v>
      </c>
      <c r="C23" s="118" t="s">
        <v>145</v>
      </c>
      <c r="D23" s="228">
        <v>12</v>
      </c>
      <c r="E23" s="228">
        <v>11</v>
      </c>
      <c r="F23" s="228">
        <v>14</v>
      </c>
      <c r="G23" s="228">
        <v>15</v>
      </c>
      <c r="H23" s="228">
        <v>4</v>
      </c>
      <c r="I23" s="271">
        <f t="shared" si="1"/>
        <v>56</v>
      </c>
      <c r="J23" s="228">
        <f t="shared" si="2"/>
        <v>8.40</v>
      </c>
      <c r="K23" s="282">
        <v>4</v>
      </c>
      <c r="L23" s="282">
        <v>3.50</v>
      </c>
      <c r="M23" s="282">
        <v>5</v>
      </c>
      <c r="N23" s="282">
        <v>3</v>
      </c>
      <c r="O23" s="282">
        <v>2</v>
      </c>
      <c r="P23" s="271">
        <f t="shared" si="3"/>
        <v>17.50</v>
      </c>
      <c r="Q23" s="229">
        <f t="shared" si="4"/>
        <v>0.875</v>
      </c>
      <c r="R23" s="103">
        <f t="shared" si="5"/>
        <v>1.9999999999999998</v>
      </c>
      <c r="S23" s="103">
        <f t="shared" si="6"/>
        <v>1.825</v>
      </c>
      <c r="T23" s="103">
        <f t="shared" si="7"/>
        <v>2.35</v>
      </c>
      <c r="U23" s="103">
        <f t="shared" si="8"/>
        <v>2.40</v>
      </c>
      <c r="V23" s="103">
        <f t="shared" si="9"/>
        <v>0.70</v>
      </c>
      <c r="W23" s="26">
        <f t="shared" si="10"/>
        <v>73.50</v>
      </c>
      <c r="X23" s="226">
        <f t="shared" si="11"/>
        <v>14.70</v>
      </c>
      <c r="Y23" s="118">
        <v>50</v>
      </c>
      <c r="Z23" s="227">
        <f t="shared" si="12"/>
        <v>40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630155</v>
      </c>
      <c r="C24" s="118" t="s">
        <v>218</v>
      </c>
      <c r="D24" s="228">
        <v>12</v>
      </c>
      <c r="E24" s="228">
        <v>9</v>
      </c>
      <c r="F24" s="228">
        <v>15</v>
      </c>
      <c r="G24" s="228">
        <v>12</v>
      </c>
      <c r="H24" s="228">
        <v>11</v>
      </c>
      <c r="I24" s="271">
        <f t="shared" si="1"/>
        <v>59</v>
      </c>
      <c r="J24" s="228">
        <f t="shared" si="2"/>
        <v>8.85</v>
      </c>
      <c r="K24" s="282">
        <v>5</v>
      </c>
      <c r="L24" s="282">
        <v>3</v>
      </c>
      <c r="M24" s="282">
        <v>3.50</v>
      </c>
      <c r="N24" s="282">
        <v>2</v>
      </c>
      <c r="O24" s="282">
        <v>4</v>
      </c>
      <c r="P24" s="271">
        <f t="shared" si="3"/>
        <v>17.50</v>
      </c>
      <c r="Q24" s="229">
        <f t="shared" si="4"/>
        <v>0.875</v>
      </c>
      <c r="R24" s="103">
        <f t="shared" si="5"/>
        <v>2.0499999999999998</v>
      </c>
      <c r="S24" s="103">
        <f t="shared" si="6"/>
        <v>1.50</v>
      </c>
      <c r="T24" s="103">
        <f t="shared" si="7"/>
        <v>2.4249999999999998</v>
      </c>
      <c r="U24" s="103">
        <f t="shared" si="8"/>
        <v>1.90</v>
      </c>
      <c r="V24" s="103">
        <f t="shared" si="9"/>
        <v>1.85</v>
      </c>
      <c r="W24" s="26">
        <f t="shared" si="10"/>
        <v>76.50</v>
      </c>
      <c r="X24" s="226">
        <f t="shared" si="11"/>
        <v>15.30</v>
      </c>
      <c r="Y24" s="118">
        <v>49</v>
      </c>
      <c r="Z24" s="227">
        <f t="shared" si="12"/>
        <v>39.200000000000003</v>
      </c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630156</v>
      </c>
      <c r="C25" s="118" t="s">
        <v>300</v>
      </c>
      <c r="D25" s="228">
        <v>11</v>
      </c>
      <c r="E25" s="228">
        <v>9</v>
      </c>
      <c r="F25" s="228">
        <v>8</v>
      </c>
      <c r="G25" s="228">
        <v>11</v>
      </c>
      <c r="H25" s="228">
        <v>8</v>
      </c>
      <c r="I25" s="271">
        <f t="shared" si="1"/>
        <v>47</v>
      </c>
      <c r="J25" s="228">
        <f t="shared" si="2"/>
        <v>7.05</v>
      </c>
      <c r="K25" s="282">
        <v>3</v>
      </c>
      <c r="L25" s="282">
        <v>2.50</v>
      </c>
      <c r="M25" s="282">
        <v>4</v>
      </c>
      <c r="N25" s="282">
        <v>2</v>
      </c>
      <c r="O25" s="282">
        <v>2.50</v>
      </c>
      <c r="P25" s="271">
        <f t="shared" si="3"/>
        <v>14</v>
      </c>
      <c r="Q25" s="229">
        <f t="shared" si="4"/>
        <v>0.70</v>
      </c>
      <c r="R25" s="103">
        <f t="shared" si="5"/>
        <v>1.7999999999999998</v>
      </c>
      <c r="S25" s="103">
        <f t="shared" si="6"/>
        <v>1.475</v>
      </c>
      <c r="T25" s="103">
        <f t="shared" si="7"/>
        <v>1.40</v>
      </c>
      <c r="U25" s="103">
        <f t="shared" si="8"/>
        <v>1.75</v>
      </c>
      <c r="V25" s="103">
        <f t="shared" si="9"/>
        <v>1.325</v>
      </c>
      <c r="W25" s="26">
        <f t="shared" si="10"/>
        <v>61</v>
      </c>
      <c r="X25" s="226">
        <f t="shared" si="11"/>
        <v>12.20</v>
      </c>
      <c r="Y25" s="118">
        <v>45</v>
      </c>
      <c r="Z25" s="227">
        <f t="shared" si="12"/>
        <v>36</v>
      </c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630158</v>
      </c>
      <c r="C26" s="118" t="s">
        <v>219</v>
      </c>
      <c r="D26" s="228">
        <v>14</v>
      </c>
      <c r="E26" s="228">
        <v>12</v>
      </c>
      <c r="F26" s="228">
        <v>14</v>
      </c>
      <c r="G26" s="228">
        <v>5</v>
      </c>
      <c r="H26" s="228">
        <v>5</v>
      </c>
      <c r="I26" s="271">
        <f t="shared" si="1"/>
        <v>50</v>
      </c>
      <c r="J26" s="228">
        <f t="shared" si="2"/>
        <v>7.50</v>
      </c>
      <c r="K26" s="282">
        <v>4</v>
      </c>
      <c r="L26" s="282">
        <v>4.50</v>
      </c>
      <c r="M26" s="282">
        <v>2.50</v>
      </c>
      <c r="N26" s="282">
        <v>3</v>
      </c>
      <c r="O26" s="282">
        <v>4</v>
      </c>
      <c r="P26" s="271">
        <f t="shared" si="3"/>
        <v>18</v>
      </c>
      <c r="Q26" s="229">
        <f t="shared" si="4"/>
        <v>0.90</v>
      </c>
      <c r="R26" s="103">
        <f t="shared" si="5"/>
        <v>2.3000000000000003</v>
      </c>
      <c r="S26" s="103">
        <f t="shared" si="6"/>
        <v>2.025</v>
      </c>
      <c r="T26" s="103">
        <f t="shared" si="7"/>
        <v>2.225</v>
      </c>
      <c r="U26" s="103">
        <f t="shared" si="8"/>
        <v>0.90</v>
      </c>
      <c r="V26" s="103">
        <f t="shared" si="9"/>
        <v>0.95</v>
      </c>
      <c r="W26" s="26">
        <f t="shared" si="10"/>
        <v>68</v>
      </c>
      <c r="X26" s="226">
        <f t="shared" si="11"/>
        <v>13.60</v>
      </c>
      <c r="Y26" s="118">
        <v>58</v>
      </c>
      <c r="Z26" s="227">
        <f t="shared" si="12"/>
        <v>46.400000000000006</v>
      </c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630159</v>
      </c>
      <c r="C27" s="118" t="s">
        <v>220</v>
      </c>
      <c r="D27" s="228">
        <v>12</v>
      </c>
      <c r="E27" s="228">
        <v>14</v>
      </c>
      <c r="F27" s="228">
        <v>3</v>
      </c>
      <c r="G27" s="228">
        <v>5</v>
      </c>
      <c r="H27" s="228">
        <v>8</v>
      </c>
      <c r="I27" s="271">
        <f t="shared" si="1"/>
        <v>42</v>
      </c>
      <c r="J27" s="228">
        <f t="shared" si="2"/>
        <v>6.30</v>
      </c>
      <c r="K27" s="282">
        <v>2</v>
      </c>
      <c r="L27" s="282">
        <v>1.50</v>
      </c>
      <c r="M27" s="282">
        <v>2.50</v>
      </c>
      <c r="N27" s="282">
        <v>3.50</v>
      </c>
      <c r="O27" s="282">
        <v>2.50</v>
      </c>
      <c r="P27" s="271">
        <f t="shared" si="3"/>
        <v>12</v>
      </c>
      <c r="Q27" s="229">
        <f t="shared" si="4"/>
        <v>0.60000000000000009</v>
      </c>
      <c r="R27" s="103">
        <f t="shared" si="5"/>
        <v>1.90</v>
      </c>
      <c r="S27" s="103">
        <f t="shared" si="6"/>
        <v>2.1750000000000003</v>
      </c>
      <c r="T27" s="103">
        <f t="shared" si="7"/>
        <v>0.57499999999999996</v>
      </c>
      <c r="U27" s="103">
        <f t="shared" si="8"/>
        <v>0.925</v>
      </c>
      <c r="V27" s="103">
        <f t="shared" si="9"/>
        <v>1.325</v>
      </c>
      <c r="W27" s="26">
        <f t="shared" si="10"/>
        <v>54</v>
      </c>
      <c r="X27" s="226">
        <f t="shared" si="11"/>
        <v>10.80</v>
      </c>
      <c r="Y27" s="118">
        <v>38</v>
      </c>
      <c r="Z27" s="227">
        <f t="shared" si="12"/>
        <v>30.40</v>
      </c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630161</v>
      </c>
      <c r="C28" s="118" t="s">
        <v>221</v>
      </c>
      <c r="D28" s="228">
        <v>10</v>
      </c>
      <c r="E28" s="228">
        <v>6</v>
      </c>
      <c r="F28" s="228">
        <v>8</v>
      </c>
      <c r="G28" s="228">
        <v>8</v>
      </c>
      <c r="H28" s="228">
        <v>8</v>
      </c>
      <c r="I28" s="271">
        <f t="shared" si="1"/>
        <v>40</v>
      </c>
      <c r="J28" s="228">
        <f t="shared" si="2"/>
        <v>6</v>
      </c>
      <c r="K28" s="282">
        <v>3</v>
      </c>
      <c r="L28" s="282">
        <v>1</v>
      </c>
      <c r="M28" s="282">
        <v>4</v>
      </c>
      <c r="N28" s="282">
        <v>2.50</v>
      </c>
      <c r="O28" s="282">
        <v>2</v>
      </c>
      <c r="P28" s="271">
        <f t="shared" si="3"/>
        <v>12.50</v>
      </c>
      <c r="Q28" s="229">
        <f t="shared" si="4"/>
        <v>0.625</v>
      </c>
      <c r="R28" s="103">
        <f t="shared" si="5"/>
        <v>1.65</v>
      </c>
      <c r="S28" s="103">
        <f t="shared" si="6"/>
        <v>0.95</v>
      </c>
      <c r="T28" s="103">
        <f t="shared" si="7"/>
        <v>1.40</v>
      </c>
      <c r="U28" s="103">
        <f t="shared" si="8"/>
        <v>1.325</v>
      </c>
      <c r="V28" s="103">
        <f t="shared" si="9"/>
        <v>1.30</v>
      </c>
      <c r="W28" s="26">
        <f t="shared" si="10"/>
        <v>52.50</v>
      </c>
      <c r="X28" s="226">
        <f t="shared" si="11"/>
        <v>10.50</v>
      </c>
      <c r="Y28" s="118">
        <v>39</v>
      </c>
      <c r="Z28" s="227">
        <f t="shared" si="12"/>
        <v>31.200000000000003</v>
      </c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630163</v>
      </c>
      <c r="C29" s="118" t="s">
        <v>222</v>
      </c>
      <c r="D29" s="228"/>
      <c r="E29" s="228"/>
      <c r="F29" s="228"/>
      <c r="G29" s="228"/>
      <c r="H29" s="228"/>
      <c r="I29" s="271"/>
      <c r="J29" s="228">
        <f t="shared" si="2"/>
        <v>0</v>
      </c>
      <c r="K29" s="282"/>
      <c r="L29" s="282"/>
      <c r="M29" s="282"/>
      <c r="N29" s="282"/>
      <c r="O29" s="282"/>
      <c r="P29" s="271">
        <f t="shared" si="3"/>
        <v>0</v>
      </c>
      <c r="Q29" s="229">
        <f t="shared" si="4"/>
        <v>0</v>
      </c>
      <c r="R29" s="103">
        <f t="shared" si="5"/>
        <v>0</v>
      </c>
      <c r="S29" s="103">
        <f t="shared" si="6"/>
        <v>0</v>
      </c>
      <c r="T29" s="103">
        <f t="shared" si="7"/>
        <v>0</v>
      </c>
      <c r="U29" s="103">
        <f t="shared" si="8"/>
        <v>0</v>
      </c>
      <c r="V29" s="103">
        <f t="shared" si="9"/>
        <v>0</v>
      </c>
      <c r="W29" s="26">
        <f t="shared" si="10"/>
        <v>0</v>
      </c>
      <c r="X29" s="226">
        <f t="shared" si="11"/>
        <v>0</v>
      </c>
      <c r="Y29" s="118" t="s">
        <v>170</v>
      </c>
      <c r="Z29" s="227" t="e">
        <f t="shared" si="12"/>
        <v>#VALUE!</v>
      </c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630164</v>
      </c>
      <c r="C30" s="118" t="s">
        <v>147</v>
      </c>
      <c r="D30" s="228">
        <v>11</v>
      </c>
      <c r="E30" s="228">
        <v>9</v>
      </c>
      <c r="F30" s="228">
        <v>9</v>
      </c>
      <c r="G30" s="228">
        <v>11</v>
      </c>
      <c r="H30" s="228">
        <v>11</v>
      </c>
      <c r="I30" s="271">
        <f t="shared" si="1"/>
        <v>51</v>
      </c>
      <c r="J30" s="228">
        <f t="shared" si="2"/>
        <v>7.65</v>
      </c>
      <c r="K30" s="282">
        <v>2.50</v>
      </c>
      <c r="L30" s="282">
        <v>4</v>
      </c>
      <c r="M30" s="282">
        <v>3</v>
      </c>
      <c r="N30" s="282">
        <v>4</v>
      </c>
      <c r="O30" s="282">
        <v>2</v>
      </c>
      <c r="P30" s="271">
        <f t="shared" si="3"/>
        <v>15.50</v>
      </c>
      <c r="Q30" s="229">
        <f t="shared" si="4"/>
        <v>0.775</v>
      </c>
      <c r="R30" s="103">
        <f t="shared" si="5"/>
        <v>1.775</v>
      </c>
      <c r="S30" s="103">
        <f t="shared" si="6"/>
        <v>1.5499999999999998</v>
      </c>
      <c r="T30" s="103">
        <f t="shared" si="7"/>
        <v>1.50</v>
      </c>
      <c r="U30" s="103">
        <f t="shared" si="8"/>
        <v>1.85</v>
      </c>
      <c r="V30" s="103">
        <f t="shared" si="9"/>
        <v>1.75</v>
      </c>
      <c r="W30" s="26">
        <f t="shared" si="10"/>
        <v>66.50</v>
      </c>
      <c r="X30" s="226">
        <f t="shared" si="11"/>
        <v>13.30</v>
      </c>
      <c r="Y30" s="118">
        <v>49</v>
      </c>
      <c r="Z30" s="227">
        <f t="shared" si="12"/>
        <v>39.200000000000003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630166</v>
      </c>
      <c r="C31" s="118" t="s">
        <v>223</v>
      </c>
      <c r="D31" s="228">
        <v>8</v>
      </c>
      <c r="E31" s="228">
        <v>9</v>
      </c>
      <c r="F31" s="228">
        <v>8</v>
      </c>
      <c r="G31" s="228">
        <v>9</v>
      </c>
      <c r="H31" s="228">
        <v>5</v>
      </c>
      <c r="I31" s="271">
        <f t="shared" si="1"/>
        <v>39</v>
      </c>
      <c r="J31" s="228">
        <f t="shared" si="2"/>
        <v>5.85</v>
      </c>
      <c r="K31" s="282">
        <v>3</v>
      </c>
      <c r="L31" s="282">
        <v>1</v>
      </c>
      <c r="M31" s="282">
        <v>4</v>
      </c>
      <c r="N31" s="282">
        <v>1</v>
      </c>
      <c r="O31" s="282">
        <v>2.50</v>
      </c>
      <c r="P31" s="271">
        <f t="shared" si="3"/>
        <v>11.50</v>
      </c>
      <c r="Q31" s="229">
        <f t="shared" si="4"/>
        <v>0.57500000000000007</v>
      </c>
      <c r="R31" s="103">
        <f t="shared" si="5"/>
        <v>1.35</v>
      </c>
      <c r="S31" s="103">
        <f t="shared" si="6"/>
        <v>1.40</v>
      </c>
      <c r="T31" s="103">
        <f t="shared" si="7"/>
        <v>1.40</v>
      </c>
      <c r="U31" s="103">
        <f t="shared" si="8"/>
        <v>1.40</v>
      </c>
      <c r="V31" s="103">
        <f t="shared" si="9"/>
        <v>0.875</v>
      </c>
      <c r="W31" s="26">
        <f t="shared" si="10"/>
        <v>50.50</v>
      </c>
      <c r="X31" s="226">
        <f t="shared" si="11"/>
        <v>10.100000000000001</v>
      </c>
      <c r="Y31" s="118">
        <v>37</v>
      </c>
      <c r="Z31" s="227">
        <f t="shared" si="12"/>
        <v>29.60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630171</v>
      </c>
      <c r="C32" s="118" t="s">
        <v>150</v>
      </c>
      <c r="D32" s="228">
        <v>11</v>
      </c>
      <c r="E32" s="228">
        <v>12</v>
      </c>
      <c r="F32" s="228">
        <v>5</v>
      </c>
      <c r="G32" s="228">
        <v>8</v>
      </c>
      <c r="H32" s="228">
        <v>9</v>
      </c>
      <c r="I32" s="271">
        <f t="shared" si="1"/>
        <v>45</v>
      </c>
      <c r="J32" s="228">
        <f t="shared" si="2"/>
        <v>6.75</v>
      </c>
      <c r="K32" s="282">
        <v>3.50</v>
      </c>
      <c r="L32" s="282">
        <v>2.50</v>
      </c>
      <c r="M32" s="282">
        <v>2</v>
      </c>
      <c r="N32" s="282">
        <v>0</v>
      </c>
      <c r="O32" s="282">
        <v>2</v>
      </c>
      <c r="P32" s="271">
        <f t="shared" si="3"/>
        <v>10</v>
      </c>
      <c r="Q32" s="229">
        <f t="shared" si="4"/>
        <v>0.50</v>
      </c>
      <c r="R32" s="103">
        <f t="shared" si="5"/>
        <v>1.825</v>
      </c>
      <c r="S32" s="103">
        <f t="shared" si="6"/>
        <v>1.9249999999999998</v>
      </c>
      <c r="T32" s="103">
        <f t="shared" si="7"/>
        <v>0.85</v>
      </c>
      <c r="U32" s="103">
        <f t="shared" si="8"/>
        <v>1.20</v>
      </c>
      <c r="V32" s="103">
        <f t="shared" si="9"/>
        <v>1.45</v>
      </c>
      <c r="W32" s="26">
        <f t="shared" si="10"/>
        <v>55</v>
      </c>
      <c r="X32" s="226">
        <f t="shared" si="11"/>
        <v>11</v>
      </c>
      <c r="Y32" s="118">
        <v>40</v>
      </c>
      <c r="Z32" s="227">
        <f t="shared" si="12"/>
        <v>32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630175</v>
      </c>
      <c r="C33" s="118" t="s">
        <v>225</v>
      </c>
      <c r="D33" s="228">
        <v>11</v>
      </c>
      <c r="E33" s="228">
        <v>8</v>
      </c>
      <c r="F33" s="228">
        <v>8</v>
      </c>
      <c r="G33" s="228">
        <v>9</v>
      </c>
      <c r="H33" s="228">
        <v>9</v>
      </c>
      <c r="I33" s="271">
        <f t="shared" si="1"/>
        <v>45</v>
      </c>
      <c r="J33" s="228">
        <f t="shared" si="2"/>
        <v>6.75</v>
      </c>
      <c r="K33" s="282">
        <v>3</v>
      </c>
      <c r="L33" s="282">
        <v>5</v>
      </c>
      <c r="M33" s="282">
        <v>3</v>
      </c>
      <c r="N33" s="282">
        <v>1</v>
      </c>
      <c r="O33" s="282">
        <v>2</v>
      </c>
      <c r="P33" s="271">
        <f t="shared" si="3"/>
        <v>14</v>
      </c>
      <c r="Q33" s="229">
        <f t="shared" si="4"/>
        <v>0.70</v>
      </c>
      <c r="R33" s="103">
        <f t="shared" si="5"/>
        <v>1.7999999999999998</v>
      </c>
      <c r="S33" s="103">
        <f t="shared" si="6"/>
        <v>1.45</v>
      </c>
      <c r="T33" s="103">
        <f t="shared" si="7"/>
        <v>1.35</v>
      </c>
      <c r="U33" s="103">
        <f t="shared" si="8"/>
        <v>1.40</v>
      </c>
      <c r="V33" s="103">
        <f t="shared" si="9"/>
        <v>1.45</v>
      </c>
      <c r="W33" s="26">
        <f t="shared" si="10"/>
        <v>59</v>
      </c>
      <c r="X33" s="226">
        <f t="shared" si="11"/>
        <v>11.80</v>
      </c>
      <c r="Y33" s="118">
        <v>43</v>
      </c>
      <c r="Z33" s="227">
        <f t="shared" si="12"/>
        <v>34.40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630176</v>
      </c>
      <c r="C34" s="118" t="s">
        <v>301</v>
      </c>
      <c r="D34" s="228">
        <v>12</v>
      </c>
      <c r="E34" s="228">
        <v>14</v>
      </c>
      <c r="F34" s="228">
        <v>15</v>
      </c>
      <c r="G34" s="228">
        <v>8</v>
      </c>
      <c r="H34" s="228">
        <v>6</v>
      </c>
      <c r="I34" s="271">
        <f t="shared" si="1"/>
        <v>55</v>
      </c>
      <c r="J34" s="228">
        <f t="shared" si="2"/>
        <v>8.25</v>
      </c>
      <c r="K34" s="282">
        <v>3</v>
      </c>
      <c r="L34" s="282">
        <v>4.50</v>
      </c>
      <c r="M34" s="282">
        <v>5.50</v>
      </c>
      <c r="N34" s="282">
        <v>3</v>
      </c>
      <c r="O34" s="282">
        <v>1</v>
      </c>
      <c r="P34" s="271">
        <f t="shared" si="3"/>
        <v>17</v>
      </c>
      <c r="Q34" s="229">
        <f t="shared" si="4"/>
        <v>0.85000000000000009</v>
      </c>
      <c r="R34" s="103">
        <f t="shared" si="5"/>
        <v>1.9499999999999997</v>
      </c>
      <c r="S34" s="103">
        <f t="shared" si="6"/>
        <v>2.3250000000000002</v>
      </c>
      <c r="T34" s="103">
        <f t="shared" si="7"/>
        <v>2.525</v>
      </c>
      <c r="U34" s="103">
        <f t="shared" si="8"/>
        <v>1.35</v>
      </c>
      <c r="V34" s="103">
        <f t="shared" si="9"/>
        <v>0.95</v>
      </c>
      <c r="W34" s="26">
        <f t="shared" si="10"/>
        <v>72</v>
      </c>
      <c r="X34" s="226">
        <f t="shared" si="11"/>
        <v>14.40</v>
      </c>
      <c r="Y34" s="118">
        <v>59</v>
      </c>
      <c r="Z34" s="227">
        <f t="shared" si="12"/>
        <v>47.20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630177</v>
      </c>
      <c r="C35" s="118" t="s">
        <v>226</v>
      </c>
      <c r="D35" s="228">
        <v>14</v>
      </c>
      <c r="E35" s="228">
        <v>15</v>
      </c>
      <c r="F35" s="228">
        <v>9</v>
      </c>
      <c r="G35" s="228">
        <v>7</v>
      </c>
      <c r="H35" s="228">
        <v>8</v>
      </c>
      <c r="I35" s="271">
        <f t="shared" si="1"/>
        <v>53</v>
      </c>
      <c r="J35" s="228">
        <f t="shared" si="2"/>
        <v>7.9499999999999993</v>
      </c>
      <c r="K35" s="282">
        <v>4.50</v>
      </c>
      <c r="L35" s="282">
        <v>2</v>
      </c>
      <c r="M35" s="282">
        <v>2</v>
      </c>
      <c r="N35" s="282">
        <v>4.50</v>
      </c>
      <c r="O35" s="282">
        <v>3</v>
      </c>
      <c r="P35" s="271">
        <f t="shared" si="3"/>
        <v>16</v>
      </c>
      <c r="Q35" s="229">
        <f t="shared" si="4"/>
        <v>0.80</v>
      </c>
      <c r="R35" s="103">
        <f t="shared" si="5"/>
        <v>2.3250000000000002</v>
      </c>
      <c r="S35" s="103">
        <f t="shared" si="6"/>
        <v>2.35</v>
      </c>
      <c r="T35" s="103">
        <f t="shared" si="7"/>
        <v>1.45</v>
      </c>
      <c r="U35" s="103">
        <f t="shared" si="8"/>
        <v>1.2750000000000001</v>
      </c>
      <c r="V35" s="103">
        <f t="shared" si="9"/>
        <v>1.35</v>
      </c>
      <c r="W35" s="26">
        <f t="shared" si="10"/>
        <v>69</v>
      </c>
      <c r="X35" s="226">
        <f t="shared" si="11"/>
        <v>13.80</v>
      </c>
      <c r="Y35" s="118">
        <v>53</v>
      </c>
      <c r="Z35" s="227">
        <f t="shared" si="12"/>
        <v>42.400000000000006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630180</v>
      </c>
      <c r="C36" s="118" t="s">
        <v>227</v>
      </c>
      <c r="D36" s="228">
        <v>9</v>
      </c>
      <c r="E36" s="228">
        <v>8</v>
      </c>
      <c r="F36" s="228">
        <v>15</v>
      </c>
      <c r="G36" s="228">
        <v>11</v>
      </c>
      <c r="H36" s="228">
        <v>16</v>
      </c>
      <c r="I36" s="271">
        <f t="shared" si="1"/>
        <v>59</v>
      </c>
      <c r="J36" s="228">
        <f t="shared" si="2"/>
        <v>8.85</v>
      </c>
      <c r="K36" s="282">
        <v>5</v>
      </c>
      <c r="L36" s="282">
        <v>4</v>
      </c>
      <c r="M36" s="282">
        <v>2.50</v>
      </c>
      <c r="N36" s="282">
        <v>4</v>
      </c>
      <c r="O36" s="282">
        <v>3.50</v>
      </c>
      <c r="P36" s="271">
        <f t="shared" si="3"/>
        <v>19</v>
      </c>
      <c r="Q36" s="229">
        <f t="shared" si="4"/>
        <v>0.95</v>
      </c>
      <c r="R36" s="103">
        <f t="shared" si="5"/>
        <v>1.60</v>
      </c>
      <c r="S36" s="103">
        <f t="shared" si="6"/>
        <v>1.40</v>
      </c>
      <c r="T36" s="103">
        <f t="shared" si="7"/>
        <v>2.375</v>
      </c>
      <c r="U36" s="103">
        <f t="shared" si="8"/>
        <v>1.85</v>
      </c>
      <c r="V36" s="103">
        <f t="shared" si="9"/>
        <v>2.5749999999999997</v>
      </c>
      <c r="W36" s="26">
        <f t="shared" si="10"/>
        <v>78</v>
      </c>
      <c r="X36" s="226">
        <f t="shared" si="11"/>
        <v>15.60</v>
      </c>
      <c r="Y36" s="118">
        <v>62</v>
      </c>
      <c r="Z36" s="227">
        <f t="shared" si="12"/>
        <v>49.60</v>
      </c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630184</v>
      </c>
      <c r="C37" s="118" t="s">
        <v>229</v>
      </c>
      <c r="D37" s="228">
        <v>11</v>
      </c>
      <c r="E37" s="228">
        <v>15</v>
      </c>
      <c r="F37" s="228">
        <v>10</v>
      </c>
      <c r="G37" s="228">
        <v>9</v>
      </c>
      <c r="H37" s="228">
        <v>8</v>
      </c>
      <c r="I37" s="271">
        <f t="shared" si="1"/>
        <v>53</v>
      </c>
      <c r="J37" s="228">
        <f t="shared" si="2"/>
        <v>7.9499999999999993</v>
      </c>
      <c r="K37" s="282">
        <v>3</v>
      </c>
      <c r="L37" s="282">
        <v>3.50</v>
      </c>
      <c r="M37" s="282">
        <v>3.50</v>
      </c>
      <c r="N37" s="282">
        <v>2</v>
      </c>
      <c r="O37" s="282">
        <v>3</v>
      </c>
      <c r="P37" s="271">
        <f t="shared" si="3"/>
        <v>15</v>
      </c>
      <c r="Q37" s="229">
        <f t="shared" si="4"/>
        <v>0.75</v>
      </c>
      <c r="R37" s="103">
        <f t="shared" si="5"/>
        <v>1.7999999999999998</v>
      </c>
      <c r="S37" s="103">
        <f t="shared" si="6"/>
        <v>2.4249999999999998</v>
      </c>
      <c r="T37" s="103">
        <f t="shared" si="7"/>
        <v>1.675</v>
      </c>
      <c r="U37" s="103">
        <f t="shared" si="8"/>
        <v>1.45</v>
      </c>
      <c r="V37" s="103">
        <f t="shared" si="9"/>
        <v>1.35</v>
      </c>
      <c r="W37" s="26">
        <f t="shared" si="10"/>
        <v>68</v>
      </c>
      <c r="X37" s="226">
        <f t="shared" si="11"/>
        <v>13.60</v>
      </c>
      <c r="Y37" s="118">
        <v>57</v>
      </c>
      <c r="Z37" s="227">
        <f t="shared" si="12"/>
        <v>45.60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630185</v>
      </c>
      <c r="C38" s="118" t="s">
        <v>155</v>
      </c>
      <c r="D38" s="228">
        <v>11</v>
      </c>
      <c r="E38" s="228">
        <v>10</v>
      </c>
      <c r="F38" s="228">
        <v>9</v>
      </c>
      <c r="G38" s="228">
        <v>15</v>
      </c>
      <c r="H38" s="228">
        <v>16</v>
      </c>
      <c r="I38" s="271">
        <f t="shared" si="1"/>
        <v>61</v>
      </c>
      <c r="J38" s="228">
        <f t="shared" si="2"/>
        <v>9.15</v>
      </c>
      <c r="K38" s="282">
        <v>2</v>
      </c>
      <c r="L38" s="282">
        <v>2.50</v>
      </c>
      <c r="M38" s="282">
        <v>3</v>
      </c>
      <c r="N38" s="282">
        <v>5</v>
      </c>
      <c r="O38" s="282">
        <v>4.50</v>
      </c>
      <c r="P38" s="271">
        <f t="shared" si="3"/>
        <v>17</v>
      </c>
      <c r="Q38" s="229">
        <f t="shared" si="4"/>
        <v>0.85000000000000009</v>
      </c>
      <c r="R38" s="103">
        <f t="shared" si="5"/>
        <v>1.75</v>
      </c>
      <c r="S38" s="103">
        <f t="shared" si="6"/>
        <v>1.625</v>
      </c>
      <c r="T38" s="103">
        <f t="shared" si="7"/>
        <v>1.50</v>
      </c>
      <c r="U38" s="103">
        <f t="shared" si="8"/>
        <v>2.50</v>
      </c>
      <c r="V38" s="103">
        <f t="shared" si="9"/>
        <v>2.625</v>
      </c>
      <c r="W38" s="26">
        <f t="shared" si="10"/>
        <v>78</v>
      </c>
      <c r="X38" s="226">
        <f t="shared" si="11"/>
        <v>15.60</v>
      </c>
      <c r="Y38" s="118">
        <v>61</v>
      </c>
      <c r="Z38" s="227">
        <f t="shared" si="12"/>
        <v>48.80</v>
      </c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630188</v>
      </c>
      <c r="C39" s="118" t="s">
        <v>158</v>
      </c>
      <c r="D39" s="228">
        <v>8</v>
      </c>
      <c r="E39" s="228">
        <v>7</v>
      </c>
      <c r="F39" s="228">
        <v>9</v>
      </c>
      <c r="G39" s="228">
        <v>7</v>
      </c>
      <c r="H39" s="228">
        <v>8</v>
      </c>
      <c r="I39" s="271">
        <f t="shared" si="1"/>
        <v>39</v>
      </c>
      <c r="J39" s="228">
        <f t="shared" si="2"/>
        <v>5.85</v>
      </c>
      <c r="K39" s="282">
        <v>3</v>
      </c>
      <c r="L39" s="282">
        <v>2</v>
      </c>
      <c r="M39" s="282">
        <v>3.50</v>
      </c>
      <c r="N39" s="282">
        <v>2</v>
      </c>
      <c r="O39" s="282">
        <v>3</v>
      </c>
      <c r="P39" s="271">
        <f t="shared" si="3"/>
        <v>13.50</v>
      </c>
      <c r="Q39" s="229">
        <f t="shared" si="4"/>
        <v>0.675</v>
      </c>
      <c r="R39" s="103">
        <f t="shared" si="5"/>
        <v>1.35</v>
      </c>
      <c r="S39" s="103">
        <f t="shared" si="6"/>
        <v>1.1500000000000001</v>
      </c>
      <c r="T39" s="103">
        <f t="shared" si="7"/>
        <v>1.525</v>
      </c>
      <c r="U39" s="103">
        <f t="shared" si="8"/>
        <v>1.1500000000000001</v>
      </c>
      <c r="V39" s="103">
        <f t="shared" si="9"/>
        <v>1.35</v>
      </c>
      <c r="W39" s="26">
        <f t="shared" si="10"/>
        <v>52.50</v>
      </c>
      <c r="X39" s="226">
        <f t="shared" si="11"/>
        <v>10.50</v>
      </c>
      <c r="Y39" s="118">
        <v>41</v>
      </c>
      <c r="Z39" s="227">
        <f t="shared" si="12"/>
        <v>32.800000000000004</v>
      </c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630190</v>
      </c>
      <c r="C40" s="118" t="s">
        <v>302</v>
      </c>
      <c r="D40" s="228">
        <v>9</v>
      </c>
      <c r="E40" s="228">
        <v>6</v>
      </c>
      <c r="F40" s="228">
        <v>4</v>
      </c>
      <c r="G40" s="228">
        <v>6</v>
      </c>
      <c r="H40" s="228">
        <v>5</v>
      </c>
      <c r="I40" s="271">
        <f t="shared" si="1"/>
        <v>30</v>
      </c>
      <c r="J40" s="228">
        <f t="shared" si="2"/>
        <v>4.50</v>
      </c>
      <c r="K40" s="282">
        <v>1</v>
      </c>
      <c r="L40" s="282">
        <v>2.50</v>
      </c>
      <c r="M40" s="282">
        <v>3</v>
      </c>
      <c r="N40" s="282">
        <v>2.50</v>
      </c>
      <c r="O40" s="282">
        <v>2</v>
      </c>
      <c r="P40" s="271">
        <f t="shared" si="3"/>
        <v>11</v>
      </c>
      <c r="Q40" s="229">
        <f t="shared" si="4"/>
        <v>0.55000000000000004</v>
      </c>
      <c r="R40" s="103">
        <f t="shared" si="5"/>
        <v>1.40</v>
      </c>
      <c r="S40" s="103">
        <f t="shared" si="6"/>
        <v>1.0249999999999999</v>
      </c>
      <c r="T40" s="103">
        <f t="shared" si="7"/>
        <v>0.75</v>
      </c>
      <c r="U40" s="103">
        <f t="shared" si="8"/>
        <v>1.0249999999999999</v>
      </c>
      <c r="V40" s="103">
        <f t="shared" si="9"/>
        <v>0.85</v>
      </c>
      <c r="W40" s="26">
        <f t="shared" si="10"/>
        <v>41</v>
      </c>
      <c r="X40" s="226">
        <f t="shared" si="11"/>
        <v>8.2000000000000011</v>
      </c>
      <c r="Y40" s="118">
        <v>27</v>
      </c>
      <c r="Z40" s="227">
        <f t="shared" si="12"/>
        <v>21.60</v>
      </c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630191</v>
      </c>
      <c r="C41" s="118" t="s">
        <v>159</v>
      </c>
      <c r="D41" s="228">
        <v>10</v>
      </c>
      <c r="E41" s="228">
        <v>18</v>
      </c>
      <c r="F41" s="228">
        <v>16</v>
      </c>
      <c r="G41" s="228">
        <v>15</v>
      </c>
      <c r="H41" s="228">
        <v>15</v>
      </c>
      <c r="I41" s="271">
        <f t="shared" si="1"/>
        <v>74</v>
      </c>
      <c r="J41" s="228">
        <f t="shared" si="2"/>
        <v>11.10</v>
      </c>
      <c r="K41" s="282">
        <v>4</v>
      </c>
      <c r="L41" s="282">
        <v>5.50</v>
      </c>
      <c r="M41" s="282">
        <v>6</v>
      </c>
      <c r="N41" s="282">
        <v>4</v>
      </c>
      <c r="O41" s="282">
        <v>3</v>
      </c>
      <c r="P41" s="271">
        <f t="shared" si="3"/>
        <v>22.50</v>
      </c>
      <c r="Q41" s="229">
        <f t="shared" si="4"/>
        <v>1.125</v>
      </c>
      <c r="R41" s="103">
        <f t="shared" si="5"/>
        <v>1.70</v>
      </c>
      <c r="S41" s="103">
        <f t="shared" si="6"/>
        <v>2.9749999999999996</v>
      </c>
      <c r="T41" s="103">
        <f t="shared" si="7"/>
        <v>2.70</v>
      </c>
      <c r="U41" s="103">
        <f t="shared" si="8"/>
        <v>2.4500000000000002</v>
      </c>
      <c r="V41" s="103">
        <f t="shared" si="9"/>
        <v>2.40</v>
      </c>
      <c r="W41" s="26">
        <f t="shared" si="10"/>
        <v>96.50</v>
      </c>
      <c r="X41" s="226">
        <f t="shared" si="11"/>
        <v>19.30</v>
      </c>
      <c r="Y41" s="118">
        <v>78</v>
      </c>
      <c r="Z41" s="227">
        <f t="shared" si="12"/>
        <v>62.400000000000006</v>
      </c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630195</v>
      </c>
      <c r="C42" s="118" t="s">
        <v>232</v>
      </c>
      <c r="D42" s="228">
        <v>8</v>
      </c>
      <c r="E42" s="228">
        <v>9</v>
      </c>
      <c r="F42" s="228">
        <v>8</v>
      </c>
      <c r="G42" s="228">
        <v>11</v>
      </c>
      <c r="H42" s="228">
        <v>9</v>
      </c>
      <c r="I42" s="271">
        <f t="shared" si="1"/>
        <v>45</v>
      </c>
      <c r="J42" s="228">
        <f t="shared" si="2"/>
        <v>6.75</v>
      </c>
      <c r="K42" s="282">
        <v>2</v>
      </c>
      <c r="L42" s="282">
        <v>2.50</v>
      </c>
      <c r="M42" s="282">
        <v>2</v>
      </c>
      <c r="N42" s="282">
        <v>3.50</v>
      </c>
      <c r="O42" s="282">
        <v>4</v>
      </c>
      <c r="P42" s="271">
        <f t="shared" si="3"/>
        <v>14</v>
      </c>
      <c r="Q42" s="229">
        <f t="shared" si="4"/>
        <v>0.70</v>
      </c>
      <c r="R42" s="103">
        <f t="shared" si="5"/>
        <v>1.30</v>
      </c>
      <c r="S42" s="103">
        <f t="shared" si="6"/>
        <v>1.475</v>
      </c>
      <c r="T42" s="103">
        <f t="shared" si="7"/>
        <v>1.30</v>
      </c>
      <c r="U42" s="103">
        <f t="shared" si="8"/>
        <v>1.825</v>
      </c>
      <c r="V42" s="103">
        <f t="shared" si="9"/>
        <v>1.5499999999999998</v>
      </c>
      <c r="W42" s="26">
        <f t="shared" si="10"/>
        <v>59</v>
      </c>
      <c r="X42" s="226">
        <f t="shared" si="11"/>
        <v>11.80</v>
      </c>
      <c r="Y42" s="118">
        <v>41</v>
      </c>
      <c r="Z42" s="227">
        <f t="shared" si="12"/>
        <v>32.800000000000004</v>
      </c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630196</v>
      </c>
      <c r="C43" s="118" t="s">
        <v>233</v>
      </c>
      <c r="D43" s="228">
        <v>6</v>
      </c>
      <c r="E43" s="228">
        <v>8</v>
      </c>
      <c r="F43" s="228">
        <v>8</v>
      </c>
      <c r="G43" s="228">
        <v>5</v>
      </c>
      <c r="H43" s="228">
        <v>8</v>
      </c>
      <c r="I43" s="271">
        <f t="shared" si="1"/>
        <v>35</v>
      </c>
      <c r="J43" s="228">
        <f t="shared" si="2"/>
        <v>5.25</v>
      </c>
      <c r="K43" s="282">
        <v>3</v>
      </c>
      <c r="L43" s="282">
        <v>1</v>
      </c>
      <c r="M43" s="282">
        <v>3.50</v>
      </c>
      <c r="N43" s="282">
        <v>1</v>
      </c>
      <c r="O43" s="282">
        <v>3</v>
      </c>
      <c r="P43" s="271">
        <f t="shared" si="3"/>
        <v>11.50</v>
      </c>
      <c r="Q43" s="229">
        <f t="shared" si="4"/>
        <v>0.57500000000000007</v>
      </c>
      <c r="R43" s="103">
        <f t="shared" si="5"/>
        <v>1.0499999999999998</v>
      </c>
      <c r="S43" s="103">
        <f t="shared" si="6"/>
        <v>1.25</v>
      </c>
      <c r="T43" s="103">
        <f t="shared" si="7"/>
        <v>1.375</v>
      </c>
      <c r="U43" s="103">
        <f t="shared" si="8"/>
        <v>0.80</v>
      </c>
      <c r="V43" s="103">
        <f t="shared" si="9"/>
        <v>1.35</v>
      </c>
      <c r="W43" s="26">
        <f t="shared" si="10"/>
        <v>46.50</v>
      </c>
      <c r="X43" s="226">
        <f t="shared" si="11"/>
        <v>9.3000000000000007</v>
      </c>
      <c r="Y43" s="118">
        <v>30</v>
      </c>
      <c r="Z43" s="227">
        <f t="shared" si="12"/>
        <v>24</v>
      </c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630198</v>
      </c>
      <c r="C44" s="118" t="s">
        <v>235</v>
      </c>
      <c r="D44" s="228">
        <v>10</v>
      </c>
      <c r="E44" s="228">
        <v>3</v>
      </c>
      <c r="F44" s="228">
        <v>5</v>
      </c>
      <c r="G44" s="228">
        <v>5</v>
      </c>
      <c r="H44" s="228">
        <v>9</v>
      </c>
      <c r="I44" s="271">
        <f t="shared" si="1"/>
        <v>32</v>
      </c>
      <c r="J44" s="228">
        <f t="shared" si="2"/>
        <v>4.80</v>
      </c>
      <c r="K44" s="282">
        <v>2</v>
      </c>
      <c r="L44" s="282">
        <v>3</v>
      </c>
      <c r="M44" s="282">
        <v>1.50</v>
      </c>
      <c r="N44" s="282">
        <v>2</v>
      </c>
      <c r="O44" s="282">
        <v>2.50</v>
      </c>
      <c r="P44" s="271">
        <f t="shared" si="3"/>
        <v>11</v>
      </c>
      <c r="Q44" s="229">
        <f t="shared" si="4"/>
        <v>0.55000000000000004</v>
      </c>
      <c r="R44" s="103">
        <f t="shared" si="5"/>
        <v>1.60</v>
      </c>
      <c r="S44" s="103">
        <f t="shared" si="6"/>
        <v>0.60</v>
      </c>
      <c r="T44" s="103">
        <f t="shared" si="7"/>
        <v>0.825</v>
      </c>
      <c r="U44" s="103">
        <f t="shared" si="8"/>
        <v>0.85</v>
      </c>
      <c r="V44" s="103">
        <f t="shared" si="9"/>
        <v>1.475</v>
      </c>
      <c r="W44" s="26">
        <f t="shared" si="10"/>
        <v>43</v>
      </c>
      <c r="X44" s="226">
        <f t="shared" si="11"/>
        <v>8.60</v>
      </c>
      <c r="Y44" s="118">
        <v>37</v>
      </c>
      <c r="Z44" s="227">
        <f t="shared" si="12"/>
        <v>29.60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630199</v>
      </c>
      <c r="C45" s="118" t="s">
        <v>236</v>
      </c>
      <c r="D45" s="228">
        <v>11</v>
      </c>
      <c r="E45" s="228">
        <v>8</v>
      </c>
      <c r="F45" s="228">
        <v>11</v>
      </c>
      <c r="G45" s="228">
        <v>8</v>
      </c>
      <c r="H45" s="228">
        <v>12</v>
      </c>
      <c r="I45" s="271">
        <f t="shared" si="1"/>
        <v>50</v>
      </c>
      <c r="J45" s="228">
        <f t="shared" si="2"/>
        <v>7.50</v>
      </c>
      <c r="K45" s="282">
        <v>3</v>
      </c>
      <c r="L45" s="282">
        <v>2</v>
      </c>
      <c r="M45" s="282">
        <v>2.50</v>
      </c>
      <c r="N45" s="282">
        <v>3</v>
      </c>
      <c r="O45" s="282">
        <v>5</v>
      </c>
      <c r="P45" s="271">
        <f t="shared" si="3"/>
        <v>15.50</v>
      </c>
      <c r="Q45" s="229">
        <f t="shared" si="4"/>
        <v>0.775</v>
      </c>
      <c r="R45" s="103">
        <f t="shared" si="5"/>
        <v>1.7999999999999998</v>
      </c>
      <c r="S45" s="103">
        <f t="shared" si="6"/>
        <v>1.30</v>
      </c>
      <c r="T45" s="103">
        <f t="shared" si="7"/>
        <v>1.775</v>
      </c>
      <c r="U45" s="103">
        <f t="shared" si="8"/>
        <v>1.35</v>
      </c>
      <c r="V45" s="103">
        <f t="shared" si="9"/>
        <v>2.0499999999999998</v>
      </c>
      <c r="W45" s="26">
        <f t="shared" si="10"/>
        <v>65.50</v>
      </c>
      <c r="X45" s="226">
        <f t="shared" si="11"/>
        <v>13.10</v>
      </c>
      <c r="Y45" s="118">
        <v>53</v>
      </c>
      <c r="Z45" s="227">
        <f t="shared" si="12"/>
        <v>42.400000000000006</v>
      </c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630202</v>
      </c>
      <c r="C46" s="118" t="s">
        <v>163</v>
      </c>
      <c r="D46" s="228">
        <v>6</v>
      </c>
      <c r="E46" s="228">
        <v>7</v>
      </c>
      <c r="F46" s="228">
        <v>5</v>
      </c>
      <c r="G46" s="228">
        <v>8</v>
      </c>
      <c r="H46" s="228">
        <v>5</v>
      </c>
      <c r="I46" s="271">
        <f t="shared" si="1"/>
        <v>31</v>
      </c>
      <c r="J46" s="228">
        <f t="shared" si="2"/>
        <v>4.6499999999999995</v>
      </c>
      <c r="K46" s="282">
        <v>2.50</v>
      </c>
      <c r="L46" s="282">
        <v>2</v>
      </c>
      <c r="M46" s="282">
        <v>3.50</v>
      </c>
      <c r="N46" s="282">
        <v>1</v>
      </c>
      <c r="O46" s="282">
        <v>4.50</v>
      </c>
      <c r="P46" s="271">
        <f t="shared" si="3"/>
        <v>13.50</v>
      </c>
      <c r="Q46" s="229">
        <f t="shared" si="4"/>
        <v>0.675</v>
      </c>
      <c r="R46" s="103">
        <f t="shared" si="5"/>
        <v>1.0249999999999999</v>
      </c>
      <c r="S46" s="103">
        <f t="shared" si="6"/>
        <v>1.1500000000000001</v>
      </c>
      <c r="T46" s="103">
        <f t="shared" si="7"/>
        <v>0.925</v>
      </c>
      <c r="U46" s="103">
        <f t="shared" si="8"/>
        <v>1.25</v>
      </c>
      <c r="V46" s="103">
        <f t="shared" si="9"/>
        <v>0.975</v>
      </c>
      <c r="W46" s="26">
        <f t="shared" si="10"/>
        <v>44.50</v>
      </c>
      <c r="X46" s="226">
        <f t="shared" si="11"/>
        <v>8.90</v>
      </c>
      <c r="Y46" s="118">
        <v>26</v>
      </c>
      <c r="Z46" s="227">
        <f t="shared" si="12"/>
        <v>20.80</v>
      </c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630203</v>
      </c>
      <c r="C47" s="118" t="s">
        <v>238</v>
      </c>
      <c r="D47" s="272">
        <v>8</v>
      </c>
      <c r="E47" s="228">
        <v>9</v>
      </c>
      <c r="F47" s="228">
        <v>11</v>
      </c>
      <c r="G47" s="228">
        <v>11</v>
      </c>
      <c r="H47" s="228">
        <v>8</v>
      </c>
      <c r="I47" s="271">
        <f t="shared" si="1"/>
        <v>47</v>
      </c>
      <c r="J47" s="228">
        <f t="shared" si="2"/>
        <v>7.05</v>
      </c>
      <c r="K47" s="282">
        <v>3.50</v>
      </c>
      <c r="L47" s="282">
        <v>2.50</v>
      </c>
      <c r="M47" s="282">
        <v>1</v>
      </c>
      <c r="N47" s="282">
        <v>2</v>
      </c>
      <c r="O47" s="282">
        <v>4</v>
      </c>
      <c r="P47" s="271">
        <f t="shared" si="3"/>
        <v>13</v>
      </c>
      <c r="Q47" s="229">
        <f t="shared" si="4"/>
        <v>0.65</v>
      </c>
      <c r="R47" s="103">
        <f t="shared" si="5"/>
        <v>1.375</v>
      </c>
      <c r="S47" s="103">
        <f t="shared" si="6"/>
        <v>1.475</v>
      </c>
      <c r="T47" s="103">
        <f t="shared" si="7"/>
        <v>1.70</v>
      </c>
      <c r="U47" s="103">
        <f t="shared" si="8"/>
        <v>1.75</v>
      </c>
      <c r="V47" s="103">
        <f t="shared" si="9"/>
        <v>1.40</v>
      </c>
      <c r="W47" s="26">
        <f t="shared" si="10"/>
        <v>60</v>
      </c>
      <c r="X47" s="226">
        <f t="shared" si="11"/>
        <v>12</v>
      </c>
      <c r="Y47" s="118">
        <v>48</v>
      </c>
      <c r="Z47" s="227">
        <f t="shared" si="12"/>
        <v>38.400000000000006</v>
      </c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630206</v>
      </c>
      <c r="C48" s="118" t="s">
        <v>240</v>
      </c>
      <c r="D48" s="228">
        <v>4</v>
      </c>
      <c r="E48" s="228">
        <v>5</v>
      </c>
      <c r="F48" s="228">
        <v>6.50</v>
      </c>
      <c r="G48" s="228">
        <v>6</v>
      </c>
      <c r="H48" s="228">
        <v>8</v>
      </c>
      <c r="I48" s="271">
        <f t="shared" si="1"/>
        <v>29.50</v>
      </c>
      <c r="J48" s="228">
        <f t="shared" si="2"/>
        <v>4.425</v>
      </c>
      <c r="K48" s="282">
        <v>1</v>
      </c>
      <c r="L48" s="282">
        <v>2.50</v>
      </c>
      <c r="M48" s="282">
        <v>2.50</v>
      </c>
      <c r="N48" s="282">
        <v>2</v>
      </c>
      <c r="O48" s="282">
        <v>3</v>
      </c>
      <c r="P48" s="271">
        <f t="shared" si="3"/>
        <v>11</v>
      </c>
      <c r="Q48" s="229">
        <f t="shared" si="4"/>
        <v>0.55000000000000004</v>
      </c>
      <c r="R48" s="103">
        <f t="shared" si="5"/>
        <v>0.65</v>
      </c>
      <c r="S48" s="103">
        <f t="shared" si="6"/>
        <v>0.875</v>
      </c>
      <c r="T48" s="103">
        <f t="shared" si="7"/>
        <v>1.1000000000000001</v>
      </c>
      <c r="U48" s="103">
        <f t="shared" si="8"/>
        <v>0.99999999999999989</v>
      </c>
      <c r="V48" s="103">
        <f t="shared" si="9"/>
        <v>1.35</v>
      </c>
      <c r="W48" s="26">
        <f t="shared" si="10"/>
        <v>40.50</v>
      </c>
      <c r="X48" s="226">
        <f t="shared" si="11"/>
        <v>8.10</v>
      </c>
      <c r="Y48" s="118">
        <v>28</v>
      </c>
      <c r="Z48" s="227">
        <f t="shared" si="12"/>
        <v>22.40</v>
      </c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630210</v>
      </c>
      <c r="C49" s="118" t="s">
        <v>165</v>
      </c>
      <c r="D49" s="228">
        <v>10</v>
      </c>
      <c r="E49" s="228">
        <v>12</v>
      </c>
      <c r="F49" s="228">
        <v>8</v>
      </c>
      <c r="G49" s="228">
        <v>12</v>
      </c>
      <c r="H49" s="228">
        <v>9</v>
      </c>
      <c r="I49" s="271">
        <f t="shared" si="1"/>
        <v>51</v>
      </c>
      <c r="J49" s="228">
        <f t="shared" si="2"/>
        <v>7.65</v>
      </c>
      <c r="K49" s="282">
        <v>1.50</v>
      </c>
      <c r="L49" s="282">
        <v>2</v>
      </c>
      <c r="M49" s="282">
        <v>5.50</v>
      </c>
      <c r="N49" s="282">
        <v>4</v>
      </c>
      <c r="O49" s="282">
        <v>2.50</v>
      </c>
      <c r="P49" s="271">
        <f t="shared" si="3"/>
        <v>15.50</v>
      </c>
      <c r="Q49" s="229"/>
      <c r="R49" s="103">
        <f t="shared" si="5"/>
        <v>1.575</v>
      </c>
      <c r="S49" s="103">
        <f t="shared" si="6"/>
        <v>1.90</v>
      </c>
      <c r="T49" s="103">
        <f t="shared" si="7"/>
        <v>1.475</v>
      </c>
      <c r="U49" s="103">
        <f t="shared" si="8"/>
        <v>1.9999999999999998</v>
      </c>
      <c r="V49" s="103">
        <f t="shared" si="9"/>
        <v>1.475</v>
      </c>
      <c r="W49" s="26">
        <f t="shared" si="10"/>
        <v>66.50</v>
      </c>
      <c r="X49" s="226">
        <f t="shared" si="11"/>
        <v>13.30</v>
      </c>
      <c r="Y49" s="118">
        <v>51</v>
      </c>
      <c r="Z49" s="227">
        <f t="shared" si="12"/>
        <v>40.800000000000004</v>
      </c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630214</v>
      </c>
      <c r="C50" s="118" t="s">
        <v>244</v>
      </c>
      <c r="D50" s="228">
        <v>3</v>
      </c>
      <c r="E50" s="228">
        <v>2</v>
      </c>
      <c r="F50" s="228">
        <v>6</v>
      </c>
      <c r="G50" s="228">
        <v>5</v>
      </c>
      <c r="H50" s="228">
        <v>3</v>
      </c>
      <c r="I50" s="271">
        <f t="shared" si="1"/>
        <v>19</v>
      </c>
      <c r="J50" s="228">
        <f t="shared" si="2"/>
        <v>2.85</v>
      </c>
      <c r="K50" s="282">
        <v>4</v>
      </c>
      <c r="L50" s="282">
        <v>5</v>
      </c>
      <c r="M50" s="282">
        <v>2.50</v>
      </c>
      <c r="N50" s="282">
        <v>4</v>
      </c>
      <c r="O50" s="282">
        <v>3</v>
      </c>
      <c r="P50" s="271">
        <f t="shared" si="3"/>
        <v>18.50</v>
      </c>
      <c r="Q50" s="229">
        <f t="shared" si="4"/>
        <v>0.925</v>
      </c>
      <c r="R50" s="103">
        <f t="shared" si="5"/>
        <v>0.64999999999999991</v>
      </c>
      <c r="S50" s="103">
        <f t="shared" si="6"/>
        <v>0.55000000000000004</v>
      </c>
      <c r="T50" s="103">
        <f t="shared" si="7"/>
        <v>1.0249999999999999</v>
      </c>
      <c r="U50" s="103">
        <f t="shared" si="8"/>
        <v>0.95</v>
      </c>
      <c r="V50" s="103">
        <f t="shared" si="9"/>
        <v>0.60</v>
      </c>
      <c r="W50" s="26">
        <f t="shared" si="10"/>
        <v>37.50</v>
      </c>
      <c r="X50" s="226">
        <f t="shared" si="11"/>
        <v>7.50</v>
      </c>
      <c r="Y50" s="118">
        <v>17</v>
      </c>
      <c r="Z50" s="227">
        <f t="shared" si="12"/>
        <v>13.60</v>
      </c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630215</v>
      </c>
      <c r="C51" s="118" t="s">
        <v>244</v>
      </c>
      <c r="D51" s="228">
        <v>8</v>
      </c>
      <c r="E51" s="228">
        <v>11</v>
      </c>
      <c r="F51" s="228">
        <v>10</v>
      </c>
      <c r="G51" s="228">
        <v>11</v>
      </c>
      <c r="H51" s="228">
        <v>12</v>
      </c>
      <c r="I51" s="271">
        <f t="shared" si="1"/>
        <v>52</v>
      </c>
      <c r="J51" s="228">
        <f t="shared" si="2"/>
        <v>7.80</v>
      </c>
      <c r="K51" s="282">
        <v>3.50</v>
      </c>
      <c r="L51" s="282">
        <v>2.50</v>
      </c>
      <c r="M51" s="282">
        <v>3.50</v>
      </c>
      <c r="N51" s="282">
        <v>3</v>
      </c>
      <c r="O51" s="282">
        <v>2.50</v>
      </c>
      <c r="P51" s="271">
        <f t="shared" si="3"/>
        <v>15</v>
      </c>
      <c r="Q51" s="229">
        <f t="shared" si="4"/>
        <v>0.75</v>
      </c>
      <c r="R51" s="103">
        <f t="shared" si="5"/>
        <v>1.375</v>
      </c>
      <c r="S51" s="103">
        <f t="shared" si="6"/>
        <v>1.775</v>
      </c>
      <c r="T51" s="103">
        <f t="shared" si="7"/>
        <v>1.675</v>
      </c>
      <c r="U51" s="103">
        <f t="shared" si="8"/>
        <v>1.7999999999999998</v>
      </c>
      <c r="V51" s="103">
        <f t="shared" si="9"/>
        <v>1.9249999999999998</v>
      </c>
      <c r="W51" s="26">
        <f t="shared" si="10"/>
        <v>67</v>
      </c>
      <c r="X51" s="226">
        <f t="shared" si="11"/>
        <v>13.40</v>
      </c>
      <c r="Y51" s="118">
        <v>55</v>
      </c>
      <c r="Z51" s="227">
        <f t="shared" si="12"/>
        <v>44</v>
      </c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630218</v>
      </c>
      <c r="C52" s="118" t="s">
        <v>246</v>
      </c>
      <c r="D52" s="228">
        <v>5</v>
      </c>
      <c r="E52" s="228">
        <v>6.50</v>
      </c>
      <c r="F52" s="228">
        <v>6</v>
      </c>
      <c r="G52" s="228">
        <v>5</v>
      </c>
      <c r="H52" s="228">
        <v>1</v>
      </c>
      <c r="I52" s="271">
        <f t="shared" si="1"/>
        <v>23.50</v>
      </c>
      <c r="J52" s="228">
        <f t="shared" si="2"/>
        <v>3.525</v>
      </c>
      <c r="K52" s="282">
        <v>2.50</v>
      </c>
      <c r="L52" s="282">
        <v>1</v>
      </c>
      <c r="M52" s="282">
        <v>3</v>
      </c>
      <c r="N52" s="282">
        <v>0</v>
      </c>
      <c r="O52" s="282">
        <v>3.50</v>
      </c>
      <c r="P52" s="271">
        <f t="shared" si="3"/>
        <v>10</v>
      </c>
      <c r="Q52" s="229">
        <f t="shared" si="4"/>
        <v>0.50</v>
      </c>
      <c r="R52" s="103">
        <f t="shared" si="5"/>
        <v>0.875</v>
      </c>
      <c r="S52" s="103">
        <f t="shared" si="6"/>
        <v>1.0249999999999999</v>
      </c>
      <c r="T52" s="103">
        <f t="shared" si="7"/>
        <v>1.0499999999999998</v>
      </c>
      <c r="U52" s="103">
        <f t="shared" si="8"/>
        <v>0.75</v>
      </c>
      <c r="V52" s="103">
        <f t="shared" si="9"/>
        <v>0.325</v>
      </c>
      <c r="W52" s="26">
        <f t="shared" si="10"/>
        <v>33.50</v>
      </c>
      <c r="X52" s="226">
        <f t="shared" si="11"/>
        <v>6.70</v>
      </c>
      <c r="Y52" s="118">
        <v>14</v>
      </c>
      <c r="Z52" s="227">
        <f t="shared" si="12"/>
        <v>11.20</v>
      </c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630220</v>
      </c>
      <c r="C53" s="118" t="s">
        <v>248</v>
      </c>
      <c r="D53" s="228">
        <v>11</v>
      </c>
      <c r="E53" s="228">
        <v>8</v>
      </c>
      <c r="F53" s="228">
        <v>9</v>
      </c>
      <c r="G53" s="228">
        <v>8</v>
      </c>
      <c r="H53" s="228">
        <v>11</v>
      </c>
      <c r="I53" s="271">
        <f t="shared" si="1"/>
        <v>47</v>
      </c>
      <c r="J53" s="228">
        <f t="shared" si="2"/>
        <v>7.05</v>
      </c>
      <c r="K53" s="282">
        <v>3</v>
      </c>
      <c r="L53" s="282">
        <v>2</v>
      </c>
      <c r="M53" s="282">
        <v>2.50</v>
      </c>
      <c r="N53" s="282">
        <v>4</v>
      </c>
      <c r="O53" s="282">
        <v>2</v>
      </c>
      <c r="P53" s="271">
        <f t="shared" si="3"/>
        <v>13.50</v>
      </c>
      <c r="Q53" s="229">
        <f t="shared" si="4"/>
        <v>0.675</v>
      </c>
      <c r="R53" s="103">
        <f t="shared" si="5"/>
        <v>1.7999999999999998</v>
      </c>
      <c r="S53" s="103">
        <f t="shared" si="6"/>
        <v>1.30</v>
      </c>
      <c r="T53" s="103">
        <f t="shared" si="7"/>
        <v>1.475</v>
      </c>
      <c r="U53" s="103">
        <f t="shared" si="8"/>
        <v>1.40</v>
      </c>
      <c r="V53" s="103">
        <f t="shared" si="9"/>
        <v>1.75</v>
      </c>
      <c r="W53" s="26">
        <f t="shared" si="10"/>
        <v>60.50</v>
      </c>
      <c r="X53" s="226">
        <f t="shared" si="11"/>
        <v>12.10</v>
      </c>
      <c r="Y53" s="118">
        <v>46</v>
      </c>
      <c r="Z53" s="227">
        <f t="shared" si="12"/>
        <v>36.800000000000004</v>
      </c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630221</v>
      </c>
      <c r="C54" s="118" t="s">
        <v>167</v>
      </c>
      <c r="D54" s="228">
        <v>12</v>
      </c>
      <c r="E54" s="228">
        <v>10</v>
      </c>
      <c r="F54" s="228">
        <v>5</v>
      </c>
      <c r="G54" s="228">
        <v>6</v>
      </c>
      <c r="H54" s="228">
        <v>5</v>
      </c>
      <c r="I54" s="271">
        <f t="shared" si="1"/>
        <v>38</v>
      </c>
      <c r="J54" s="228">
        <f t="shared" si="2"/>
        <v>5.70</v>
      </c>
      <c r="K54" s="282">
        <v>3.50</v>
      </c>
      <c r="L54" s="282">
        <v>2.50</v>
      </c>
      <c r="M54" s="282">
        <v>2</v>
      </c>
      <c r="N54" s="282">
        <v>1</v>
      </c>
      <c r="O54" s="282">
        <v>1.50</v>
      </c>
      <c r="P54" s="271">
        <f t="shared" si="3"/>
        <v>10.50</v>
      </c>
      <c r="Q54" s="229">
        <f t="shared" si="4"/>
        <v>0.525</v>
      </c>
      <c r="R54" s="103">
        <f t="shared" si="5"/>
        <v>1.975</v>
      </c>
      <c r="S54" s="103">
        <f t="shared" si="6"/>
        <v>1.625</v>
      </c>
      <c r="T54" s="103">
        <f t="shared" si="7"/>
        <v>0.85</v>
      </c>
      <c r="U54" s="103">
        <f t="shared" si="8"/>
        <v>0.95</v>
      </c>
      <c r="V54" s="103">
        <f t="shared" si="9"/>
        <v>0.825</v>
      </c>
      <c r="W54" s="26">
        <f t="shared" si="10"/>
        <v>48.50</v>
      </c>
      <c r="X54" s="226">
        <f t="shared" si="11"/>
        <v>9.7000000000000011</v>
      </c>
      <c r="Y54" s="118">
        <v>36</v>
      </c>
      <c r="Z54" s="227">
        <f t="shared" si="12"/>
        <v>28.80</v>
      </c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630222</v>
      </c>
      <c r="C55" s="118" t="s">
        <v>122</v>
      </c>
      <c r="D55" s="228">
        <v>11</v>
      </c>
      <c r="E55" s="228">
        <v>8</v>
      </c>
      <c r="F55" s="228">
        <v>9</v>
      </c>
      <c r="G55" s="228">
        <v>8</v>
      </c>
      <c r="H55" s="228">
        <v>9</v>
      </c>
      <c r="I55" s="271">
        <f t="shared" si="1"/>
        <v>45</v>
      </c>
      <c r="J55" s="228">
        <f t="shared" si="2"/>
        <v>6.75</v>
      </c>
      <c r="K55" s="282">
        <v>3</v>
      </c>
      <c r="L55" s="282">
        <v>2</v>
      </c>
      <c r="M55" s="282">
        <v>2.50</v>
      </c>
      <c r="N55" s="282">
        <v>2</v>
      </c>
      <c r="O55" s="282">
        <v>4</v>
      </c>
      <c r="P55" s="271">
        <f t="shared" si="3"/>
        <v>13.50</v>
      </c>
      <c r="Q55" s="229">
        <f t="shared" si="4"/>
        <v>0.675</v>
      </c>
      <c r="R55" s="103">
        <f t="shared" si="5"/>
        <v>1.7999999999999998</v>
      </c>
      <c r="S55" s="103">
        <f t="shared" si="6"/>
        <v>1.30</v>
      </c>
      <c r="T55" s="103">
        <f t="shared" si="7"/>
        <v>1.475</v>
      </c>
      <c r="U55" s="103">
        <f t="shared" si="8"/>
        <v>1.30</v>
      </c>
      <c r="V55" s="103">
        <f t="shared" si="9"/>
        <v>1.5499999999999998</v>
      </c>
      <c r="W55" s="26">
        <f t="shared" si="10"/>
        <v>58.50</v>
      </c>
      <c r="X55" s="226">
        <f t="shared" si="11"/>
        <v>11.70</v>
      </c>
      <c r="Y55" s="118">
        <v>44</v>
      </c>
      <c r="Z55" s="227">
        <f t="shared" si="12"/>
        <v>35.200000000000003</v>
      </c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630225</v>
      </c>
      <c r="C56" s="118" t="s">
        <v>250</v>
      </c>
      <c r="D56" s="228">
        <v>5</v>
      </c>
      <c r="E56" s="228">
        <v>6</v>
      </c>
      <c r="F56" s="228">
        <v>9</v>
      </c>
      <c r="G56" s="228">
        <v>4</v>
      </c>
      <c r="H56" s="228">
        <v>2</v>
      </c>
      <c r="I56" s="271">
        <f t="shared" si="1"/>
        <v>26</v>
      </c>
      <c r="J56" s="228">
        <f t="shared" si="2"/>
        <v>3.90</v>
      </c>
      <c r="K56" s="282">
        <v>2</v>
      </c>
      <c r="L56" s="282">
        <v>2</v>
      </c>
      <c r="M56" s="282">
        <v>2.50</v>
      </c>
      <c r="N56" s="282">
        <v>1.50</v>
      </c>
      <c r="O56" s="282">
        <v>1</v>
      </c>
      <c r="P56" s="271">
        <f t="shared" si="3"/>
        <v>9</v>
      </c>
      <c r="Q56" s="229">
        <f t="shared" si="4"/>
        <v>0.45</v>
      </c>
      <c r="R56" s="103">
        <f t="shared" si="5"/>
        <v>0.85</v>
      </c>
      <c r="S56" s="103">
        <f t="shared" si="6"/>
        <v>0.99999999999999989</v>
      </c>
      <c r="T56" s="103">
        <f t="shared" si="7"/>
        <v>1.475</v>
      </c>
      <c r="U56" s="103">
        <f t="shared" si="8"/>
        <v>0.675</v>
      </c>
      <c r="V56" s="103">
        <f t="shared" si="9"/>
        <v>0.35</v>
      </c>
      <c r="W56" s="26">
        <f t="shared" si="10"/>
        <v>35</v>
      </c>
      <c r="X56" s="226">
        <f t="shared" si="11"/>
        <v>7</v>
      </c>
      <c r="Y56" s="118">
        <v>29</v>
      </c>
      <c r="Z56" s="227">
        <f t="shared" si="12"/>
        <v>23.200000000000003</v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630228</v>
      </c>
      <c r="C57" s="118" t="s">
        <v>253</v>
      </c>
      <c r="D57" s="8">
        <v>3</v>
      </c>
      <c r="E57" s="8">
        <v>6</v>
      </c>
      <c r="F57" s="8">
        <v>2</v>
      </c>
      <c r="G57" s="8">
        <v>5</v>
      </c>
      <c r="H57" s="8">
        <v>6</v>
      </c>
      <c r="I57" s="271">
        <f t="shared" si="1"/>
        <v>22</v>
      </c>
      <c r="J57" s="228">
        <f t="shared" si="2"/>
        <v>3.30</v>
      </c>
      <c r="K57" s="282">
        <v>1</v>
      </c>
      <c r="L57" s="282">
        <v>3.50</v>
      </c>
      <c r="M57" s="282">
        <v>0</v>
      </c>
      <c r="N57" s="282">
        <v>3.50</v>
      </c>
      <c r="O57" s="282">
        <v>4</v>
      </c>
      <c r="P57" s="271">
        <f t="shared" si="3"/>
        <v>12</v>
      </c>
      <c r="Q57" s="229">
        <f t="shared" si="4"/>
        <v>0.60000000000000009</v>
      </c>
      <c r="R57" s="103">
        <f t="shared" si="5"/>
        <v>0.49999999999999994</v>
      </c>
      <c r="S57" s="103">
        <f t="shared" si="6"/>
        <v>1.075</v>
      </c>
      <c r="T57" s="103">
        <f t="shared" si="7"/>
        <v>0.30</v>
      </c>
      <c r="U57" s="103">
        <f t="shared" si="8"/>
        <v>0.925</v>
      </c>
      <c r="V57" s="103">
        <f t="shared" si="9"/>
        <v>1.0999999999999999</v>
      </c>
      <c r="W57" s="26">
        <f t="shared" si="10"/>
        <v>34</v>
      </c>
      <c r="X57" s="226">
        <f t="shared" si="11"/>
        <v>6.8000000000000007</v>
      </c>
      <c r="Y57" s="118">
        <v>15</v>
      </c>
      <c r="Z57" s="227">
        <f t="shared" si="12"/>
        <v>12</v>
      </c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630229</v>
      </c>
      <c r="C58" s="118" t="s">
        <v>254</v>
      </c>
      <c r="D58" s="8">
        <v>10</v>
      </c>
      <c r="E58" s="8">
        <v>12</v>
      </c>
      <c r="F58" s="8">
        <v>14</v>
      </c>
      <c r="G58" s="8">
        <v>12</v>
      </c>
      <c r="H58" s="8">
        <v>8</v>
      </c>
      <c r="I58" s="271">
        <f t="shared" si="1"/>
        <v>56</v>
      </c>
      <c r="J58" s="228">
        <f t="shared" si="2"/>
        <v>8.40</v>
      </c>
      <c r="K58" s="282">
        <v>4</v>
      </c>
      <c r="L58" s="282">
        <v>2</v>
      </c>
      <c r="M58" s="282">
        <v>3</v>
      </c>
      <c r="N58" s="282">
        <v>5</v>
      </c>
      <c r="O58" s="282">
        <v>2.50</v>
      </c>
      <c r="P58" s="271">
        <f t="shared" si="3"/>
        <v>16.50</v>
      </c>
      <c r="Q58" s="229">
        <f t="shared" si="4"/>
        <v>0.825</v>
      </c>
      <c r="R58" s="103">
        <f t="shared" si="5"/>
        <v>1.70</v>
      </c>
      <c r="S58" s="103">
        <f t="shared" si="6"/>
        <v>1.90</v>
      </c>
      <c r="T58" s="103">
        <f t="shared" si="7"/>
        <v>2.25</v>
      </c>
      <c r="U58" s="103">
        <f t="shared" si="8"/>
        <v>2.0499999999999998</v>
      </c>
      <c r="V58" s="103">
        <f t="shared" si="9"/>
        <v>1.325</v>
      </c>
      <c r="W58" s="26">
        <f t="shared" si="10"/>
        <v>72.50</v>
      </c>
      <c r="X58" s="226">
        <f t="shared" si="11"/>
        <v>14.50</v>
      </c>
      <c r="Y58" s="118">
        <v>52</v>
      </c>
      <c r="Z58" s="227">
        <f t="shared" si="12"/>
        <v>41.60</v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630230</v>
      </c>
      <c r="C59" s="118" t="s">
        <v>303</v>
      </c>
      <c r="D59" s="8">
        <v>6</v>
      </c>
      <c r="E59" s="8">
        <v>5</v>
      </c>
      <c r="F59" s="8">
        <v>4</v>
      </c>
      <c r="G59" s="8">
        <v>2</v>
      </c>
      <c r="H59" s="8">
        <v>3</v>
      </c>
      <c r="I59" s="271">
        <f t="shared" si="1"/>
        <v>20</v>
      </c>
      <c r="J59" s="228">
        <f t="shared" si="2"/>
        <v>3</v>
      </c>
      <c r="K59" s="282">
        <v>1</v>
      </c>
      <c r="L59" s="282">
        <v>3.50</v>
      </c>
      <c r="M59" s="282">
        <v>1.50</v>
      </c>
      <c r="N59" s="282">
        <v>2.50</v>
      </c>
      <c r="O59" s="282">
        <v>2</v>
      </c>
      <c r="P59" s="271">
        <f t="shared" si="3"/>
        <v>10.50</v>
      </c>
      <c r="Q59" s="229">
        <f t="shared" si="4"/>
        <v>0.525</v>
      </c>
      <c r="R59" s="103">
        <f t="shared" si="5"/>
        <v>0.95</v>
      </c>
      <c r="S59" s="103">
        <f t="shared" si="6"/>
        <v>0.925</v>
      </c>
      <c r="T59" s="103">
        <f t="shared" si="7"/>
        <v>0.675</v>
      </c>
      <c r="U59" s="103">
        <f t="shared" si="8"/>
        <v>0.425</v>
      </c>
      <c r="V59" s="103">
        <f t="shared" si="9"/>
        <v>0.54999999999999993</v>
      </c>
      <c r="W59" s="26">
        <f t="shared" si="10"/>
        <v>30.50</v>
      </c>
      <c r="X59" s="226">
        <f t="shared" si="11"/>
        <v>6.10</v>
      </c>
      <c r="Y59" s="118">
        <v>11</v>
      </c>
      <c r="Z59" s="227">
        <f t="shared" si="12"/>
        <v>8.8000000000000007</v>
      </c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630233</v>
      </c>
      <c r="C60" s="118" t="s">
        <v>124</v>
      </c>
      <c r="D60" s="8">
        <v>3</v>
      </c>
      <c r="E60" s="8">
        <v>5.50</v>
      </c>
      <c r="F60" s="8">
        <v>5</v>
      </c>
      <c r="G60" s="8">
        <v>6</v>
      </c>
      <c r="H60" s="8">
        <v>6.50</v>
      </c>
      <c r="I60" s="271">
        <f t="shared" si="1"/>
        <v>26</v>
      </c>
      <c r="J60" s="228">
        <f t="shared" si="2"/>
        <v>3.90</v>
      </c>
      <c r="K60" s="282">
        <v>1</v>
      </c>
      <c r="L60" s="282">
        <v>2.50</v>
      </c>
      <c r="M60" s="282">
        <v>2</v>
      </c>
      <c r="N60" s="282">
        <v>2.50</v>
      </c>
      <c r="O60" s="282">
        <v>1</v>
      </c>
      <c r="P60" s="271">
        <f t="shared" si="3"/>
        <v>9</v>
      </c>
      <c r="Q60" s="229">
        <f t="shared" si="4"/>
        <v>0.45</v>
      </c>
      <c r="R60" s="103">
        <f t="shared" si="5"/>
        <v>0.49999999999999994</v>
      </c>
      <c r="S60" s="103">
        <f t="shared" si="6"/>
        <v>0.95</v>
      </c>
      <c r="T60" s="103">
        <f t="shared" si="7"/>
        <v>0.85</v>
      </c>
      <c r="U60" s="103">
        <f t="shared" si="8"/>
        <v>1.0249999999999999</v>
      </c>
      <c r="V60" s="103">
        <f t="shared" si="9"/>
        <v>1.0249999999999999</v>
      </c>
      <c r="W60" s="26">
        <f t="shared" si="10"/>
        <v>35</v>
      </c>
      <c r="X60" s="226">
        <f t="shared" si="11"/>
        <v>7</v>
      </c>
      <c r="Y60" s="118">
        <v>24</v>
      </c>
      <c r="Z60" s="227">
        <f t="shared" si="12"/>
        <v>19.200000000000003</v>
      </c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630234</v>
      </c>
      <c r="C61" s="118" t="s">
        <v>304</v>
      </c>
      <c r="D61" s="8">
        <v>12</v>
      </c>
      <c r="E61" s="8">
        <v>14</v>
      </c>
      <c r="F61" s="8">
        <v>15</v>
      </c>
      <c r="G61" s="8">
        <v>14</v>
      </c>
      <c r="H61" s="8">
        <v>16</v>
      </c>
      <c r="I61" s="271">
        <f t="shared" si="1"/>
        <v>71</v>
      </c>
      <c r="J61" s="228">
        <f t="shared" si="2"/>
        <v>10.65</v>
      </c>
      <c r="K61" s="282">
        <v>3.50</v>
      </c>
      <c r="L61" s="282">
        <v>1.50</v>
      </c>
      <c r="M61" s="282">
        <v>4</v>
      </c>
      <c r="N61" s="282">
        <v>5.50</v>
      </c>
      <c r="O61" s="282">
        <v>6</v>
      </c>
      <c r="P61" s="271">
        <f t="shared" si="3"/>
        <v>20.50</v>
      </c>
      <c r="Q61" s="229">
        <f t="shared" si="4"/>
        <v>1.0250000000000001</v>
      </c>
      <c r="R61" s="103">
        <f t="shared" si="5"/>
        <v>1.975</v>
      </c>
      <c r="S61" s="103">
        <f t="shared" si="6"/>
        <v>2.1750000000000003</v>
      </c>
      <c r="T61" s="103">
        <f t="shared" si="7"/>
        <v>2.4500000000000002</v>
      </c>
      <c r="U61" s="103">
        <f t="shared" si="8"/>
        <v>2.375</v>
      </c>
      <c r="V61" s="103">
        <f t="shared" si="9"/>
        <v>2.70</v>
      </c>
      <c r="W61" s="26">
        <f t="shared" si="10"/>
        <v>91.50</v>
      </c>
      <c r="X61" s="226">
        <f t="shared" si="11"/>
        <v>18.30</v>
      </c>
      <c r="Y61" s="118">
        <v>61</v>
      </c>
      <c r="Z61" s="227">
        <f t="shared" si="12"/>
        <v>48.80</v>
      </c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630236</v>
      </c>
      <c r="C62" s="118" t="s">
        <v>255</v>
      </c>
      <c r="D62" s="8">
        <v>4</v>
      </c>
      <c r="E62" s="8">
        <v>5</v>
      </c>
      <c r="F62" s="8">
        <v>8</v>
      </c>
      <c r="G62" s="8">
        <v>8</v>
      </c>
      <c r="H62" s="8">
        <v>9</v>
      </c>
      <c r="I62" s="271">
        <f t="shared" si="1"/>
        <v>34</v>
      </c>
      <c r="J62" s="228">
        <f t="shared" si="2"/>
        <v>5.0999999999999996</v>
      </c>
      <c r="K62" s="282">
        <v>2</v>
      </c>
      <c r="L62" s="282">
        <v>3.50</v>
      </c>
      <c r="M62" s="282">
        <v>2.50</v>
      </c>
      <c r="N62" s="282">
        <v>1</v>
      </c>
      <c r="O62" s="282">
        <v>3</v>
      </c>
      <c r="P62" s="271">
        <f t="shared" si="3"/>
        <v>12</v>
      </c>
      <c r="Q62" s="229">
        <f t="shared" si="4"/>
        <v>0.60000000000000009</v>
      </c>
      <c r="R62" s="103">
        <f t="shared" si="5"/>
        <v>0.70</v>
      </c>
      <c r="S62" s="103">
        <f t="shared" si="6"/>
        <v>0.925</v>
      </c>
      <c r="T62" s="103">
        <f t="shared" si="7"/>
        <v>1.325</v>
      </c>
      <c r="U62" s="103">
        <f t="shared" si="8"/>
        <v>1.25</v>
      </c>
      <c r="V62" s="103">
        <f t="shared" si="9"/>
        <v>1.50</v>
      </c>
      <c r="W62" s="26">
        <f t="shared" si="10"/>
        <v>46</v>
      </c>
      <c r="X62" s="226">
        <f t="shared" si="11"/>
        <v>9.2000000000000011</v>
      </c>
      <c r="Y62" s="118">
        <v>31</v>
      </c>
      <c r="Z62" s="227">
        <f t="shared" si="12"/>
        <v>24.80</v>
      </c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1:44" s="104" customFormat="1" ht="20.25">
      <c r="A63" s="223">
        <v>57</v>
      </c>
      <c r="B63" s="260">
        <v>630237</v>
      </c>
      <c r="C63" s="118" t="s">
        <v>171</v>
      </c>
      <c r="D63" s="8">
        <v>5</v>
      </c>
      <c r="E63" s="8">
        <v>6</v>
      </c>
      <c r="F63" s="8">
        <v>5</v>
      </c>
      <c r="G63" s="8">
        <v>6</v>
      </c>
      <c r="H63" s="8">
        <v>4</v>
      </c>
      <c r="I63" s="271">
        <f t="shared" si="1"/>
        <v>26</v>
      </c>
      <c r="J63" s="228">
        <f t="shared" si="2"/>
        <v>3.90</v>
      </c>
      <c r="K63" s="282">
        <v>3</v>
      </c>
      <c r="L63" s="282">
        <v>1.50</v>
      </c>
      <c r="M63" s="282">
        <v>1</v>
      </c>
      <c r="N63" s="282">
        <v>2</v>
      </c>
      <c r="O63" s="282">
        <v>2.50</v>
      </c>
      <c r="P63" s="271">
        <f t="shared" si="3"/>
        <v>10</v>
      </c>
      <c r="Q63" s="229">
        <f t="shared" si="4"/>
        <v>0.50</v>
      </c>
      <c r="R63" s="103">
        <f t="shared" si="5"/>
        <v>0.90</v>
      </c>
      <c r="S63" s="103">
        <f t="shared" si="6"/>
        <v>0.97499999999999987</v>
      </c>
      <c r="T63" s="103">
        <f t="shared" si="7"/>
        <v>0.80</v>
      </c>
      <c r="U63" s="103">
        <f t="shared" si="8"/>
        <v>0.99999999999999989</v>
      </c>
      <c r="V63" s="103">
        <f t="shared" si="9"/>
        <v>0.725</v>
      </c>
      <c r="W63" s="26">
        <f t="shared" si="10"/>
        <v>36</v>
      </c>
      <c r="X63" s="226">
        <f t="shared" si="11"/>
        <v>7.20</v>
      </c>
      <c r="Y63" s="118">
        <v>25</v>
      </c>
      <c r="Z63" s="227">
        <f t="shared" si="12"/>
        <v>20</v>
      </c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6"/>
    </row>
    <row r="64" spans="1:44" s="104" customFormat="1" ht="20.25">
      <c r="A64" s="223">
        <v>58</v>
      </c>
      <c r="B64" s="260">
        <v>630238</v>
      </c>
      <c r="C64" s="118" t="s">
        <v>256</v>
      </c>
      <c r="D64" s="8">
        <v>11</v>
      </c>
      <c r="E64" s="8">
        <v>4</v>
      </c>
      <c r="F64" s="8">
        <v>6</v>
      </c>
      <c r="G64" s="8">
        <v>5</v>
      </c>
      <c r="H64" s="8">
        <v>8</v>
      </c>
      <c r="I64" s="271">
        <f t="shared" si="1"/>
        <v>34</v>
      </c>
      <c r="J64" s="228">
        <f t="shared" si="2"/>
        <v>5.0999999999999996</v>
      </c>
      <c r="K64" s="282">
        <v>1</v>
      </c>
      <c r="L64" s="282">
        <v>3</v>
      </c>
      <c r="M64" s="282">
        <v>2</v>
      </c>
      <c r="N64" s="282">
        <v>5</v>
      </c>
      <c r="O64" s="282">
        <v>2</v>
      </c>
      <c r="P64" s="271">
        <f t="shared" si="3"/>
        <v>13</v>
      </c>
      <c r="Q64" s="229">
        <f t="shared" si="4"/>
        <v>0.65</v>
      </c>
      <c r="R64" s="103">
        <f t="shared" si="5"/>
        <v>1.70</v>
      </c>
      <c r="S64" s="103">
        <f t="shared" si="6"/>
        <v>0.75</v>
      </c>
      <c r="T64" s="103">
        <f t="shared" si="7"/>
        <v>0.99999999999999989</v>
      </c>
      <c r="U64" s="103">
        <f t="shared" si="8"/>
        <v>1</v>
      </c>
      <c r="V64" s="103">
        <f t="shared" si="9"/>
        <v>1.30</v>
      </c>
      <c r="W64" s="26">
        <f t="shared" si="10"/>
        <v>47</v>
      </c>
      <c r="X64" s="226">
        <f t="shared" si="11"/>
        <v>9.40</v>
      </c>
      <c r="Y64" s="118">
        <v>36</v>
      </c>
      <c r="Z64" s="227">
        <f t="shared" si="12"/>
        <v>28.80</v>
      </c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6"/>
    </row>
    <row r="65" spans="1:44" s="104" customFormat="1" ht="20.25">
      <c r="A65" s="223">
        <v>59</v>
      </c>
      <c r="B65" s="260">
        <v>630239</v>
      </c>
      <c r="C65" s="118" t="s">
        <v>257</v>
      </c>
      <c r="D65" s="8">
        <v>8</v>
      </c>
      <c r="E65" s="8">
        <v>2</v>
      </c>
      <c r="F65" s="8">
        <v>5</v>
      </c>
      <c r="G65" s="8">
        <v>5</v>
      </c>
      <c r="H65" s="8">
        <v>5</v>
      </c>
      <c r="I65" s="271">
        <f t="shared" si="1"/>
        <v>25</v>
      </c>
      <c r="J65" s="228">
        <f t="shared" si="2"/>
        <v>3.75</v>
      </c>
      <c r="K65" s="282">
        <v>1.50</v>
      </c>
      <c r="L65" s="282">
        <v>0</v>
      </c>
      <c r="M65" s="282">
        <v>1.50</v>
      </c>
      <c r="N65" s="282">
        <v>1</v>
      </c>
      <c r="O65" s="282">
        <v>3.50</v>
      </c>
      <c r="P65" s="271">
        <f t="shared" si="3"/>
        <v>7.50</v>
      </c>
      <c r="Q65" s="229">
        <f t="shared" si="4"/>
        <v>0.375</v>
      </c>
      <c r="R65" s="103">
        <f t="shared" si="5"/>
        <v>1.2749999999999999</v>
      </c>
      <c r="S65" s="103">
        <f t="shared" si="6"/>
        <v>0.30</v>
      </c>
      <c r="T65" s="103">
        <f t="shared" si="7"/>
        <v>0.825</v>
      </c>
      <c r="U65" s="103">
        <f t="shared" si="8"/>
        <v>0.80</v>
      </c>
      <c r="V65" s="103">
        <f t="shared" si="9"/>
        <v>0.925</v>
      </c>
      <c r="W65" s="26">
        <f t="shared" si="10"/>
        <v>32.50</v>
      </c>
      <c r="X65" s="226">
        <f t="shared" si="11"/>
        <v>6.50</v>
      </c>
      <c r="Y65" s="118">
        <v>19</v>
      </c>
      <c r="Z65" s="227">
        <f t="shared" si="12"/>
        <v>15.20</v>
      </c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6"/>
    </row>
    <row r="66" spans="1:44" s="104" customFormat="1" ht="20.25">
      <c r="A66" s="223">
        <v>60</v>
      </c>
      <c r="B66" s="260">
        <v>630243</v>
      </c>
      <c r="C66" s="118" t="s">
        <v>305</v>
      </c>
      <c r="D66" s="8">
        <v>12</v>
      </c>
      <c r="E66" s="8">
        <v>3</v>
      </c>
      <c r="F66" s="8">
        <v>4</v>
      </c>
      <c r="G66" s="8">
        <v>5</v>
      </c>
      <c r="H66" s="8">
        <v>11</v>
      </c>
      <c r="I66" s="271">
        <f t="shared" si="1"/>
        <v>35</v>
      </c>
      <c r="J66" s="228">
        <f t="shared" si="2"/>
        <v>5.25</v>
      </c>
      <c r="K66" s="282">
        <v>2</v>
      </c>
      <c r="L66" s="282">
        <v>2.50</v>
      </c>
      <c r="M66" s="282">
        <v>1</v>
      </c>
      <c r="N66" s="282">
        <v>5</v>
      </c>
      <c r="O66" s="282">
        <v>2.50</v>
      </c>
      <c r="P66" s="271">
        <f t="shared" si="3"/>
        <v>13</v>
      </c>
      <c r="Q66" s="229">
        <f t="shared" si="4"/>
        <v>0.65</v>
      </c>
      <c r="R66" s="103">
        <f t="shared" si="5"/>
        <v>1.90</v>
      </c>
      <c r="S66" s="103">
        <f t="shared" si="6"/>
        <v>0.57499999999999996</v>
      </c>
      <c r="T66" s="103">
        <f t="shared" si="7"/>
        <v>0.65</v>
      </c>
      <c r="U66" s="103">
        <f t="shared" si="8"/>
        <v>1</v>
      </c>
      <c r="V66" s="103">
        <f t="shared" si="9"/>
        <v>1.775</v>
      </c>
      <c r="W66" s="26">
        <f t="shared" si="10"/>
        <v>48</v>
      </c>
      <c r="X66" s="226">
        <f t="shared" si="11"/>
        <v>9.6000000000000014</v>
      </c>
      <c r="Y66" s="118">
        <v>32</v>
      </c>
      <c r="Z66" s="227">
        <f t="shared" si="12"/>
        <v>25.60</v>
      </c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6"/>
    </row>
    <row r="67" spans="1:44" s="104" customFormat="1" ht="20.25">
      <c r="A67" s="223">
        <v>61</v>
      </c>
      <c r="B67" s="260">
        <v>630244</v>
      </c>
      <c r="C67" s="118" t="s">
        <v>174</v>
      </c>
      <c r="D67" s="228">
        <v>3.50</v>
      </c>
      <c r="E67" s="228">
        <v>5</v>
      </c>
      <c r="F67" s="228">
        <v>4</v>
      </c>
      <c r="G67" s="228">
        <v>6</v>
      </c>
      <c r="H67" s="228">
        <v>5.50</v>
      </c>
      <c r="I67" s="271">
        <f t="shared" si="1"/>
        <v>24</v>
      </c>
      <c r="J67" s="228">
        <f t="shared" si="2"/>
        <v>3.5999999999999996</v>
      </c>
      <c r="K67" s="282">
        <v>1</v>
      </c>
      <c r="L67" s="282">
        <v>1.50</v>
      </c>
      <c r="M67" s="282">
        <v>2.50</v>
      </c>
      <c r="N67" s="282">
        <v>3</v>
      </c>
      <c r="O67" s="282">
        <v>3</v>
      </c>
      <c r="P67" s="271">
        <f t="shared" si="3"/>
        <v>11</v>
      </c>
      <c r="Q67" s="229">
        <f t="shared" si="4"/>
        <v>0.55000000000000004</v>
      </c>
      <c r="R67" s="103">
        <f t="shared" si="5"/>
        <v>0.57500000000000007</v>
      </c>
      <c r="S67" s="103">
        <f t="shared" si="6"/>
        <v>0.825</v>
      </c>
      <c r="T67" s="103">
        <f t="shared" si="7"/>
        <v>0.725</v>
      </c>
      <c r="U67" s="103">
        <f t="shared" si="8"/>
        <v>1.0499999999999998</v>
      </c>
      <c r="V67" s="103">
        <f t="shared" si="9"/>
        <v>0.975</v>
      </c>
      <c r="W67" s="26">
        <f t="shared" si="10"/>
        <v>35</v>
      </c>
      <c r="X67" s="226">
        <f t="shared" si="11"/>
        <v>7</v>
      </c>
      <c r="Y67" s="118">
        <v>21</v>
      </c>
      <c r="Z67" s="227">
        <f t="shared" si="12"/>
        <v>16.80</v>
      </c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6"/>
    </row>
    <row r="68" spans="1:44" s="104" customFormat="1" ht="20.25">
      <c r="A68" s="223">
        <v>62</v>
      </c>
      <c r="B68" s="260">
        <v>630245</v>
      </c>
      <c r="C68" s="118" t="s">
        <v>258</v>
      </c>
      <c r="D68" s="306">
        <v>11</v>
      </c>
      <c r="E68" s="306">
        <v>12</v>
      </c>
      <c r="F68" s="306">
        <v>10</v>
      </c>
      <c r="G68" s="306">
        <v>15</v>
      </c>
      <c r="H68" s="306">
        <v>11</v>
      </c>
      <c r="I68" s="271">
        <f t="shared" si="1"/>
        <v>59</v>
      </c>
      <c r="J68" s="228">
        <f t="shared" si="2"/>
        <v>8.85</v>
      </c>
      <c r="K68" s="282">
        <v>2.50</v>
      </c>
      <c r="L68" s="282">
        <v>3</v>
      </c>
      <c r="M68" s="282">
        <v>1</v>
      </c>
      <c r="N68" s="282">
        <v>4</v>
      </c>
      <c r="O68" s="282">
        <v>4.50</v>
      </c>
      <c r="P68" s="271">
        <f t="shared" si="3"/>
        <v>15</v>
      </c>
      <c r="Q68" s="229">
        <f t="shared" si="4"/>
        <v>0.75</v>
      </c>
      <c r="R68" s="103">
        <f t="shared" si="5"/>
        <v>1.775</v>
      </c>
      <c r="S68" s="103">
        <f t="shared" si="6"/>
        <v>1.9499999999999997</v>
      </c>
      <c r="T68" s="103">
        <f t="shared" si="7"/>
        <v>1.55</v>
      </c>
      <c r="U68" s="103">
        <f t="shared" si="8"/>
        <v>2.4500000000000002</v>
      </c>
      <c r="V68" s="103">
        <f t="shared" si="9"/>
        <v>1.875</v>
      </c>
      <c r="W68" s="26">
        <f t="shared" si="10"/>
        <v>74</v>
      </c>
      <c r="X68" s="226">
        <f t="shared" si="11"/>
        <v>14.80</v>
      </c>
      <c r="Y68" s="118">
        <v>56</v>
      </c>
      <c r="Z68" s="227">
        <f t="shared" si="12"/>
        <v>44.80</v>
      </c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6"/>
    </row>
    <row r="69" spans="1:44" s="104" customFormat="1" ht="20.25">
      <c r="A69" s="223">
        <v>63</v>
      </c>
      <c r="B69" s="260">
        <v>630246</v>
      </c>
      <c r="C69" s="118" t="s">
        <v>259</v>
      </c>
      <c r="D69" s="306">
        <v>6</v>
      </c>
      <c r="E69" s="306">
        <v>5</v>
      </c>
      <c r="F69" s="306">
        <v>6</v>
      </c>
      <c r="G69" s="306">
        <v>5.50</v>
      </c>
      <c r="H69" s="306">
        <v>5</v>
      </c>
      <c r="I69" s="271">
        <f t="shared" si="1"/>
        <v>27.50</v>
      </c>
      <c r="J69" s="228">
        <f t="shared" si="2"/>
        <v>4.125</v>
      </c>
      <c r="K69" s="282">
        <v>1</v>
      </c>
      <c r="L69" s="282">
        <v>2</v>
      </c>
      <c r="M69" s="282">
        <v>3</v>
      </c>
      <c r="N69" s="282">
        <v>2.50</v>
      </c>
      <c r="O69" s="282">
        <v>1</v>
      </c>
      <c r="P69" s="271">
        <f t="shared" si="3"/>
        <v>9.50</v>
      </c>
      <c r="Q69" s="229">
        <f t="shared" si="4"/>
        <v>0.475</v>
      </c>
      <c r="R69" s="103">
        <f t="shared" si="5"/>
        <v>0.95</v>
      </c>
      <c r="S69" s="103">
        <f t="shared" si="6"/>
        <v>0.85</v>
      </c>
      <c r="T69" s="103">
        <f t="shared" si="7"/>
        <v>1.0499999999999998</v>
      </c>
      <c r="U69" s="103">
        <f t="shared" si="8"/>
        <v>0.95</v>
      </c>
      <c r="V69" s="103">
        <f t="shared" si="9"/>
        <v>0.80</v>
      </c>
      <c r="W69" s="26">
        <f t="shared" si="10"/>
        <v>37</v>
      </c>
      <c r="X69" s="226">
        <f t="shared" si="11"/>
        <v>7.40</v>
      </c>
      <c r="Y69" s="118">
        <v>30</v>
      </c>
      <c r="Z69" s="227">
        <f t="shared" si="12"/>
        <v>24</v>
      </c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6"/>
    </row>
    <row r="70" spans="1:44" s="104" customFormat="1" ht="20.25">
      <c r="A70" s="223">
        <v>64</v>
      </c>
      <c r="B70" s="260">
        <v>630249</v>
      </c>
      <c r="C70" s="118" t="s">
        <v>260</v>
      </c>
      <c r="D70" s="306">
        <v>5</v>
      </c>
      <c r="E70" s="306">
        <v>2</v>
      </c>
      <c r="F70" s="306">
        <v>6</v>
      </c>
      <c r="G70" s="306">
        <v>5</v>
      </c>
      <c r="H70" s="306">
        <v>6</v>
      </c>
      <c r="I70" s="271">
        <f t="shared" si="1"/>
        <v>24</v>
      </c>
      <c r="J70" s="228">
        <f t="shared" si="2"/>
        <v>3.5999999999999996</v>
      </c>
      <c r="K70" s="282">
        <v>2</v>
      </c>
      <c r="L70" s="282">
        <v>2.50</v>
      </c>
      <c r="M70" s="282">
        <v>1</v>
      </c>
      <c r="N70" s="282">
        <v>1</v>
      </c>
      <c r="O70" s="282">
        <v>2</v>
      </c>
      <c r="P70" s="271">
        <f t="shared" si="3"/>
        <v>8.50</v>
      </c>
      <c r="Q70" s="229">
        <f t="shared" si="4"/>
        <v>0.42500000000000004</v>
      </c>
      <c r="R70" s="103">
        <f t="shared" si="5"/>
        <v>0.85</v>
      </c>
      <c r="S70" s="103">
        <f t="shared" si="6"/>
        <v>0.425</v>
      </c>
      <c r="T70" s="103">
        <f t="shared" si="7"/>
        <v>0.95</v>
      </c>
      <c r="U70" s="103">
        <f t="shared" si="8"/>
        <v>0.80</v>
      </c>
      <c r="V70" s="103">
        <f t="shared" si="9"/>
        <v>0.99999999999999989</v>
      </c>
      <c r="W70" s="26">
        <f t="shared" si="10"/>
        <v>32.50</v>
      </c>
      <c r="X70" s="226">
        <f t="shared" si="11"/>
        <v>6.50</v>
      </c>
      <c r="Y70" s="118">
        <v>20</v>
      </c>
      <c r="Z70" s="227">
        <f t="shared" si="12"/>
        <v>16</v>
      </c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6"/>
    </row>
    <row r="71" spans="1:44" s="104" customFormat="1" ht="20.25">
      <c r="A71" s="223">
        <v>65</v>
      </c>
      <c r="B71" s="260">
        <v>630251</v>
      </c>
      <c r="C71" s="118" t="s">
        <v>262</v>
      </c>
      <c r="D71" s="306">
        <v>12</v>
      </c>
      <c r="E71" s="306">
        <v>10</v>
      </c>
      <c r="F71" s="306">
        <v>6</v>
      </c>
      <c r="G71" s="306">
        <v>8</v>
      </c>
      <c r="H71" s="306">
        <v>15</v>
      </c>
      <c r="I71" s="271">
        <f t="shared" si="1"/>
        <v>51</v>
      </c>
      <c r="J71" s="228">
        <f t="shared" si="2"/>
        <v>7.65</v>
      </c>
      <c r="K71" s="282">
        <v>4</v>
      </c>
      <c r="L71" s="282">
        <v>2</v>
      </c>
      <c r="M71" s="282">
        <v>3.50</v>
      </c>
      <c r="N71" s="282">
        <v>2.50</v>
      </c>
      <c r="O71" s="282">
        <v>2.50</v>
      </c>
      <c r="P71" s="271">
        <f t="shared" si="3"/>
        <v>14.50</v>
      </c>
      <c r="Q71" s="229">
        <f t="shared" si="4"/>
        <v>0.72500000000000009</v>
      </c>
      <c r="R71" s="103">
        <f t="shared" si="5"/>
        <v>1.9999999999999998</v>
      </c>
      <c r="S71" s="103">
        <f t="shared" si="6"/>
        <v>1.60</v>
      </c>
      <c r="T71" s="103">
        <f t="shared" si="7"/>
        <v>1.075</v>
      </c>
      <c r="U71" s="103">
        <f t="shared" si="8"/>
        <v>1.325</v>
      </c>
      <c r="V71" s="103">
        <f t="shared" si="9"/>
        <v>2.375</v>
      </c>
      <c r="W71" s="26">
        <f t="shared" si="10"/>
        <v>65.50</v>
      </c>
      <c r="X71" s="226">
        <f t="shared" si="11"/>
        <v>13.10</v>
      </c>
      <c r="Y71" s="118">
        <v>52</v>
      </c>
      <c r="Z71" s="227">
        <f t="shared" si="12"/>
        <v>41.60</v>
      </c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6"/>
    </row>
    <row r="72" spans="1:44" s="104" customFormat="1" ht="20.25">
      <c r="A72" s="223">
        <v>66</v>
      </c>
      <c r="B72" s="260">
        <v>630252</v>
      </c>
      <c r="C72" s="118" t="s">
        <v>175</v>
      </c>
      <c r="D72" s="306">
        <v>5</v>
      </c>
      <c r="E72" s="306">
        <v>2</v>
      </c>
      <c r="F72" s="306">
        <v>5</v>
      </c>
      <c r="G72" s="306">
        <v>3</v>
      </c>
      <c r="H72" s="306">
        <v>2</v>
      </c>
      <c r="I72" s="271">
        <f t="shared" si="13" ref="I72:I97">SUM(D72:H72)</f>
        <v>17</v>
      </c>
      <c r="J72" s="228">
        <f t="shared" si="14" ref="J72:J97">I72*0.15</f>
        <v>2.5499999999999998</v>
      </c>
      <c r="K72" s="282">
        <v>2</v>
      </c>
      <c r="L72" s="282">
        <v>1</v>
      </c>
      <c r="M72" s="282">
        <v>2</v>
      </c>
      <c r="N72" s="282">
        <v>1</v>
      </c>
      <c r="O72" s="282">
        <v>2</v>
      </c>
      <c r="P72" s="271">
        <f t="shared" si="15" ref="P72:P97">SUM(K72:O72)</f>
        <v>8</v>
      </c>
      <c r="Q72" s="229">
        <f t="shared" si="16" ref="Q72:Q97">P72*0.05</f>
        <v>0.40</v>
      </c>
      <c r="R72" s="103">
        <f t="shared" si="17" ref="R72:R97">D72*0.15+K72:K72*0.05</f>
        <v>0.85</v>
      </c>
      <c r="S72" s="103">
        <f t="shared" si="18" ref="S72:S97">E72*0.15+L72:L72*0.05</f>
        <v>0.35</v>
      </c>
      <c r="T72" s="103">
        <f t="shared" si="19" ref="T72:T97">F72*0.15+M72:M72*0.05</f>
        <v>0.85</v>
      </c>
      <c r="U72" s="103">
        <f t="shared" si="20" ref="U72:U97">G72*0.15+N72:N72*0.05</f>
        <v>0.49999999999999994</v>
      </c>
      <c r="V72" s="103">
        <f t="shared" si="21" ref="V72:V97">H72*0.15+O72:O72*0.05</f>
        <v>0.40</v>
      </c>
      <c r="W72" s="26">
        <f t="shared" si="22" ref="W72:W97">I72+P72</f>
        <v>25</v>
      </c>
      <c r="X72" s="226">
        <f t="shared" si="23" ref="X72:X97">W72*0.2</f>
        <v>5</v>
      </c>
      <c r="Y72" s="118">
        <v>16</v>
      </c>
      <c r="Z72" s="227">
        <f t="shared" si="24" ref="Z72:Z97">Y72*0.8</f>
        <v>12.80</v>
      </c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6"/>
    </row>
    <row r="73" spans="1:44" s="104" customFormat="1" ht="20.25">
      <c r="A73" s="223">
        <v>67</v>
      </c>
      <c r="B73" s="260">
        <v>630253</v>
      </c>
      <c r="C73" s="118" t="s">
        <v>175</v>
      </c>
      <c r="D73" s="306">
        <v>8</v>
      </c>
      <c r="E73" s="306">
        <v>9</v>
      </c>
      <c r="F73" s="306">
        <v>8</v>
      </c>
      <c r="G73" s="306">
        <v>7</v>
      </c>
      <c r="H73" s="306">
        <v>6</v>
      </c>
      <c r="I73" s="271">
        <f t="shared" si="13"/>
        <v>38</v>
      </c>
      <c r="J73" s="228">
        <f t="shared" si="14"/>
        <v>5.70</v>
      </c>
      <c r="K73" s="282">
        <v>3.50</v>
      </c>
      <c r="L73" s="282">
        <v>2.50</v>
      </c>
      <c r="M73" s="282">
        <v>2</v>
      </c>
      <c r="N73" s="282">
        <v>1</v>
      </c>
      <c r="O73" s="282">
        <v>1</v>
      </c>
      <c r="P73" s="271">
        <f t="shared" si="15"/>
        <v>10</v>
      </c>
      <c r="Q73" s="229">
        <f t="shared" si="16"/>
        <v>0.50</v>
      </c>
      <c r="R73" s="103">
        <f t="shared" si="17"/>
        <v>1.375</v>
      </c>
      <c r="S73" s="103">
        <f t="shared" si="18"/>
        <v>1.475</v>
      </c>
      <c r="T73" s="103">
        <f t="shared" si="19"/>
        <v>1.30</v>
      </c>
      <c r="U73" s="103">
        <f t="shared" si="20"/>
        <v>1.1000000000000001</v>
      </c>
      <c r="V73" s="103">
        <f t="shared" si="21"/>
        <v>0.95</v>
      </c>
      <c r="W73" s="26">
        <f t="shared" si="22"/>
        <v>48</v>
      </c>
      <c r="X73" s="226">
        <f t="shared" si="23"/>
        <v>9.6000000000000014</v>
      </c>
      <c r="Y73" s="118">
        <v>38</v>
      </c>
      <c r="Z73" s="227">
        <f t="shared" si="24"/>
        <v>30.40</v>
      </c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6"/>
    </row>
    <row r="74" spans="1:44" s="104" customFormat="1" ht="20.25">
      <c r="A74" s="223">
        <v>68</v>
      </c>
      <c r="B74" s="260">
        <v>630259</v>
      </c>
      <c r="C74" s="118" t="s">
        <v>109</v>
      </c>
      <c r="D74" s="307">
        <v>9</v>
      </c>
      <c r="E74" s="307">
        <v>8</v>
      </c>
      <c r="F74" s="307">
        <v>7</v>
      </c>
      <c r="G74" s="307">
        <v>10</v>
      </c>
      <c r="H74" s="307">
        <v>11</v>
      </c>
      <c r="I74" s="271">
        <f t="shared" si="13"/>
        <v>45</v>
      </c>
      <c r="J74" s="228">
        <f t="shared" si="14"/>
        <v>6.75</v>
      </c>
      <c r="K74" s="282">
        <v>4</v>
      </c>
      <c r="L74" s="282">
        <v>2.50</v>
      </c>
      <c r="M74" s="282">
        <v>3</v>
      </c>
      <c r="N74" s="282">
        <v>2.50</v>
      </c>
      <c r="O74" s="282">
        <v>3</v>
      </c>
      <c r="P74" s="271">
        <f t="shared" si="15"/>
        <v>15</v>
      </c>
      <c r="Q74" s="229">
        <f t="shared" si="16"/>
        <v>0.75</v>
      </c>
      <c r="R74" s="103">
        <f t="shared" si="17"/>
        <v>1.5499999999999998</v>
      </c>
      <c r="S74" s="103">
        <f t="shared" si="18"/>
        <v>1.325</v>
      </c>
      <c r="T74" s="103">
        <f t="shared" si="19"/>
        <v>1.2000000000000002</v>
      </c>
      <c r="U74" s="103">
        <f t="shared" si="20"/>
        <v>1.625</v>
      </c>
      <c r="V74" s="103">
        <f t="shared" si="21"/>
        <v>1.7999999999999998</v>
      </c>
      <c r="W74" s="26">
        <f t="shared" si="22"/>
        <v>60</v>
      </c>
      <c r="X74" s="226">
        <f t="shared" si="23"/>
        <v>12</v>
      </c>
      <c r="Y74" s="118">
        <v>46</v>
      </c>
      <c r="Z74" s="227">
        <f t="shared" si="24"/>
        <v>36.800000000000004</v>
      </c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6"/>
    </row>
    <row r="75" spans="1:44" s="104" customFormat="1" ht="20.25">
      <c r="A75" s="223">
        <v>69</v>
      </c>
      <c r="B75" s="260">
        <v>630261</v>
      </c>
      <c r="C75" s="118" t="s">
        <v>264</v>
      </c>
      <c r="D75" s="307">
        <v>0</v>
      </c>
      <c r="E75" s="308">
        <v>2</v>
      </c>
      <c r="F75" s="308">
        <v>5</v>
      </c>
      <c r="G75" s="308">
        <v>0</v>
      </c>
      <c r="H75" s="308">
        <v>4</v>
      </c>
      <c r="I75" s="271">
        <f t="shared" si="13"/>
        <v>11</v>
      </c>
      <c r="J75" s="228">
        <f t="shared" si="14"/>
        <v>1.65</v>
      </c>
      <c r="K75" s="282">
        <v>3.50</v>
      </c>
      <c r="L75" s="282">
        <v>2</v>
      </c>
      <c r="M75" s="282">
        <v>1</v>
      </c>
      <c r="N75" s="282">
        <v>1.50</v>
      </c>
      <c r="O75" s="282">
        <v>1</v>
      </c>
      <c r="P75" s="271">
        <f t="shared" si="15"/>
        <v>9</v>
      </c>
      <c r="Q75" s="229">
        <f t="shared" si="16"/>
        <v>0.45</v>
      </c>
      <c r="R75" s="103">
        <f t="shared" si="17"/>
        <v>0.17500000000000002</v>
      </c>
      <c r="S75" s="103">
        <f t="shared" si="18"/>
        <v>0.40</v>
      </c>
      <c r="T75" s="103">
        <f t="shared" si="19"/>
        <v>0.80</v>
      </c>
      <c r="U75" s="103">
        <f t="shared" si="20"/>
        <v>0.075000000000000011</v>
      </c>
      <c r="V75" s="103">
        <f t="shared" si="21"/>
        <v>0.65</v>
      </c>
      <c r="W75" s="26">
        <f t="shared" si="22"/>
        <v>20</v>
      </c>
      <c r="X75" s="226">
        <f t="shared" si="23"/>
        <v>4</v>
      </c>
      <c r="Y75" s="118">
        <v>8</v>
      </c>
      <c r="Z75" s="227">
        <f t="shared" si="24"/>
        <v>6.40</v>
      </c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6"/>
    </row>
    <row r="76" spans="1:44" s="104" customFormat="1" ht="20.25">
      <c r="A76" s="223">
        <v>70</v>
      </c>
      <c r="B76" s="260">
        <v>630262</v>
      </c>
      <c r="C76" s="118" t="s">
        <v>265</v>
      </c>
      <c r="D76" s="307">
        <v>3</v>
      </c>
      <c r="E76" s="308">
        <v>2</v>
      </c>
      <c r="F76" s="308">
        <v>2</v>
      </c>
      <c r="G76" s="308">
        <v>5</v>
      </c>
      <c r="H76" s="308">
        <v>5</v>
      </c>
      <c r="I76" s="271">
        <f t="shared" si="13"/>
        <v>17</v>
      </c>
      <c r="J76" s="228">
        <f t="shared" si="14"/>
        <v>2.5499999999999998</v>
      </c>
      <c r="K76" s="282">
        <v>1</v>
      </c>
      <c r="L76" s="282">
        <v>3.50</v>
      </c>
      <c r="M76" s="282">
        <v>0</v>
      </c>
      <c r="N76" s="282">
        <v>1</v>
      </c>
      <c r="O76" s="282">
        <v>1.50</v>
      </c>
      <c r="P76" s="271">
        <f t="shared" si="15"/>
        <v>7</v>
      </c>
      <c r="Q76" s="229">
        <f t="shared" si="16"/>
        <v>0.35</v>
      </c>
      <c r="R76" s="103">
        <f t="shared" si="17"/>
        <v>0.49999999999999994</v>
      </c>
      <c r="S76" s="103">
        <f t="shared" si="18"/>
        <v>0.475</v>
      </c>
      <c r="T76" s="103">
        <f t="shared" si="19"/>
        <v>0.30</v>
      </c>
      <c r="U76" s="103">
        <f t="shared" si="20"/>
        <v>0.80</v>
      </c>
      <c r="V76" s="103">
        <f t="shared" si="21"/>
        <v>0.825</v>
      </c>
      <c r="W76" s="26">
        <f t="shared" si="22"/>
        <v>24</v>
      </c>
      <c r="X76" s="226">
        <f t="shared" si="23"/>
        <v>4.8000000000000007</v>
      </c>
      <c r="Y76" s="118">
        <v>17</v>
      </c>
      <c r="Z76" s="227">
        <f t="shared" si="24"/>
        <v>13.60</v>
      </c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6"/>
    </row>
    <row r="77" spans="1:44" s="104" customFormat="1" ht="20.25">
      <c r="A77" s="223">
        <v>71</v>
      </c>
      <c r="B77" s="260">
        <v>630263</v>
      </c>
      <c r="C77" s="118" t="s">
        <v>306</v>
      </c>
      <c r="D77" s="45">
        <v>10</v>
      </c>
      <c r="E77" s="45">
        <v>11</v>
      </c>
      <c r="F77" s="45">
        <v>8</v>
      </c>
      <c r="G77" s="45">
        <v>7</v>
      </c>
      <c r="H77" s="45">
        <v>6</v>
      </c>
      <c r="I77" s="271">
        <f t="shared" si="13"/>
        <v>42</v>
      </c>
      <c r="J77" s="228">
        <f t="shared" si="14"/>
        <v>6.30</v>
      </c>
      <c r="K77" s="282">
        <v>1</v>
      </c>
      <c r="L77" s="282">
        <v>4</v>
      </c>
      <c r="M77" s="282">
        <v>1.50</v>
      </c>
      <c r="N77" s="282">
        <v>3</v>
      </c>
      <c r="O77" s="282">
        <v>5</v>
      </c>
      <c r="P77" s="271">
        <f t="shared" si="15"/>
        <v>14.50</v>
      </c>
      <c r="Q77" s="229">
        <f t="shared" si="16"/>
        <v>0.72500000000000009</v>
      </c>
      <c r="R77" s="103">
        <f t="shared" si="17"/>
        <v>1.55</v>
      </c>
      <c r="S77" s="103">
        <f t="shared" si="18"/>
        <v>1.85</v>
      </c>
      <c r="T77" s="103">
        <f t="shared" si="19"/>
        <v>1.2749999999999999</v>
      </c>
      <c r="U77" s="103">
        <f t="shared" si="20"/>
        <v>1.2000000000000002</v>
      </c>
      <c r="V77" s="103">
        <f t="shared" si="21"/>
        <v>1.1499999999999999</v>
      </c>
      <c r="W77" s="26">
        <f t="shared" si="22"/>
        <v>56.50</v>
      </c>
      <c r="X77" s="226">
        <f t="shared" si="23"/>
        <v>11.30</v>
      </c>
      <c r="Y77" s="118">
        <v>40</v>
      </c>
      <c r="Z77" s="227">
        <f t="shared" si="24"/>
        <v>32</v>
      </c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6"/>
    </row>
    <row r="78" spans="1:44" s="104" customFormat="1" ht="20.25">
      <c r="A78" s="223">
        <v>72</v>
      </c>
      <c r="B78" s="260">
        <v>630264</v>
      </c>
      <c r="C78" s="118" t="s">
        <v>178</v>
      </c>
      <c r="D78" s="45">
        <v>8</v>
      </c>
      <c r="E78" s="45">
        <v>9</v>
      </c>
      <c r="F78" s="45">
        <v>9</v>
      </c>
      <c r="G78" s="45">
        <v>9</v>
      </c>
      <c r="H78" s="45">
        <v>5</v>
      </c>
      <c r="I78" s="271">
        <f t="shared" si="13"/>
        <v>40</v>
      </c>
      <c r="J78" s="228">
        <f t="shared" si="14"/>
        <v>6</v>
      </c>
      <c r="K78" s="282">
        <v>3</v>
      </c>
      <c r="L78" s="282">
        <v>2.50</v>
      </c>
      <c r="M78" s="282">
        <v>3</v>
      </c>
      <c r="N78" s="282">
        <v>2</v>
      </c>
      <c r="O78" s="282">
        <v>4</v>
      </c>
      <c r="P78" s="271">
        <f t="shared" si="15"/>
        <v>14.50</v>
      </c>
      <c r="Q78" s="229">
        <f t="shared" si="16"/>
        <v>0.72500000000000009</v>
      </c>
      <c r="R78" s="103">
        <f t="shared" si="17"/>
        <v>1.35</v>
      </c>
      <c r="S78" s="103">
        <f t="shared" si="18"/>
        <v>1.475</v>
      </c>
      <c r="T78" s="103">
        <f t="shared" si="19"/>
        <v>1.50</v>
      </c>
      <c r="U78" s="103">
        <f t="shared" si="20"/>
        <v>1.45</v>
      </c>
      <c r="V78" s="103">
        <f t="shared" si="21"/>
        <v>0.95</v>
      </c>
      <c r="W78" s="26">
        <f t="shared" si="22"/>
        <v>54.50</v>
      </c>
      <c r="X78" s="226">
        <f t="shared" si="23"/>
        <v>10.90</v>
      </c>
      <c r="Y78" s="118">
        <v>38</v>
      </c>
      <c r="Z78" s="227">
        <f t="shared" si="24"/>
        <v>30.40</v>
      </c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6"/>
    </row>
    <row r="79" spans="1:44" s="104" customFormat="1" ht="20.25">
      <c r="A79" s="223">
        <v>73</v>
      </c>
      <c r="B79" s="260">
        <v>630265</v>
      </c>
      <c r="C79" s="118" t="s">
        <v>266</v>
      </c>
      <c r="D79" s="45">
        <v>4</v>
      </c>
      <c r="E79" s="45">
        <v>5</v>
      </c>
      <c r="F79" s="45">
        <v>4</v>
      </c>
      <c r="G79" s="45">
        <v>2</v>
      </c>
      <c r="H79" s="45">
        <v>3</v>
      </c>
      <c r="I79" s="271">
        <f t="shared" si="13"/>
        <v>18</v>
      </c>
      <c r="J79" s="228">
        <f t="shared" si="14"/>
        <v>2.6999999999999997</v>
      </c>
      <c r="K79" s="282">
        <v>2</v>
      </c>
      <c r="L79" s="282">
        <v>3</v>
      </c>
      <c r="M79" s="282">
        <v>1.50</v>
      </c>
      <c r="N79" s="282">
        <v>2.50</v>
      </c>
      <c r="O79" s="282">
        <v>3</v>
      </c>
      <c r="P79" s="271">
        <f t="shared" si="15"/>
        <v>12</v>
      </c>
      <c r="Q79" s="229">
        <f t="shared" si="16"/>
        <v>0.60000000000000009</v>
      </c>
      <c r="R79" s="103">
        <f t="shared" si="17"/>
        <v>0.70</v>
      </c>
      <c r="S79" s="103">
        <f t="shared" si="18"/>
        <v>0.90</v>
      </c>
      <c r="T79" s="103">
        <f t="shared" si="19"/>
        <v>0.675</v>
      </c>
      <c r="U79" s="103">
        <f t="shared" si="20"/>
        <v>0.425</v>
      </c>
      <c r="V79" s="103">
        <f t="shared" si="21"/>
        <v>0.60</v>
      </c>
      <c r="W79" s="26">
        <f t="shared" si="22"/>
        <v>30</v>
      </c>
      <c r="X79" s="226">
        <f t="shared" si="23"/>
        <v>6</v>
      </c>
      <c r="Y79" s="118">
        <v>18</v>
      </c>
      <c r="Z79" s="227">
        <f t="shared" si="24"/>
        <v>14.40</v>
      </c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6"/>
    </row>
    <row r="80" spans="1:44" s="104" customFormat="1" ht="20.25">
      <c r="A80" s="223">
        <v>74</v>
      </c>
      <c r="B80" s="260">
        <v>630269</v>
      </c>
      <c r="C80" s="118" t="s">
        <v>268</v>
      </c>
      <c r="D80" s="45">
        <v>14</v>
      </c>
      <c r="E80" s="45">
        <v>9</v>
      </c>
      <c r="F80" s="45">
        <v>7</v>
      </c>
      <c r="G80" s="45">
        <v>8</v>
      </c>
      <c r="H80" s="45">
        <v>12</v>
      </c>
      <c r="I80" s="271">
        <f t="shared" si="13"/>
        <v>50</v>
      </c>
      <c r="J80" s="228">
        <f t="shared" si="14"/>
        <v>7.50</v>
      </c>
      <c r="K80" s="282">
        <v>4</v>
      </c>
      <c r="L80" s="282">
        <v>5</v>
      </c>
      <c r="M80" s="282">
        <v>2.50</v>
      </c>
      <c r="N80" s="282">
        <v>4</v>
      </c>
      <c r="O80" s="282">
        <v>1.50</v>
      </c>
      <c r="P80" s="271">
        <f t="shared" si="15"/>
        <v>17</v>
      </c>
      <c r="Q80" s="229">
        <f t="shared" si="16"/>
        <v>0.85000000000000009</v>
      </c>
      <c r="R80" s="103">
        <f t="shared" si="17"/>
        <v>2.3000000000000003</v>
      </c>
      <c r="S80" s="103">
        <f t="shared" si="18"/>
        <v>1.60</v>
      </c>
      <c r="T80" s="103">
        <f t="shared" si="19"/>
        <v>1.175</v>
      </c>
      <c r="U80" s="103">
        <f t="shared" si="20"/>
        <v>1.40</v>
      </c>
      <c r="V80" s="103">
        <f t="shared" si="21"/>
        <v>1.8749999999999998</v>
      </c>
      <c r="W80" s="26">
        <f t="shared" si="22"/>
        <v>67</v>
      </c>
      <c r="X80" s="226">
        <f t="shared" si="23"/>
        <v>13.40</v>
      </c>
      <c r="Y80" s="118">
        <v>52</v>
      </c>
      <c r="Z80" s="227">
        <f t="shared" si="24"/>
        <v>41.60</v>
      </c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6"/>
    </row>
    <row r="81" spans="1:44" s="104" customFormat="1" ht="20.25">
      <c r="A81" s="223">
        <v>75</v>
      </c>
      <c r="B81" s="260">
        <v>630271</v>
      </c>
      <c r="C81" s="118" t="s">
        <v>179</v>
      </c>
      <c r="D81" s="45">
        <v>8</v>
      </c>
      <c r="E81" s="45">
        <v>4</v>
      </c>
      <c r="F81" s="45">
        <v>5</v>
      </c>
      <c r="G81" s="45">
        <v>8</v>
      </c>
      <c r="H81" s="45">
        <v>9</v>
      </c>
      <c r="I81" s="271">
        <f t="shared" si="13"/>
        <v>34</v>
      </c>
      <c r="J81" s="228">
        <f t="shared" si="14"/>
        <v>5.0999999999999996</v>
      </c>
      <c r="K81" s="282">
        <v>3</v>
      </c>
      <c r="L81" s="282">
        <v>2.50</v>
      </c>
      <c r="M81" s="282">
        <v>1</v>
      </c>
      <c r="N81" s="282">
        <v>2</v>
      </c>
      <c r="O81" s="282">
        <v>2.50</v>
      </c>
      <c r="P81" s="271">
        <f t="shared" si="15"/>
        <v>11</v>
      </c>
      <c r="Q81" s="229">
        <f t="shared" si="16"/>
        <v>0.55000000000000004</v>
      </c>
      <c r="R81" s="103">
        <f t="shared" si="17"/>
        <v>1.35</v>
      </c>
      <c r="S81" s="103">
        <f t="shared" si="18"/>
        <v>0.725</v>
      </c>
      <c r="T81" s="103">
        <f t="shared" si="19"/>
        <v>0.80</v>
      </c>
      <c r="U81" s="103">
        <f t="shared" si="20"/>
        <v>1.30</v>
      </c>
      <c r="V81" s="103">
        <f t="shared" si="21"/>
        <v>1.475</v>
      </c>
      <c r="W81" s="26">
        <f t="shared" si="22"/>
        <v>45</v>
      </c>
      <c r="X81" s="226">
        <f t="shared" si="23"/>
        <v>9</v>
      </c>
      <c r="Y81" s="118">
        <v>63</v>
      </c>
      <c r="Z81" s="227">
        <f t="shared" si="24"/>
        <v>50.400000000000006</v>
      </c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6"/>
    </row>
    <row r="82" spans="1:44" s="104" customFormat="1" ht="20.25">
      <c r="A82" s="223">
        <v>76</v>
      </c>
      <c r="B82" s="260">
        <v>630275</v>
      </c>
      <c r="C82" s="118" t="s">
        <v>270</v>
      </c>
      <c r="D82" s="45">
        <v>6</v>
      </c>
      <c r="E82" s="45">
        <v>5</v>
      </c>
      <c r="F82" s="45">
        <v>4</v>
      </c>
      <c r="G82" s="45">
        <v>5</v>
      </c>
      <c r="H82" s="45">
        <v>5</v>
      </c>
      <c r="I82" s="271">
        <f t="shared" si="13"/>
        <v>25</v>
      </c>
      <c r="J82" s="228">
        <f t="shared" si="14"/>
        <v>3.75</v>
      </c>
      <c r="K82" s="282">
        <v>1</v>
      </c>
      <c r="L82" s="282">
        <v>1</v>
      </c>
      <c r="M82" s="282">
        <v>2</v>
      </c>
      <c r="N82" s="282">
        <v>5</v>
      </c>
      <c r="O82" s="282">
        <v>1</v>
      </c>
      <c r="P82" s="271">
        <f t="shared" si="15"/>
        <v>10</v>
      </c>
      <c r="Q82" s="229">
        <f t="shared" si="16"/>
        <v>0.50</v>
      </c>
      <c r="R82" s="103">
        <f t="shared" si="17"/>
        <v>0.95</v>
      </c>
      <c r="S82" s="103">
        <f t="shared" si="18"/>
        <v>0.80</v>
      </c>
      <c r="T82" s="103">
        <f t="shared" si="19"/>
        <v>0.70</v>
      </c>
      <c r="U82" s="103">
        <f t="shared" si="20"/>
        <v>1</v>
      </c>
      <c r="V82" s="103">
        <f t="shared" si="21"/>
        <v>0.80</v>
      </c>
      <c r="W82" s="26">
        <f t="shared" si="22"/>
        <v>35</v>
      </c>
      <c r="X82" s="226">
        <f t="shared" si="23"/>
        <v>7</v>
      </c>
      <c r="Y82" s="118">
        <v>26</v>
      </c>
      <c r="Z82" s="227">
        <f t="shared" si="24"/>
        <v>20.80</v>
      </c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6"/>
    </row>
    <row r="83" spans="1:44" s="104" customFormat="1" ht="20.25">
      <c r="A83" s="223">
        <v>77</v>
      </c>
      <c r="B83" s="260">
        <v>630276</v>
      </c>
      <c r="C83" s="118" t="s">
        <v>128</v>
      </c>
      <c r="D83" s="45">
        <v>15</v>
      </c>
      <c r="E83" s="45">
        <v>14</v>
      </c>
      <c r="F83" s="45">
        <v>11</v>
      </c>
      <c r="G83" s="45">
        <v>11</v>
      </c>
      <c r="H83" s="45">
        <v>11</v>
      </c>
      <c r="I83" s="271">
        <f t="shared" si="13"/>
        <v>62</v>
      </c>
      <c r="J83" s="228">
        <f t="shared" si="14"/>
        <v>9.2999999999999989</v>
      </c>
      <c r="K83" s="282">
        <v>2.50</v>
      </c>
      <c r="L83" s="282">
        <v>4</v>
      </c>
      <c r="M83" s="282">
        <v>5</v>
      </c>
      <c r="N83" s="282">
        <v>3.50</v>
      </c>
      <c r="O83" s="282">
        <v>5</v>
      </c>
      <c r="P83" s="271">
        <f t="shared" si="15"/>
        <v>20</v>
      </c>
      <c r="Q83" s="229">
        <f t="shared" si="16"/>
        <v>1</v>
      </c>
      <c r="R83" s="103">
        <f t="shared" si="17"/>
        <v>2.375</v>
      </c>
      <c r="S83" s="103">
        <f t="shared" si="18"/>
        <v>2.3000000000000003</v>
      </c>
      <c r="T83" s="103">
        <f t="shared" si="19"/>
        <v>1.90</v>
      </c>
      <c r="U83" s="103">
        <f t="shared" si="20"/>
        <v>1.825</v>
      </c>
      <c r="V83" s="103">
        <f t="shared" si="21"/>
        <v>1.90</v>
      </c>
      <c r="W83" s="26">
        <f t="shared" si="22"/>
        <v>82</v>
      </c>
      <c r="X83" s="226">
        <f t="shared" si="23"/>
        <v>16.400000000000002</v>
      </c>
      <c r="Y83" s="118">
        <v>41</v>
      </c>
      <c r="Z83" s="227">
        <f t="shared" si="24"/>
        <v>32.800000000000004</v>
      </c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6"/>
    </row>
    <row r="84" spans="1:44" s="104" customFormat="1" ht="20.25">
      <c r="A84" s="223">
        <v>78</v>
      </c>
      <c r="B84" s="260">
        <v>630278</v>
      </c>
      <c r="C84" s="118" t="s">
        <v>272</v>
      </c>
      <c r="D84" s="45">
        <v>4</v>
      </c>
      <c r="E84" s="45">
        <v>6</v>
      </c>
      <c r="F84" s="45">
        <v>5.50</v>
      </c>
      <c r="G84" s="45">
        <v>5</v>
      </c>
      <c r="H84" s="45">
        <v>5</v>
      </c>
      <c r="I84" s="271">
        <f t="shared" si="13"/>
        <v>25.50</v>
      </c>
      <c r="J84" s="228">
        <f t="shared" si="14"/>
        <v>3.8249999999999997</v>
      </c>
      <c r="K84" s="282">
        <v>2.50</v>
      </c>
      <c r="L84" s="282">
        <v>1</v>
      </c>
      <c r="M84" s="282">
        <v>3</v>
      </c>
      <c r="N84" s="282">
        <v>2.50</v>
      </c>
      <c r="O84" s="282">
        <v>2</v>
      </c>
      <c r="P84" s="271">
        <f t="shared" si="15"/>
        <v>11</v>
      </c>
      <c r="Q84" s="229">
        <f t="shared" si="16"/>
        <v>0.55000000000000004</v>
      </c>
      <c r="R84" s="103">
        <f t="shared" si="17"/>
        <v>0.725</v>
      </c>
      <c r="S84" s="103">
        <f t="shared" si="18"/>
        <v>0.95</v>
      </c>
      <c r="T84" s="103">
        <f t="shared" si="19"/>
        <v>0.975</v>
      </c>
      <c r="U84" s="103">
        <f t="shared" si="20"/>
        <v>0.875</v>
      </c>
      <c r="V84" s="103">
        <f t="shared" si="21"/>
        <v>0.85</v>
      </c>
      <c r="W84" s="26">
        <f t="shared" si="22"/>
        <v>36.50</v>
      </c>
      <c r="X84" s="226">
        <f t="shared" si="23"/>
        <v>7.3000000000000007</v>
      </c>
      <c r="Y84" s="118">
        <v>26</v>
      </c>
      <c r="Z84" s="227">
        <f t="shared" si="24"/>
        <v>20.80</v>
      </c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6"/>
    </row>
    <row r="85" spans="1:44" s="104" customFormat="1" ht="20.25">
      <c r="A85" s="223">
        <v>79</v>
      </c>
      <c r="B85" s="260">
        <v>630281</v>
      </c>
      <c r="C85" s="118" t="s">
        <v>275</v>
      </c>
      <c r="D85" s="45">
        <v>8</v>
      </c>
      <c r="E85" s="45">
        <v>6</v>
      </c>
      <c r="F85" s="45">
        <v>0</v>
      </c>
      <c r="G85" s="45">
        <v>5</v>
      </c>
      <c r="H85" s="45">
        <v>6</v>
      </c>
      <c r="I85" s="271">
        <f t="shared" si="13"/>
        <v>25</v>
      </c>
      <c r="J85" s="228">
        <f t="shared" si="14"/>
        <v>3.75</v>
      </c>
      <c r="K85" s="282">
        <v>1</v>
      </c>
      <c r="L85" s="282">
        <v>2</v>
      </c>
      <c r="M85" s="282">
        <v>4</v>
      </c>
      <c r="N85" s="282">
        <v>2.50</v>
      </c>
      <c r="O85" s="282">
        <v>3</v>
      </c>
      <c r="P85" s="271">
        <f t="shared" si="15"/>
        <v>12.50</v>
      </c>
      <c r="Q85" s="229">
        <f t="shared" si="16"/>
        <v>0.625</v>
      </c>
      <c r="R85" s="103">
        <f t="shared" si="17"/>
        <v>1.25</v>
      </c>
      <c r="S85" s="103">
        <f t="shared" si="18"/>
        <v>0.99999999999999989</v>
      </c>
      <c r="T85" s="103">
        <f t="shared" si="19"/>
        <v>0.20</v>
      </c>
      <c r="U85" s="103">
        <f t="shared" si="20"/>
        <v>0.875</v>
      </c>
      <c r="V85" s="103">
        <f t="shared" si="21"/>
        <v>1.0499999999999998</v>
      </c>
      <c r="W85" s="26">
        <f t="shared" si="22"/>
        <v>37.50</v>
      </c>
      <c r="X85" s="226">
        <f t="shared" si="23"/>
        <v>7.50</v>
      </c>
      <c r="Y85" s="118">
        <v>19</v>
      </c>
      <c r="Z85" s="227">
        <f t="shared" si="24"/>
        <v>15.20</v>
      </c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6"/>
    </row>
    <row r="86" spans="1:44" s="104" customFormat="1" ht="20.25">
      <c r="A86" s="223">
        <v>80</v>
      </c>
      <c r="B86" s="260">
        <v>630283</v>
      </c>
      <c r="C86" s="118" t="s">
        <v>276</v>
      </c>
      <c r="D86" s="45">
        <v>8</v>
      </c>
      <c r="E86" s="45">
        <v>9</v>
      </c>
      <c r="F86" s="45">
        <v>10</v>
      </c>
      <c r="G86" s="45">
        <v>8</v>
      </c>
      <c r="H86" s="45">
        <v>8</v>
      </c>
      <c r="I86" s="271">
        <f t="shared" si="13"/>
        <v>43</v>
      </c>
      <c r="J86" s="228">
        <f t="shared" si="14"/>
        <v>6.45</v>
      </c>
      <c r="K86" s="282">
        <v>2</v>
      </c>
      <c r="L86" s="282">
        <v>3</v>
      </c>
      <c r="M86" s="282">
        <v>3</v>
      </c>
      <c r="N86" s="282">
        <v>1.50</v>
      </c>
      <c r="O86" s="282">
        <v>1.50</v>
      </c>
      <c r="P86" s="271">
        <f t="shared" si="15"/>
        <v>11</v>
      </c>
      <c r="Q86" s="229">
        <f t="shared" si="16"/>
        <v>0.55000000000000004</v>
      </c>
      <c r="R86" s="103">
        <f t="shared" si="17"/>
        <v>1.30</v>
      </c>
      <c r="S86" s="103">
        <f t="shared" si="18"/>
        <v>1.50</v>
      </c>
      <c r="T86" s="103">
        <f t="shared" si="19"/>
        <v>1.65</v>
      </c>
      <c r="U86" s="103">
        <f t="shared" si="20"/>
        <v>1.2749999999999999</v>
      </c>
      <c r="V86" s="103">
        <f t="shared" si="21"/>
        <v>1.2749999999999999</v>
      </c>
      <c r="W86" s="26">
        <f t="shared" si="22"/>
        <v>54</v>
      </c>
      <c r="X86" s="226">
        <f t="shared" si="23"/>
        <v>10.80</v>
      </c>
      <c r="Y86" s="118">
        <v>43</v>
      </c>
      <c r="Z86" s="227">
        <f t="shared" si="24"/>
        <v>34.40</v>
      </c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6"/>
    </row>
    <row r="87" spans="1:44" s="104" customFormat="1" ht="20.25">
      <c r="A87" s="223">
        <v>81</v>
      </c>
      <c r="B87" s="260">
        <v>630287</v>
      </c>
      <c r="C87" s="118" t="s">
        <v>111</v>
      </c>
      <c r="D87" s="45">
        <v>9</v>
      </c>
      <c r="E87" s="45">
        <v>11</v>
      </c>
      <c r="F87" s="45">
        <v>8</v>
      </c>
      <c r="G87" s="45">
        <v>9</v>
      </c>
      <c r="H87" s="45">
        <v>9</v>
      </c>
      <c r="I87" s="271">
        <f t="shared" si="13"/>
        <v>46</v>
      </c>
      <c r="J87" s="228">
        <f t="shared" si="14"/>
        <v>6.90</v>
      </c>
      <c r="K87" s="282">
        <v>4</v>
      </c>
      <c r="L87" s="282">
        <v>3</v>
      </c>
      <c r="M87" s="282">
        <v>2</v>
      </c>
      <c r="N87" s="282">
        <v>2</v>
      </c>
      <c r="O87" s="282">
        <v>2.50</v>
      </c>
      <c r="P87" s="271">
        <f t="shared" si="15"/>
        <v>13.50</v>
      </c>
      <c r="Q87" s="229">
        <f t="shared" si="16"/>
        <v>0.675</v>
      </c>
      <c r="R87" s="103">
        <f t="shared" si="17"/>
        <v>1.5499999999999998</v>
      </c>
      <c r="S87" s="103">
        <f t="shared" si="18"/>
        <v>1.7999999999999998</v>
      </c>
      <c r="T87" s="103">
        <f t="shared" si="19"/>
        <v>1.30</v>
      </c>
      <c r="U87" s="103">
        <f t="shared" si="20"/>
        <v>1.45</v>
      </c>
      <c r="V87" s="103">
        <f t="shared" si="21"/>
        <v>1.475</v>
      </c>
      <c r="W87" s="26">
        <f t="shared" si="22"/>
        <v>59.50</v>
      </c>
      <c r="X87" s="226">
        <f t="shared" si="23"/>
        <v>11.90</v>
      </c>
      <c r="Y87" s="118">
        <v>49</v>
      </c>
      <c r="Z87" s="227">
        <f t="shared" si="24"/>
        <v>39.200000000000003</v>
      </c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6"/>
    </row>
    <row r="88" spans="1:44" s="104" customFormat="1" ht="20.25">
      <c r="A88" s="223">
        <v>82</v>
      </c>
      <c r="B88" s="260">
        <v>630292</v>
      </c>
      <c r="C88" s="118" t="s">
        <v>113</v>
      </c>
      <c r="D88" s="45">
        <v>8</v>
      </c>
      <c r="E88" s="45">
        <v>6</v>
      </c>
      <c r="F88" s="45">
        <v>9</v>
      </c>
      <c r="G88" s="45">
        <v>12</v>
      </c>
      <c r="H88" s="45">
        <v>9</v>
      </c>
      <c r="I88" s="271">
        <f t="shared" si="13"/>
        <v>44</v>
      </c>
      <c r="J88" s="228">
        <f t="shared" si="14"/>
        <v>6.60</v>
      </c>
      <c r="K88" s="282">
        <v>3</v>
      </c>
      <c r="L88" s="282">
        <v>2</v>
      </c>
      <c r="M88" s="282">
        <v>4</v>
      </c>
      <c r="N88" s="282">
        <v>1.50</v>
      </c>
      <c r="O88" s="282">
        <v>1.50</v>
      </c>
      <c r="P88" s="271">
        <f t="shared" si="15"/>
        <v>12</v>
      </c>
      <c r="Q88" s="229">
        <f t="shared" si="16"/>
        <v>0.60000000000000009</v>
      </c>
      <c r="R88" s="103">
        <f t="shared" si="17"/>
        <v>1.35</v>
      </c>
      <c r="S88" s="103">
        <f t="shared" si="18"/>
        <v>0.99999999999999989</v>
      </c>
      <c r="T88" s="103">
        <f t="shared" si="19"/>
        <v>1.5499999999999998</v>
      </c>
      <c r="U88" s="103">
        <f t="shared" si="20"/>
        <v>1.8749999999999998</v>
      </c>
      <c r="V88" s="103">
        <f t="shared" si="21"/>
        <v>1.4249999999999998</v>
      </c>
      <c r="W88" s="26">
        <f t="shared" si="22"/>
        <v>56</v>
      </c>
      <c r="X88" s="226">
        <f t="shared" si="23"/>
        <v>11.20</v>
      </c>
      <c r="Y88" s="118">
        <v>46</v>
      </c>
      <c r="Z88" s="227">
        <f t="shared" si="24"/>
        <v>36.800000000000004</v>
      </c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6"/>
    </row>
    <row r="89" spans="1:44" s="104" customFormat="1" ht="20.25">
      <c r="A89" s="223">
        <v>83</v>
      </c>
      <c r="B89" s="260">
        <v>630294</v>
      </c>
      <c r="C89" s="118" t="s">
        <v>280</v>
      </c>
      <c r="D89" s="45">
        <v>12</v>
      </c>
      <c r="E89" s="45">
        <v>14</v>
      </c>
      <c r="F89" s="45">
        <v>16</v>
      </c>
      <c r="G89" s="45">
        <v>15</v>
      </c>
      <c r="H89" s="45">
        <v>8</v>
      </c>
      <c r="I89" s="271">
        <f t="shared" si="13"/>
        <v>65</v>
      </c>
      <c r="J89" s="228">
        <f t="shared" si="14"/>
        <v>9.75</v>
      </c>
      <c r="K89" s="282">
        <v>6</v>
      </c>
      <c r="L89" s="282">
        <v>5</v>
      </c>
      <c r="M89" s="282">
        <v>3.50</v>
      </c>
      <c r="N89" s="282">
        <v>4</v>
      </c>
      <c r="O89" s="282">
        <v>2</v>
      </c>
      <c r="P89" s="271">
        <f t="shared" si="15"/>
        <v>20.50</v>
      </c>
      <c r="Q89" s="229">
        <f t="shared" si="16"/>
        <v>1.0250000000000001</v>
      </c>
      <c r="R89" s="103">
        <f t="shared" si="17"/>
        <v>2.0999999999999996</v>
      </c>
      <c r="S89" s="103">
        <f t="shared" si="18"/>
        <v>2.35</v>
      </c>
      <c r="T89" s="103">
        <f t="shared" si="19"/>
        <v>2.5749999999999997</v>
      </c>
      <c r="U89" s="103">
        <f t="shared" si="20"/>
        <v>2.4500000000000002</v>
      </c>
      <c r="V89" s="103">
        <f t="shared" si="21"/>
        <v>1.30</v>
      </c>
      <c r="W89" s="26">
        <f t="shared" si="22"/>
        <v>85.50</v>
      </c>
      <c r="X89" s="226">
        <f t="shared" si="23"/>
        <v>17.10</v>
      </c>
      <c r="Y89" s="118">
        <v>61</v>
      </c>
      <c r="Z89" s="227">
        <f t="shared" si="24"/>
        <v>48.80</v>
      </c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6"/>
    </row>
    <row r="90" spans="1:44" s="104" customFormat="1" ht="20.25">
      <c r="A90" s="223">
        <v>84</v>
      </c>
      <c r="B90" s="260">
        <v>630295</v>
      </c>
      <c r="C90" s="118" t="s">
        <v>281</v>
      </c>
      <c r="D90" s="45">
        <v>8</v>
      </c>
      <c r="E90" s="45">
        <v>9</v>
      </c>
      <c r="F90" s="45">
        <v>8</v>
      </c>
      <c r="G90" s="45">
        <v>6</v>
      </c>
      <c r="H90" s="45">
        <v>9</v>
      </c>
      <c r="I90" s="271">
        <f t="shared" si="13"/>
        <v>40</v>
      </c>
      <c r="J90" s="228">
        <f t="shared" si="14"/>
        <v>6</v>
      </c>
      <c r="K90" s="282">
        <v>2.50</v>
      </c>
      <c r="L90" s="282">
        <v>1</v>
      </c>
      <c r="M90" s="282">
        <v>2.50</v>
      </c>
      <c r="N90" s="282">
        <v>2</v>
      </c>
      <c r="O90" s="282">
        <v>4.50</v>
      </c>
      <c r="P90" s="271">
        <f t="shared" si="15"/>
        <v>12.50</v>
      </c>
      <c r="Q90" s="229">
        <f t="shared" si="16"/>
        <v>0.625</v>
      </c>
      <c r="R90" s="103">
        <f t="shared" si="17"/>
        <v>1.325</v>
      </c>
      <c r="S90" s="103">
        <f t="shared" si="18"/>
        <v>1.40</v>
      </c>
      <c r="T90" s="103">
        <f t="shared" si="19"/>
        <v>1.325</v>
      </c>
      <c r="U90" s="103">
        <f t="shared" si="20"/>
        <v>0.99999999999999989</v>
      </c>
      <c r="V90" s="103">
        <f t="shared" si="21"/>
        <v>1.575</v>
      </c>
      <c r="W90" s="26">
        <f t="shared" si="22"/>
        <v>52.50</v>
      </c>
      <c r="X90" s="226">
        <f t="shared" si="23"/>
        <v>10.50</v>
      </c>
      <c r="Y90" s="118">
        <v>36</v>
      </c>
      <c r="Z90" s="227">
        <f t="shared" si="24"/>
        <v>28.80</v>
      </c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6"/>
    </row>
    <row r="91" spans="1:44" s="104" customFormat="1" ht="20.25">
      <c r="A91" s="223">
        <v>85</v>
      </c>
      <c r="B91" s="260">
        <v>630300</v>
      </c>
      <c r="C91" s="118" t="s">
        <v>307</v>
      </c>
      <c r="D91" s="45">
        <v>6</v>
      </c>
      <c r="E91" s="45">
        <v>5</v>
      </c>
      <c r="F91" s="45">
        <v>4</v>
      </c>
      <c r="G91" s="45">
        <v>8</v>
      </c>
      <c r="H91" s="45">
        <v>5</v>
      </c>
      <c r="I91" s="271">
        <f t="shared" si="13"/>
        <v>28</v>
      </c>
      <c r="J91" s="228">
        <f t="shared" si="14"/>
        <v>4.20</v>
      </c>
      <c r="K91" s="282">
        <v>3.50</v>
      </c>
      <c r="L91" s="282">
        <v>2.50</v>
      </c>
      <c r="M91" s="282">
        <v>1</v>
      </c>
      <c r="N91" s="282">
        <v>2</v>
      </c>
      <c r="O91" s="282">
        <v>2.50</v>
      </c>
      <c r="P91" s="271">
        <f t="shared" si="15"/>
        <v>11.50</v>
      </c>
      <c r="Q91" s="229">
        <f t="shared" si="16"/>
        <v>0.57500000000000007</v>
      </c>
      <c r="R91" s="103">
        <f t="shared" si="17"/>
        <v>1.075</v>
      </c>
      <c r="S91" s="103">
        <f t="shared" si="18"/>
        <v>0.875</v>
      </c>
      <c r="T91" s="103">
        <f t="shared" si="19"/>
        <v>0.65</v>
      </c>
      <c r="U91" s="103">
        <f t="shared" si="20"/>
        <v>1.30</v>
      </c>
      <c r="V91" s="103">
        <f t="shared" si="21"/>
        <v>0.875</v>
      </c>
      <c r="W91" s="26">
        <f t="shared" si="22"/>
        <v>39.50</v>
      </c>
      <c r="X91" s="226">
        <f t="shared" si="23"/>
        <v>7.90</v>
      </c>
      <c r="Y91" s="118">
        <v>22</v>
      </c>
      <c r="Z91" s="227">
        <f t="shared" si="24"/>
        <v>17.60</v>
      </c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6"/>
    </row>
    <row r="92" spans="1:44" s="104" customFormat="1" ht="20.25">
      <c r="A92" s="223">
        <v>86</v>
      </c>
      <c r="B92" s="260">
        <v>630302</v>
      </c>
      <c r="C92" s="118" t="s">
        <v>283</v>
      </c>
      <c r="D92" s="45">
        <v>4</v>
      </c>
      <c r="E92" s="45">
        <v>5</v>
      </c>
      <c r="F92" s="45">
        <v>6</v>
      </c>
      <c r="G92" s="45">
        <v>4</v>
      </c>
      <c r="H92" s="45">
        <v>5</v>
      </c>
      <c r="I92" s="271">
        <f t="shared" si="13"/>
        <v>24</v>
      </c>
      <c r="J92" s="228">
        <f t="shared" si="14"/>
        <v>3.5999999999999996</v>
      </c>
      <c r="K92" s="282">
        <v>1</v>
      </c>
      <c r="L92" s="282">
        <v>1</v>
      </c>
      <c r="M92" s="282">
        <v>2</v>
      </c>
      <c r="N92" s="282">
        <v>1.50</v>
      </c>
      <c r="O92" s="282">
        <v>2</v>
      </c>
      <c r="P92" s="271">
        <f t="shared" si="15"/>
        <v>7.50</v>
      </c>
      <c r="Q92" s="229">
        <f t="shared" si="16"/>
        <v>0.375</v>
      </c>
      <c r="R92" s="103">
        <f t="shared" si="17"/>
        <v>0.65</v>
      </c>
      <c r="S92" s="103">
        <f t="shared" si="18"/>
        <v>0.80</v>
      </c>
      <c r="T92" s="103">
        <f t="shared" si="19"/>
        <v>0.99999999999999989</v>
      </c>
      <c r="U92" s="103">
        <f t="shared" si="20"/>
        <v>0.675</v>
      </c>
      <c r="V92" s="103">
        <f t="shared" si="21"/>
        <v>0.85</v>
      </c>
      <c r="W92" s="26">
        <f t="shared" si="22"/>
        <v>31.50</v>
      </c>
      <c r="X92" s="226">
        <f t="shared" si="23"/>
        <v>6.3000000000000007</v>
      </c>
      <c r="Y92" s="118">
        <v>26</v>
      </c>
      <c r="Z92" s="227">
        <f t="shared" si="24"/>
        <v>20.80</v>
      </c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6"/>
    </row>
    <row r="93" spans="1:44" s="104" customFormat="1" ht="20.25">
      <c r="A93" s="223">
        <v>87</v>
      </c>
      <c r="B93" s="260">
        <v>630304</v>
      </c>
      <c r="C93" s="118" t="s">
        <v>284</v>
      </c>
      <c r="D93" s="45">
        <v>10</v>
      </c>
      <c r="E93" s="45">
        <v>6</v>
      </c>
      <c r="F93" s="45">
        <v>8</v>
      </c>
      <c r="G93" s="45">
        <v>9</v>
      </c>
      <c r="H93" s="45">
        <v>9</v>
      </c>
      <c r="I93" s="271">
        <f t="shared" si="13"/>
        <v>42</v>
      </c>
      <c r="J93" s="228">
        <f t="shared" si="14"/>
        <v>6.30</v>
      </c>
      <c r="K93" s="282">
        <v>3</v>
      </c>
      <c r="L93" s="282">
        <v>2</v>
      </c>
      <c r="M93" s="282">
        <v>2.50</v>
      </c>
      <c r="N93" s="282">
        <v>2</v>
      </c>
      <c r="O93" s="282">
        <v>2.50</v>
      </c>
      <c r="P93" s="271">
        <f t="shared" si="15"/>
        <v>12</v>
      </c>
      <c r="Q93" s="229">
        <f t="shared" si="16"/>
        <v>0.60000000000000009</v>
      </c>
      <c r="R93" s="103">
        <f t="shared" si="17"/>
        <v>1.65</v>
      </c>
      <c r="S93" s="103">
        <f t="shared" si="18"/>
        <v>0.99999999999999989</v>
      </c>
      <c r="T93" s="103">
        <f t="shared" si="19"/>
        <v>1.325</v>
      </c>
      <c r="U93" s="103">
        <f t="shared" si="20"/>
        <v>1.45</v>
      </c>
      <c r="V93" s="103">
        <f t="shared" si="21"/>
        <v>1.475</v>
      </c>
      <c r="W93" s="26">
        <f t="shared" si="22"/>
        <v>54</v>
      </c>
      <c r="X93" s="226">
        <f t="shared" si="23"/>
        <v>10.80</v>
      </c>
      <c r="Y93" s="118">
        <v>47</v>
      </c>
      <c r="Z93" s="227">
        <f t="shared" si="24"/>
        <v>37.60</v>
      </c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6"/>
    </row>
    <row r="94" spans="1:44" s="104" customFormat="1" ht="20.25">
      <c r="A94" s="223">
        <v>88</v>
      </c>
      <c r="B94" s="260">
        <v>630307</v>
      </c>
      <c r="C94" s="118" t="s">
        <v>285</v>
      </c>
      <c r="D94" s="309">
        <v>5</v>
      </c>
      <c r="E94" s="309">
        <v>4</v>
      </c>
      <c r="F94" s="309">
        <v>5</v>
      </c>
      <c r="G94" s="309">
        <v>6</v>
      </c>
      <c r="H94" s="309">
        <v>5</v>
      </c>
      <c r="I94" s="271">
        <f t="shared" si="13"/>
        <v>25</v>
      </c>
      <c r="J94" s="228">
        <f t="shared" si="14"/>
        <v>3.75</v>
      </c>
      <c r="K94" s="282">
        <v>3.50</v>
      </c>
      <c r="L94" s="282">
        <v>1</v>
      </c>
      <c r="M94" s="282">
        <v>1.50</v>
      </c>
      <c r="N94" s="282">
        <v>2.50</v>
      </c>
      <c r="O94" s="282">
        <v>2</v>
      </c>
      <c r="P94" s="271">
        <f t="shared" si="15"/>
        <v>10.50</v>
      </c>
      <c r="Q94" s="229">
        <f t="shared" si="16"/>
        <v>0.525</v>
      </c>
      <c r="R94" s="103">
        <f t="shared" si="17"/>
        <v>0.925</v>
      </c>
      <c r="S94" s="103">
        <f t="shared" si="18"/>
        <v>0.65</v>
      </c>
      <c r="T94" s="103">
        <f t="shared" si="19"/>
        <v>0.825</v>
      </c>
      <c r="U94" s="103">
        <f t="shared" si="20"/>
        <v>1.0249999999999999</v>
      </c>
      <c r="V94" s="103">
        <f t="shared" si="21"/>
        <v>0.85</v>
      </c>
      <c r="W94" s="26">
        <f t="shared" si="22"/>
        <v>35.50</v>
      </c>
      <c r="X94" s="226">
        <f t="shared" si="23"/>
        <v>7.10</v>
      </c>
      <c r="Y94" s="118">
        <v>11</v>
      </c>
      <c r="Z94" s="227">
        <f t="shared" si="24"/>
        <v>8.8000000000000007</v>
      </c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6"/>
    </row>
    <row r="95" spans="1:44" s="104" customFormat="1" ht="20.25">
      <c r="A95" s="223">
        <v>89</v>
      </c>
      <c r="B95" s="260">
        <v>630309</v>
      </c>
      <c r="C95" s="118" t="s">
        <v>190</v>
      </c>
      <c r="D95" s="45">
        <v>8</v>
      </c>
      <c r="E95" s="45">
        <v>5</v>
      </c>
      <c r="F95" s="45">
        <v>6</v>
      </c>
      <c r="G95" s="45">
        <v>4</v>
      </c>
      <c r="H95" s="45">
        <v>6</v>
      </c>
      <c r="I95" s="271">
        <f t="shared" si="13"/>
        <v>29</v>
      </c>
      <c r="J95" s="228">
        <f t="shared" si="14"/>
        <v>4.3499999999999996</v>
      </c>
      <c r="K95" s="282">
        <v>2</v>
      </c>
      <c r="L95" s="282">
        <v>3</v>
      </c>
      <c r="M95" s="282">
        <v>2.50</v>
      </c>
      <c r="N95" s="282">
        <v>1</v>
      </c>
      <c r="O95" s="282">
        <v>1.50</v>
      </c>
      <c r="P95" s="271">
        <f t="shared" si="15"/>
        <v>10</v>
      </c>
      <c r="Q95" s="229">
        <f t="shared" si="16"/>
        <v>0.50</v>
      </c>
      <c r="R95" s="103">
        <f t="shared" si="17"/>
        <v>1.30</v>
      </c>
      <c r="S95" s="103">
        <f t="shared" si="18"/>
        <v>0.90</v>
      </c>
      <c r="T95" s="103">
        <f t="shared" si="19"/>
        <v>1.0249999999999999</v>
      </c>
      <c r="U95" s="103">
        <f t="shared" si="20"/>
        <v>0.65</v>
      </c>
      <c r="V95" s="103">
        <f t="shared" si="21"/>
        <v>0.97499999999999987</v>
      </c>
      <c r="W95" s="26">
        <f t="shared" si="22"/>
        <v>39</v>
      </c>
      <c r="X95" s="226">
        <f t="shared" si="23"/>
        <v>7.8000000000000007</v>
      </c>
      <c r="Y95" s="118">
        <v>36</v>
      </c>
      <c r="Z95" s="227">
        <f t="shared" si="24"/>
        <v>28.80</v>
      </c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6"/>
    </row>
    <row r="96" spans="1:44" s="104" customFormat="1" ht="20.25">
      <c r="A96" s="223">
        <v>90</v>
      </c>
      <c r="B96" s="260">
        <v>630311</v>
      </c>
      <c r="C96" s="270" t="s">
        <v>287</v>
      </c>
      <c r="D96" s="45">
        <v>6</v>
      </c>
      <c r="E96" s="45">
        <v>5</v>
      </c>
      <c r="F96" s="45">
        <v>4</v>
      </c>
      <c r="G96" s="45">
        <v>4</v>
      </c>
      <c r="H96" s="45">
        <v>5</v>
      </c>
      <c r="I96" s="271">
        <f t="shared" si="13"/>
        <v>24</v>
      </c>
      <c r="J96" s="228">
        <f t="shared" si="14"/>
        <v>3.5999999999999996</v>
      </c>
      <c r="K96" s="282">
        <v>2.50</v>
      </c>
      <c r="L96" s="282">
        <v>2</v>
      </c>
      <c r="M96" s="282">
        <v>1.50</v>
      </c>
      <c r="N96" s="282">
        <v>1</v>
      </c>
      <c r="O96" s="282">
        <v>3</v>
      </c>
      <c r="P96" s="271">
        <f t="shared" si="15"/>
        <v>10</v>
      </c>
      <c r="Q96" s="229">
        <f t="shared" si="16"/>
        <v>0.50</v>
      </c>
      <c r="R96" s="103">
        <f t="shared" si="17"/>
        <v>1.0249999999999999</v>
      </c>
      <c r="S96" s="103">
        <f t="shared" si="18"/>
        <v>0.85</v>
      </c>
      <c r="T96" s="103">
        <f t="shared" si="19"/>
        <v>0.675</v>
      </c>
      <c r="U96" s="103">
        <f t="shared" si="20"/>
        <v>0.65</v>
      </c>
      <c r="V96" s="103">
        <f t="shared" si="21"/>
        <v>0.90</v>
      </c>
      <c r="W96" s="26">
        <f t="shared" si="22"/>
        <v>34</v>
      </c>
      <c r="X96" s="226">
        <f t="shared" si="23"/>
        <v>6.8000000000000007</v>
      </c>
      <c r="Y96" s="270">
        <v>13</v>
      </c>
      <c r="Z96" s="227">
        <f t="shared" si="24"/>
        <v>10.40</v>
      </c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6"/>
    </row>
    <row r="97" spans="1:44" s="104" customFormat="1" ht="20.25">
      <c r="A97" s="223">
        <v>91</v>
      </c>
      <c r="B97" s="260">
        <v>630312</v>
      </c>
      <c r="C97" s="118" t="s">
        <v>191</v>
      </c>
      <c r="D97" s="45">
        <v>8</v>
      </c>
      <c r="E97" s="45">
        <v>3</v>
      </c>
      <c r="F97" s="45">
        <v>5</v>
      </c>
      <c r="G97" s="45">
        <v>5</v>
      </c>
      <c r="H97" s="45">
        <v>4</v>
      </c>
      <c r="I97" s="271">
        <f t="shared" si="13"/>
        <v>25</v>
      </c>
      <c r="J97" s="228">
        <f t="shared" si="14"/>
        <v>3.75</v>
      </c>
      <c r="K97" s="282">
        <v>2</v>
      </c>
      <c r="L97" s="282">
        <v>1.50</v>
      </c>
      <c r="M97" s="282">
        <v>2</v>
      </c>
      <c r="N97" s="282">
        <v>1</v>
      </c>
      <c r="O97" s="282">
        <v>2.50</v>
      </c>
      <c r="P97" s="271">
        <f t="shared" si="15"/>
        <v>9</v>
      </c>
      <c r="Q97" s="229">
        <f t="shared" si="16"/>
        <v>0.45</v>
      </c>
      <c r="R97" s="103">
        <f t="shared" si="17"/>
        <v>1.30</v>
      </c>
      <c r="S97" s="103">
        <f t="shared" si="18"/>
        <v>0.52499999999999991</v>
      </c>
      <c r="T97" s="103">
        <f t="shared" si="19"/>
        <v>0.85</v>
      </c>
      <c r="U97" s="103">
        <f t="shared" si="20"/>
        <v>0.80</v>
      </c>
      <c r="V97" s="103">
        <f t="shared" si="21"/>
        <v>0.725</v>
      </c>
      <c r="W97" s="26">
        <f t="shared" si="22"/>
        <v>34</v>
      </c>
      <c r="X97" s="226">
        <f t="shared" si="23"/>
        <v>6.8000000000000007</v>
      </c>
      <c r="Y97" s="118">
        <v>21</v>
      </c>
      <c r="Z97" s="227">
        <f t="shared" si="24"/>
        <v>16.80</v>
      </c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6"/>
    </row>
    <row r="100" ht="21" thickBot="1"/>
    <row r="101" spans="1:26" ht="20.25">
      <c r="A101" s="193" t="s">
        <v>16</v>
      </c>
      <c r="B101" s="194"/>
      <c r="C101" s="195"/>
      <c r="D101" s="6">
        <f t="shared" si="25" ref="D101:Z101">COUNT(D7:D99)</f>
        <v>90</v>
      </c>
      <c r="E101" s="6">
        <f t="shared" si="25"/>
        <v>90</v>
      </c>
      <c r="F101" s="6">
        <f t="shared" si="25"/>
        <v>90</v>
      </c>
      <c r="G101" s="6">
        <f t="shared" si="25"/>
        <v>90</v>
      </c>
      <c r="H101" s="6">
        <f t="shared" si="25"/>
        <v>90</v>
      </c>
      <c r="I101" s="286">
        <f t="shared" si="25"/>
        <v>90</v>
      </c>
      <c r="J101" s="6">
        <f t="shared" si="25"/>
        <v>91</v>
      </c>
      <c r="K101" s="6">
        <f t="shared" si="25"/>
        <v>90</v>
      </c>
      <c r="L101" s="6">
        <f t="shared" si="25"/>
        <v>90</v>
      </c>
      <c r="M101" s="6">
        <f t="shared" si="25"/>
        <v>90</v>
      </c>
      <c r="N101" s="6">
        <f t="shared" si="25"/>
        <v>90</v>
      </c>
      <c r="O101" s="6">
        <f t="shared" si="25"/>
        <v>90</v>
      </c>
      <c r="P101" s="286">
        <f t="shared" si="25"/>
        <v>91</v>
      </c>
      <c r="Q101" s="6">
        <f t="shared" si="25"/>
        <v>90</v>
      </c>
      <c r="R101" s="6">
        <f t="shared" si="25"/>
        <v>91</v>
      </c>
      <c r="S101" s="6">
        <f t="shared" si="25"/>
        <v>91</v>
      </c>
      <c r="T101" s="6">
        <f t="shared" si="25"/>
        <v>91</v>
      </c>
      <c r="U101" s="6">
        <f t="shared" si="25"/>
        <v>91</v>
      </c>
      <c r="V101" s="6">
        <f t="shared" si="25"/>
        <v>91</v>
      </c>
      <c r="W101" s="6">
        <f t="shared" si="25"/>
        <v>91</v>
      </c>
      <c r="X101" s="6">
        <f t="shared" si="25"/>
        <v>91</v>
      </c>
      <c r="Y101" s="6">
        <f t="shared" si="25"/>
        <v>90</v>
      </c>
      <c r="Z101" s="6">
        <f t="shared" si="25"/>
        <v>90</v>
      </c>
    </row>
    <row r="102" spans="1:26" ht="21" customHeight="1">
      <c r="A102" s="166" t="s">
        <v>17</v>
      </c>
      <c r="B102" s="167"/>
      <c r="C102" s="168"/>
      <c r="D102" s="7">
        <v>20</v>
      </c>
      <c r="E102" s="8">
        <v>20</v>
      </c>
      <c r="F102" s="8">
        <v>20</v>
      </c>
      <c r="G102" s="8">
        <v>20</v>
      </c>
      <c r="H102" s="73">
        <v>20</v>
      </c>
      <c r="I102" s="310">
        <f>SUM(D102:H102)</f>
        <v>100</v>
      </c>
      <c r="J102" s="74">
        <f>I102*0.15</f>
        <v>15</v>
      </c>
      <c r="K102" s="71">
        <v>6</v>
      </c>
      <c r="L102" s="11">
        <v>6</v>
      </c>
      <c r="M102" s="11">
        <v>6</v>
      </c>
      <c r="N102" s="11">
        <v>6</v>
      </c>
      <c r="O102" s="72">
        <v>6</v>
      </c>
      <c r="P102" s="290">
        <f>SUM(K102:O102)</f>
        <v>30</v>
      </c>
      <c r="Q102" s="79">
        <f>P102*0.05</f>
        <v>1.50</v>
      </c>
      <c r="R102" s="80">
        <f>(D102*0.15+K102*0.05)</f>
        <v>3.30</v>
      </c>
      <c r="S102" s="13">
        <f>((E102*0.15+L102*0.05))</f>
        <v>3.30</v>
      </c>
      <c r="T102" s="13">
        <f t="shared" si="26" ref="T102:U102">((F102*0.15+M102*0.05))</f>
        <v>3.30</v>
      </c>
      <c r="U102" s="13">
        <f t="shared" si="26"/>
        <v>3.30</v>
      </c>
      <c r="V102" s="14">
        <f>((H102*0.15+O102*0.05))</f>
        <v>3.30</v>
      </c>
      <c r="W102" s="82">
        <v>130</v>
      </c>
      <c r="X102" s="81">
        <f>W102*0.2</f>
        <v>26</v>
      </c>
      <c r="Y102" s="12">
        <v>100</v>
      </c>
      <c r="Z102" s="69">
        <f>Y102*0.8</f>
        <v>80</v>
      </c>
    </row>
    <row r="103" spans="1:26" ht="20.25">
      <c r="A103" s="166" t="s">
        <v>77</v>
      </c>
      <c r="B103" s="167"/>
      <c r="C103" s="168"/>
      <c r="D103" s="7">
        <f>D102*0.4</f>
        <v>8</v>
      </c>
      <c r="E103" s="8">
        <f>E102*0.4</f>
        <v>8</v>
      </c>
      <c r="F103" s="8">
        <f t="shared" si="27" ref="F103:J103">F102*0.4</f>
        <v>8</v>
      </c>
      <c r="G103" s="8">
        <f t="shared" si="27"/>
        <v>8</v>
      </c>
      <c r="H103" s="73">
        <f t="shared" si="27"/>
        <v>8</v>
      </c>
      <c r="I103" s="310">
        <f t="shared" si="27"/>
        <v>40</v>
      </c>
      <c r="J103" s="74">
        <f t="shared" si="27"/>
        <v>6</v>
      </c>
      <c r="K103" s="71">
        <f>K102*0.4</f>
        <v>2.4000000000000004</v>
      </c>
      <c r="L103" s="11">
        <f>L102*0.4</f>
        <v>2.4000000000000004</v>
      </c>
      <c r="M103" s="11">
        <f t="shared" si="28" ref="M103:Z103">M102*0.4</f>
        <v>2.4000000000000004</v>
      </c>
      <c r="N103" s="11">
        <f t="shared" si="28"/>
        <v>2.4000000000000004</v>
      </c>
      <c r="O103" s="72">
        <f t="shared" si="28"/>
        <v>2.4000000000000004</v>
      </c>
      <c r="P103" s="290">
        <f t="shared" si="28"/>
        <v>12</v>
      </c>
      <c r="Q103" s="79">
        <f t="shared" si="28"/>
        <v>0.60000000000000009</v>
      </c>
      <c r="R103" s="80">
        <f t="shared" si="28"/>
        <v>1.32</v>
      </c>
      <c r="S103" s="13">
        <f t="shared" si="28"/>
        <v>1.32</v>
      </c>
      <c r="T103" s="13">
        <f t="shared" si="28"/>
        <v>1.32</v>
      </c>
      <c r="U103" s="13">
        <f t="shared" si="28"/>
        <v>1.32</v>
      </c>
      <c r="V103" s="14">
        <f t="shared" si="28"/>
        <v>1.32</v>
      </c>
      <c r="W103" s="82">
        <f t="shared" si="28"/>
        <v>52</v>
      </c>
      <c r="X103" s="81">
        <f t="shared" si="28"/>
        <v>10.40</v>
      </c>
      <c r="Y103" s="12">
        <f t="shared" si="28"/>
        <v>40</v>
      </c>
      <c r="Z103" s="69">
        <f t="shared" si="28"/>
        <v>32</v>
      </c>
    </row>
    <row r="104" spans="1:26" ht="21" customHeight="1">
      <c r="A104" s="166" t="s">
        <v>18</v>
      </c>
      <c r="B104" s="167"/>
      <c r="C104" s="168"/>
      <c r="D104" s="7">
        <f>COUNTIF(D7:D99,"&gt;=8")</f>
        <v>62</v>
      </c>
      <c r="E104" s="7">
        <f>COUNTIF(E7:E99,"&gt;=8")</f>
        <v>50</v>
      </c>
      <c r="F104" s="7">
        <f>COUNTIF(F7:F99,"&gt;=8")</f>
        <v>53</v>
      </c>
      <c r="G104" s="7">
        <f>COUNTIF(G7:G99,"&gt;=8")</f>
        <v>47</v>
      </c>
      <c r="H104" s="7">
        <f>COUNTIF(H7:H99,"&gt;=8")</f>
        <v>51</v>
      </c>
      <c r="I104" s="293">
        <f>COUNTIF(I7:I99,"&gt;=40")</f>
        <v>46</v>
      </c>
      <c r="J104" s="7">
        <f>COUNTIF(J7:J99,"&gt;=6")</f>
        <v>46</v>
      </c>
      <c r="K104" s="7">
        <f>COUNTIF(K7:K99,"&gt;=2.4")</f>
        <v>59</v>
      </c>
      <c r="L104" s="7">
        <f>COUNTIF(L7:L99,"&gt;=2.4")</f>
        <v>51</v>
      </c>
      <c r="M104" s="7">
        <f>COUNTIF(M7:M99,"&gt;=2.4")</f>
        <v>56</v>
      </c>
      <c r="N104" s="7">
        <f>COUNTIF(N7:N99,"&gt;=2.4")</f>
        <v>49</v>
      </c>
      <c r="O104" s="7">
        <f>COUNTIF(O7:O99,"&gt;=2.4")</f>
        <v>56</v>
      </c>
      <c r="P104" s="293">
        <f>COUNTIF(P7:P99,"&gt;=12")</f>
        <v>56</v>
      </c>
      <c r="Q104" s="7">
        <f>COUNTIF(Q7:Q99,"&gt;=.6")</f>
        <v>55</v>
      </c>
      <c r="R104" s="7">
        <f>COUNTIF(R7:R99,"&gt;=1.32")</f>
        <v>54</v>
      </c>
      <c r="S104" s="7">
        <f>COUNTIF(S7:S99,"&gt;=1.32")</f>
        <v>45</v>
      </c>
      <c r="T104" s="7">
        <f>COUNTIF(T7:T99,"&gt;=1.32")</f>
        <v>47</v>
      </c>
      <c r="U104" s="7">
        <f>COUNTIF(U7:U99,"&gt;=1.32")</f>
        <v>37</v>
      </c>
      <c r="V104" s="7">
        <f>COUNTIF(V7:V99,"&gt;=1.32")</f>
        <v>46</v>
      </c>
      <c r="W104" s="7">
        <f>COUNTIF(W7:W99,"&gt;=52")</f>
        <v>48</v>
      </c>
      <c r="X104" s="7">
        <f>COUNTIF(X7:X99,"&gt;=10.4")</f>
        <v>48</v>
      </c>
      <c r="Y104" s="7">
        <f>COUNTIF(Y7:Y99,"&gt;=40")</f>
        <v>44</v>
      </c>
      <c r="Z104" s="7">
        <f>COUNTIF(Z7:Z99,"&gt;=32")</f>
        <v>44</v>
      </c>
    </row>
    <row r="105" spans="1:26" ht="20.25">
      <c r="A105" s="166" t="s">
        <v>19</v>
      </c>
      <c r="B105" s="167"/>
      <c r="C105" s="168"/>
      <c r="D105" s="75" t="str">
        <f t="shared" si="29" ref="D105:Z105">IF(((D104/COUNT(D7:D99))*100)&gt;=60,"3",IF(AND(((D104/COUNT(D7:D99))*100)&lt;60,((D104/COUNT(D7:D99))*100)&gt;=50),"2",IF(AND(((D104/COUNT(D7:D99))*100)&lt;50,((D104/COUNT(D7:D99))*100)&gt;=40),"1","0")))</f>
        <v>3</v>
      </c>
      <c r="E105" s="75" t="str">
        <f t="shared" si="29"/>
        <v>2</v>
      </c>
      <c r="F105" s="75" t="str">
        <f t="shared" si="29"/>
        <v>2</v>
      </c>
      <c r="G105" s="75" t="str">
        <f t="shared" si="29"/>
        <v>2</v>
      </c>
      <c r="H105" s="75" t="str">
        <f t="shared" si="29"/>
        <v>2</v>
      </c>
      <c r="I105" s="296" t="str">
        <f t="shared" si="29"/>
        <v>2</v>
      </c>
      <c r="J105" s="75" t="str">
        <f t="shared" si="29"/>
        <v>2</v>
      </c>
      <c r="K105" s="75" t="str">
        <f t="shared" si="29"/>
        <v>3</v>
      </c>
      <c r="L105" s="75" t="str">
        <f t="shared" si="29"/>
        <v>2</v>
      </c>
      <c r="M105" s="75" t="str">
        <f t="shared" si="29"/>
        <v>3</v>
      </c>
      <c r="N105" s="75" t="str">
        <f t="shared" si="29"/>
        <v>2</v>
      </c>
      <c r="O105" s="75" t="str">
        <f t="shared" si="29"/>
        <v>3</v>
      </c>
      <c r="P105" s="296" t="str">
        <f t="shared" si="29"/>
        <v>3</v>
      </c>
      <c r="Q105" s="75" t="str">
        <f t="shared" si="29"/>
        <v>3</v>
      </c>
      <c r="R105" s="75" t="str">
        <f t="shared" si="29"/>
        <v>2</v>
      </c>
      <c r="S105" s="75" t="str">
        <f t="shared" si="29"/>
        <v>1</v>
      </c>
      <c r="T105" s="75" t="str">
        <f t="shared" si="29"/>
        <v>2</v>
      </c>
      <c r="U105" s="75" t="str">
        <f t="shared" si="29"/>
        <v>1</v>
      </c>
      <c r="V105" s="75" t="str">
        <f t="shared" si="29"/>
        <v>2</v>
      </c>
      <c r="W105" s="75" t="str">
        <f t="shared" si="29"/>
        <v>2</v>
      </c>
      <c r="X105" s="75" t="str">
        <f t="shared" si="29"/>
        <v>2</v>
      </c>
      <c r="Y105" s="75" t="str">
        <f t="shared" si="29"/>
        <v>1</v>
      </c>
      <c r="Z105" s="75" t="str">
        <f t="shared" si="29"/>
        <v>1</v>
      </c>
    </row>
    <row r="106" spans="1:26" ht="21" thickBot="1">
      <c r="A106" s="169" t="s">
        <v>20</v>
      </c>
      <c r="B106" s="170"/>
      <c r="C106" s="171"/>
      <c r="D106" s="10">
        <f t="shared" si="30" ref="D106:Z106">((D104/COUNT(D7:D99))*D105)</f>
        <v>2.0666666666666664</v>
      </c>
      <c r="E106" s="10">
        <f t="shared" si="30"/>
        <v>1.1111111111111112</v>
      </c>
      <c r="F106" s="10">
        <f t="shared" si="30"/>
        <v>1.1777777777777778</v>
      </c>
      <c r="G106" s="10">
        <f t="shared" si="30"/>
        <v>1.0444444444444445</v>
      </c>
      <c r="H106" s="10">
        <f t="shared" si="30"/>
        <v>1.1333333333333333</v>
      </c>
      <c r="I106" s="299">
        <f t="shared" si="30"/>
        <v>1.0222222222222221</v>
      </c>
      <c r="J106" s="10">
        <f t="shared" si="30"/>
        <v>1.0109890109890109</v>
      </c>
      <c r="K106" s="10">
        <f t="shared" si="30"/>
        <v>1.9666666666666668</v>
      </c>
      <c r="L106" s="10">
        <f t="shared" si="30"/>
        <v>1.1333333333333333</v>
      </c>
      <c r="M106" s="10">
        <f t="shared" si="30"/>
        <v>1.8666666666666667</v>
      </c>
      <c r="N106" s="10">
        <f t="shared" si="30"/>
        <v>1.0888888888888888</v>
      </c>
      <c r="O106" s="10">
        <f t="shared" si="30"/>
        <v>1.8666666666666667</v>
      </c>
      <c r="P106" s="299">
        <f t="shared" si="30"/>
        <v>1.8461538461538463</v>
      </c>
      <c r="Q106" s="10">
        <f t="shared" si="30"/>
        <v>1.8333333333333335</v>
      </c>
      <c r="R106" s="10">
        <f t="shared" si="30"/>
        <v>1.1868131868131868</v>
      </c>
      <c r="S106" s="10">
        <f t="shared" si="30"/>
        <v>0.49450549450549453</v>
      </c>
      <c r="T106" s="10">
        <f t="shared" si="30"/>
        <v>1.0329670329670331</v>
      </c>
      <c r="U106" s="10">
        <f t="shared" si="30"/>
        <v>0.40659340659340659</v>
      </c>
      <c r="V106" s="10">
        <f t="shared" si="30"/>
        <v>1.0109890109890109</v>
      </c>
      <c r="W106" s="10">
        <f t="shared" si="30"/>
        <v>1.054945054945055</v>
      </c>
      <c r="X106" s="10">
        <f t="shared" si="30"/>
        <v>1.054945054945055</v>
      </c>
      <c r="Y106" s="10">
        <f t="shared" si="30"/>
        <v>0.48888888888888887</v>
      </c>
      <c r="Z106" s="10">
        <f t="shared" si="30"/>
        <v>0.48888888888888887</v>
      </c>
    </row>
    <row r="107" spans="1:8" ht="21" thickBot="1">
      <c r="A107" s="2"/>
      <c r="B107" s="2"/>
      <c r="C107" s="2"/>
      <c r="D107" s="2"/>
      <c r="E107" s="1"/>
      <c r="F107" s="1"/>
      <c r="G107" s="1"/>
      <c r="H107" s="1"/>
    </row>
    <row r="108" spans="1:19" ht="20.25">
      <c r="A108" s="172" t="s">
        <v>21</v>
      </c>
      <c r="B108" s="173"/>
      <c r="C108" s="174"/>
      <c r="D108" s="2"/>
      <c r="E108" s="175" t="s">
        <v>22</v>
      </c>
      <c r="F108" s="176"/>
      <c r="G108" s="176"/>
      <c r="H108" s="176"/>
      <c r="I108" s="176"/>
      <c r="J108" s="176"/>
      <c r="K108" s="176"/>
      <c r="L108" s="176"/>
      <c r="M108" s="176"/>
      <c r="N108" s="177"/>
      <c r="O108" s="70" t="s">
        <v>12</v>
      </c>
      <c r="P108" s="301" t="s">
        <v>3</v>
      </c>
      <c r="Q108" s="17" t="s">
        <v>4</v>
      </c>
      <c r="R108" s="17" t="s">
        <v>5</v>
      </c>
      <c r="S108" s="18" t="s">
        <v>6</v>
      </c>
    </row>
    <row r="109" spans="1:19" ht="21" thickBot="1">
      <c r="A109" s="19" t="s">
        <v>78</v>
      </c>
      <c r="B109" s="3"/>
      <c r="C109" s="20"/>
      <c r="D109" s="2"/>
      <c r="E109" s="178"/>
      <c r="F109" s="179"/>
      <c r="G109" s="179"/>
      <c r="H109" s="179"/>
      <c r="I109" s="179"/>
      <c r="J109" s="179"/>
      <c r="K109" s="179"/>
      <c r="L109" s="179"/>
      <c r="M109" s="179"/>
      <c r="N109" s="180"/>
      <c r="O109" s="4">
        <f>(R106*0.2+Z106*0.8)</f>
        <v>0.62847374847374848</v>
      </c>
      <c r="P109" s="302">
        <f>(S106*0.2+Z106*0.8)</f>
        <v>0.49001221001221007</v>
      </c>
      <c r="Q109" s="4">
        <f>(T106*0.2+Z106*0.8)</f>
        <v>0.59770451770451771</v>
      </c>
      <c r="R109" s="4">
        <f>(U106*0.2+Z106*0.8)</f>
        <v>0.47242979242979244</v>
      </c>
      <c r="S109" s="5">
        <f>(V106*0.2+Z106*0.8)</f>
        <v>0.59330891330891333</v>
      </c>
    </row>
    <row r="110" spans="1:8" ht="20.25">
      <c r="A110" s="19" t="s">
        <v>79</v>
      </c>
      <c r="B110" s="3"/>
      <c r="C110" s="20"/>
      <c r="D110" s="2"/>
      <c r="E110" s="1"/>
      <c r="F110" s="1"/>
      <c r="G110" s="1"/>
      <c r="H110" s="1"/>
    </row>
    <row r="111" spans="1:8" ht="21" thickBot="1">
      <c r="A111" s="21" t="s">
        <v>80</v>
      </c>
      <c r="B111" s="22"/>
      <c r="C111" s="23"/>
      <c r="D111" s="2"/>
      <c r="E111" s="1"/>
      <c r="F111" s="1"/>
      <c r="G111" s="1"/>
      <c r="H111" s="1"/>
    </row>
  </sheetData>
  <mergeCells count="22">
    <mergeCell ref="A106:C106"/>
    <mergeCell ref="A108:C108"/>
    <mergeCell ref="E108:N109"/>
    <mergeCell ref="A101:C101"/>
    <mergeCell ref="A102:C102"/>
    <mergeCell ref="A103:C103"/>
    <mergeCell ref="A104:C104"/>
    <mergeCell ref="A105:C105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</mergeCells>
  <pageMargins left="0.7" right="0.7" top="0.75" bottom="0.75" header="0.3" footer="0.3"/>
  <pageSetup orientation="portrait" paperSize="1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088c73e-7efc-47d0-a8f0-e3c32ab58bfe}">
  <dimension ref="A1:J6"/>
  <sheetViews>
    <sheetView workbookViewId="0" topLeftCell="A1">
      <selection pane="topLeft" activeCell="G8" sqref="G8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106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>
        <v>1</v>
      </c>
      <c r="B4" s="24" t="s">
        <v>136</v>
      </c>
      <c r="C4" s="25"/>
      <c r="D4" s="25" t="str">
        <f>'1 (4)'!C3</f>
        <v xml:space="preserve"> History of Modern India (1761- 1971 A.D.)</v>
      </c>
      <c r="E4" s="4">
        <f>'1 (4)'!O107</f>
        <v>2.2135864135864134</v>
      </c>
      <c r="F4" s="4">
        <f>'1 (4)'!P107</f>
        <v>2.2003996003996003</v>
      </c>
      <c r="G4" s="4">
        <f>'1 (4)'!Q107</f>
        <v>2.1806193806193805</v>
      </c>
      <c r="H4" s="4">
        <f>'1 (4)'!R107</f>
        <v>2.1608391608391608</v>
      </c>
      <c r="I4" s="4">
        <f>'1 (4)'!S107</f>
        <v>2.1806193806193805</v>
      </c>
      <c r="J4" s="28">
        <f>AVERAGE(E4:I4)</f>
        <v>2.1872127872127871</v>
      </c>
    </row>
    <row r="5" spans="1:10" ht="29.25" customHeight="1">
      <c r="A5" s="24">
        <v>2</v>
      </c>
      <c r="B5" s="24" t="s">
        <v>136</v>
      </c>
      <c r="C5" s="25"/>
      <c r="D5" s="25" t="str">
        <f>'2 (4)'!C3</f>
        <v>History of Modern World</v>
      </c>
      <c r="E5" s="115">
        <f>'2 (4)'!O109</f>
        <v>0.62847374847374848</v>
      </c>
      <c r="F5" s="115">
        <f>'2 (4)'!P109</f>
        <v>0.49001221001221007</v>
      </c>
      <c r="G5" s="115">
        <f>'2 (4)'!Q109</f>
        <v>0.59770451770451771</v>
      </c>
      <c r="H5" s="115">
        <f>'2 (4)'!R109</f>
        <v>0.47242979242979244</v>
      </c>
      <c r="I5" s="115">
        <f>'2 (4)'!S109</f>
        <v>0.59330891330891333</v>
      </c>
      <c r="J5" s="28">
        <f t="shared" si="0" ref="J5">AVERAGE(E5:I5)</f>
        <v>0.55638583638583639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1.4210300810300809</v>
      </c>
      <c r="F6" s="28">
        <f t="shared" si="1" ref="F6:I6">AVERAGE(F4:F5)</f>
        <v>1.3452059052059051</v>
      </c>
      <c r="G6" s="28">
        <f t="shared" si="1"/>
        <v>1.3891619491619491</v>
      </c>
      <c r="H6" s="28">
        <f t="shared" si="1"/>
        <v>1.3166344766344766</v>
      </c>
      <c r="I6" s="28">
        <f t="shared" si="1"/>
        <v>1.3869641469641469</v>
      </c>
      <c r="J6" s="28">
        <f>AVERAGE(E6:I6)</f>
        <v>1.3717993117993117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b7d293-fa42-4878-aabc-de3bce2c9bca}">
  <dimension ref="A1:U71"/>
  <sheetViews>
    <sheetView zoomScale="79" zoomScaleNormal="79" workbookViewId="0" topLeftCell="A16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(5)'!E6</f>
        <v>1.4210300810300809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(5)'!F6</f>
        <v>1.3452059052059051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(5)'!G6</f>
        <v>1.3891619491619491</v>
      </c>
    </row>
    <row r="6" spans="2:21" ht="15.75">
      <c r="B6" s="37" t="s">
        <v>97</v>
      </c>
      <c r="C6" s="37"/>
      <c r="D6" s="37" t="str">
        <f>'CO (5)'!D4</f>
        <v xml:space="preserve"> History of Modern India (1761- 1971 A.D.)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(5)'!H6</f>
        <v>1.3166344766344766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(5)'!I6</f>
        <v>1.3869641469641469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2</v>
      </c>
      <c r="D11" s="256">
        <v>1</v>
      </c>
      <c r="E11" s="256">
        <v>2</v>
      </c>
      <c r="F11" s="256"/>
      <c r="G11" s="256"/>
      <c r="H11" s="256"/>
      <c r="I11" s="256">
        <v>1</v>
      </c>
      <c r="J11" s="256"/>
      <c r="K11" s="256"/>
      <c r="L11" s="256"/>
      <c r="M11" s="256">
        <v>1</v>
      </c>
      <c r="N11" s="256">
        <v>1</v>
      </c>
    </row>
    <row r="12" spans="1:14" ht="16.5" thickBot="1">
      <c r="A12" s="31"/>
      <c r="B12" s="244" t="s">
        <v>50</v>
      </c>
      <c r="C12" s="257">
        <v>2</v>
      </c>
      <c r="D12" s="91">
        <v>1</v>
      </c>
      <c r="E12" s="91">
        <v>2</v>
      </c>
      <c r="F12" s="91"/>
      <c r="G12" s="91"/>
      <c r="H12" s="91"/>
      <c r="I12" s="91">
        <v>1</v>
      </c>
      <c r="J12" s="91">
        <v>2</v>
      </c>
      <c r="K12" s="91">
        <v>1</v>
      </c>
      <c r="L12" s="91"/>
      <c r="M12" s="91">
        <v>1</v>
      </c>
      <c r="N12" s="91">
        <v>1</v>
      </c>
    </row>
    <row r="13" spans="1:14" ht="16.5" thickBot="1">
      <c r="A13" s="31"/>
      <c r="B13" s="244" t="s">
        <v>51</v>
      </c>
      <c r="C13" s="257">
        <v>2</v>
      </c>
      <c r="D13" s="91">
        <v>1</v>
      </c>
      <c r="E13" s="91">
        <v>2</v>
      </c>
      <c r="F13" s="91"/>
      <c r="G13" s="91">
        <v>1</v>
      </c>
      <c r="H13" s="91">
        <v>2</v>
      </c>
      <c r="I13" s="91">
        <v>1</v>
      </c>
      <c r="J13" s="91"/>
      <c r="K13" s="91"/>
      <c r="L13" s="91">
        <v>1</v>
      </c>
      <c r="M13" s="91">
        <v>2</v>
      </c>
      <c r="N13" s="91">
        <v>2</v>
      </c>
    </row>
    <row r="14" spans="1:14" ht="16.5" thickBot="1">
      <c r="A14" s="31"/>
      <c r="B14" s="244" t="s">
        <v>52</v>
      </c>
      <c r="C14" s="257">
        <v>2</v>
      </c>
      <c r="D14" s="91">
        <v>1</v>
      </c>
      <c r="E14" s="91">
        <v>2</v>
      </c>
      <c r="F14" s="91"/>
      <c r="G14" s="91"/>
      <c r="H14" s="91">
        <v>1</v>
      </c>
      <c r="I14" s="91">
        <v>1</v>
      </c>
      <c r="J14" s="91"/>
      <c r="K14" s="91"/>
      <c r="L14" s="91">
        <v>1</v>
      </c>
      <c r="M14" s="91">
        <v>1</v>
      </c>
      <c r="N14" s="91">
        <v>2</v>
      </c>
    </row>
    <row r="15" spans="1:14" ht="16.5" thickBot="1">
      <c r="A15" s="31"/>
      <c r="B15" s="244" t="s">
        <v>53</v>
      </c>
      <c r="C15" s="257">
        <v>2</v>
      </c>
      <c r="D15" s="91">
        <v>1</v>
      </c>
      <c r="E15" s="91">
        <v>2</v>
      </c>
      <c r="F15" s="91">
        <v>2</v>
      </c>
      <c r="G15" s="91">
        <v>1</v>
      </c>
      <c r="H15" s="91"/>
      <c r="I15" s="91">
        <v>1</v>
      </c>
      <c r="J15" s="91"/>
      <c r="K15" s="91"/>
      <c r="L15" s="91">
        <v>1</v>
      </c>
      <c r="M15" s="91">
        <v>1</v>
      </c>
      <c r="N15" s="91">
        <v>1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1.3717993117993117</v>
      </c>
      <c r="D16" s="40">
        <f t="shared" si="0" ref="D16:N16">($U$3*D11+$U$4*D12+$U$5*D13+$U$6*D14+$U$7*D15)/(D11+D12+D13+D14+D15)</f>
        <v>1.3717993117993117</v>
      </c>
      <c r="E16" s="40">
        <f t="shared" si="0"/>
        <v>1.3717993117993117</v>
      </c>
      <c r="F16" s="40">
        <f t="shared" si="0"/>
        <v>1.3869641469641469</v>
      </c>
      <c r="G16" s="40">
        <f t="shared" si="0"/>
        <v>1.388063048063048</v>
      </c>
      <c r="H16" s="40">
        <f t="shared" si="0"/>
        <v>1.3649861249861248</v>
      </c>
      <c r="I16" s="40">
        <f t="shared" si="0"/>
        <v>1.3717993117993117</v>
      </c>
      <c r="J16" s="40">
        <f t="shared" si="0"/>
        <v>1.3452059052059051</v>
      </c>
      <c r="K16" s="40">
        <f t="shared" si="0"/>
        <v>1.3452059052059051</v>
      </c>
      <c r="L16" s="40">
        <f t="shared" si="0"/>
        <v>1.3642535242535245</v>
      </c>
      <c r="M16" s="40">
        <f t="shared" si="0"/>
        <v>1.3746930846930845</v>
      </c>
      <c r="N16" s="40">
        <f t="shared" si="0"/>
        <v>1.366398997827569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(5)'!D5</f>
        <v>History of Modern World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1</v>
      </c>
      <c r="D26" s="256">
        <v>1</v>
      </c>
      <c r="E26" s="256">
        <v>2</v>
      </c>
      <c r="F26" s="256">
        <v>1</v>
      </c>
      <c r="G26" s="256">
        <v>1</v>
      </c>
      <c r="H26" s="256"/>
      <c r="I26" s="256"/>
      <c r="J26" s="256">
        <v>1</v>
      </c>
      <c r="K26" s="256">
        <v>1</v>
      </c>
      <c r="L26" s="256">
        <v>2</v>
      </c>
      <c r="M26" s="256">
        <v>1</v>
      </c>
      <c r="N26" s="256">
        <v>1</v>
      </c>
    </row>
    <row r="27" spans="2:14" ht="16.5" thickBot="1">
      <c r="B27" s="244" t="s">
        <v>50</v>
      </c>
      <c r="C27" s="257">
        <v>1</v>
      </c>
      <c r="D27" s="91">
        <v>1</v>
      </c>
      <c r="E27" s="91">
        <v>2</v>
      </c>
      <c r="F27" s="91">
        <v>2</v>
      </c>
      <c r="G27" s="91">
        <v>2</v>
      </c>
      <c r="H27" s="91">
        <v>1</v>
      </c>
      <c r="I27" s="91">
        <v>1</v>
      </c>
      <c r="J27" s="91">
        <v>1</v>
      </c>
      <c r="K27" s="91">
        <v>1</v>
      </c>
      <c r="L27" s="91">
        <v>2</v>
      </c>
      <c r="M27" s="91">
        <v>1</v>
      </c>
      <c r="N27" s="91">
        <v>1</v>
      </c>
    </row>
    <row r="28" spans="2:14" ht="16.5" thickBot="1">
      <c r="B28" s="244" t="s">
        <v>51</v>
      </c>
      <c r="C28" s="257">
        <v>1</v>
      </c>
      <c r="D28" s="91">
        <v>1</v>
      </c>
      <c r="E28" s="91">
        <v>1</v>
      </c>
      <c r="F28" s="91">
        <v>1</v>
      </c>
      <c r="G28" s="91">
        <v>1</v>
      </c>
      <c r="H28" s="91">
        <v>2</v>
      </c>
      <c r="I28" s="91"/>
      <c r="J28" s="91">
        <v>1</v>
      </c>
      <c r="K28" s="91">
        <v>1</v>
      </c>
      <c r="L28" s="91">
        <v>1</v>
      </c>
      <c r="M28" s="91">
        <v>1</v>
      </c>
      <c r="N28" s="91">
        <v>1</v>
      </c>
    </row>
    <row r="29" spans="2:14" ht="16.5" thickBot="1">
      <c r="B29" s="244" t="s">
        <v>52</v>
      </c>
      <c r="C29" s="257">
        <v>1</v>
      </c>
      <c r="D29" s="91">
        <v>1</v>
      </c>
      <c r="E29" s="91">
        <v>1</v>
      </c>
      <c r="F29" s="91">
        <v>1</v>
      </c>
      <c r="G29" s="91">
        <v>1</v>
      </c>
      <c r="H29" s="91">
        <v>2</v>
      </c>
      <c r="I29" s="91"/>
      <c r="J29" s="91">
        <v>1</v>
      </c>
      <c r="K29" s="91">
        <v>1</v>
      </c>
      <c r="L29" s="91">
        <v>1</v>
      </c>
      <c r="M29" s="91">
        <v>1</v>
      </c>
      <c r="N29" s="91">
        <v>1</v>
      </c>
    </row>
    <row r="30" spans="2:14" ht="16.5" thickBot="1">
      <c r="B30" s="244" t="s">
        <v>53</v>
      </c>
      <c r="C30" s="257">
        <v>2</v>
      </c>
      <c r="D30" s="91">
        <v>2</v>
      </c>
      <c r="E30" s="91">
        <v>2</v>
      </c>
      <c r="F30" s="91">
        <v>2</v>
      </c>
      <c r="G30" s="91">
        <v>2</v>
      </c>
      <c r="H30" s="91">
        <v>2</v>
      </c>
      <c r="I30" s="91">
        <v>1</v>
      </c>
      <c r="J30" s="91">
        <v>1</v>
      </c>
      <c r="K30" s="91">
        <v>1</v>
      </c>
      <c r="L30" s="91">
        <v>2</v>
      </c>
      <c r="M30" s="91">
        <v>2</v>
      </c>
      <c r="N30" s="91">
        <v>1</v>
      </c>
    </row>
    <row r="31" spans="2:16" ht="16.5" thickBot="1">
      <c r="B31" s="244" t="s">
        <v>54</v>
      </c>
      <c r="C31" s="40">
        <f>($U$3*C26+$U$4*C27+$U$5*C28+$U$6*C29+$U$7*C30)/(C26+C27+C28+C29+C30)</f>
        <v>1.3743267843267841</v>
      </c>
      <c r="D31" s="40">
        <f t="shared" si="1" ref="D31:N31">($U$3*D26+$U$4*D27+$U$5*D28+$U$6*D29+$U$7*D30)/(D26+D27+D28+D29+D30)</f>
        <v>1.3743267843267841</v>
      </c>
      <c r="E31" s="40">
        <f t="shared" si="1"/>
        <v>1.3765245865245865</v>
      </c>
      <c r="F31" s="40">
        <f t="shared" si="1"/>
        <v>1.3701666587380872</v>
      </c>
      <c r="G31" s="40">
        <f t="shared" si="1"/>
        <v>1.3701666587380872</v>
      </c>
      <c r="H31" s="40">
        <f t="shared" si="1"/>
        <v>1.3615324358181502</v>
      </c>
      <c r="I31" s="40">
        <f t="shared" si="1"/>
        <v>1.3660850260850261</v>
      </c>
      <c r="J31" s="40">
        <f t="shared" si="1"/>
        <v>1.3717993117993117</v>
      </c>
      <c r="K31" s="40">
        <f t="shared" si="1"/>
        <v>1.3717993117993117</v>
      </c>
      <c r="L31" s="40">
        <f t="shared" si="1"/>
        <v>1.3765245865245865</v>
      </c>
      <c r="M31" s="40">
        <f t="shared" si="1"/>
        <v>1.3743267843267841</v>
      </c>
      <c r="N31" s="40">
        <f t="shared" si="1"/>
        <v>1.3717993117993117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</mergeCells>
  <pageMargins left="0.7" right="0.7" top="0.75" bottom="0.75" header="0.3" footer="0.3"/>
  <pageSetup orientation="portrait" paperSize="1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98bfc5-b7f3-4206-af48-ec7acb1089c2}">
  <dimension ref="A3:AC18"/>
  <sheetViews>
    <sheetView zoomScale="78" zoomScaleNormal="78" workbookViewId="0" topLeftCell="F1">
      <selection pane="topLeft" activeCell="AB6" sqref="AB6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30.75" thickBot="1">
      <c r="A6" s="45">
        <v>1</v>
      </c>
      <c r="B6" s="45" t="s">
        <v>107</v>
      </c>
      <c r="C6" s="60"/>
      <c r="D6" s="60" t="str">
        <f>'CO (5)'!D4</f>
        <v xml:space="preserve"> History of Modern India (1761- 1971 A.D.)</v>
      </c>
      <c r="E6" s="60">
        <v>1.20</v>
      </c>
      <c r="F6" s="61">
        <f>'CO-PO Mapping (5)'!C16</f>
        <v>1.3717993117993117</v>
      </c>
      <c r="G6" s="45">
        <v>2</v>
      </c>
      <c r="H6" s="61">
        <f>'CO-PO Mapping (5)'!D16</f>
        <v>1.3717993117993117</v>
      </c>
      <c r="I6" s="45">
        <v>1.80</v>
      </c>
      <c r="J6" s="61">
        <f>'CO-PO Mapping (5)'!E16</f>
        <v>1.3717993117993117</v>
      </c>
      <c r="K6" s="45">
        <v>1.90</v>
      </c>
      <c r="L6" s="40">
        <f>'CO-PO Mapping (5)'!F16</f>
        <v>1.3869641469641469</v>
      </c>
      <c r="M6" s="45">
        <v>1.40</v>
      </c>
      <c r="N6" s="61">
        <f>'CO-PO Mapping (5)'!G16</f>
        <v>1.388063048063048</v>
      </c>
      <c r="O6" s="45">
        <v>1.50</v>
      </c>
      <c r="P6" s="61">
        <f>'CO-PO Mapping (5)'!H16</f>
        <v>1.3649861249861248</v>
      </c>
      <c r="Q6" s="45">
        <v>2.2999999999999998</v>
      </c>
      <c r="R6" s="61">
        <f>'CO-PO Mapping (5)'!I16</f>
        <v>1.3717993117993117</v>
      </c>
      <c r="S6" s="45">
        <v>1.80</v>
      </c>
      <c r="T6" s="61">
        <f>'CO-PO Mapping (5)'!J16</f>
        <v>1.3452059052059051</v>
      </c>
      <c r="U6" s="45">
        <v>1.50</v>
      </c>
      <c r="V6" s="61">
        <f>'CO-PO Mapping (5)'!K16</f>
        <v>1.3452059052059051</v>
      </c>
      <c r="W6" s="45">
        <v>1.90</v>
      </c>
      <c r="X6" s="61">
        <f>'CO-PO Mapping (5)'!L16</f>
        <v>1.3642535242535245</v>
      </c>
      <c r="Y6" s="45">
        <v>2</v>
      </c>
      <c r="Z6" s="61">
        <f>'CO-PO Mapping (5)'!M16</f>
        <v>1.3746930846930845</v>
      </c>
      <c r="AA6" s="45">
        <v>1.50</v>
      </c>
      <c r="AB6" s="62">
        <f>'CO-PO Mapping (5)'!N16</f>
        <v>1.366398997827569</v>
      </c>
      <c r="AC6" s="63"/>
    </row>
    <row r="7" spans="1:29" ht="15">
      <c r="A7" s="45">
        <v>2</v>
      </c>
      <c r="B7" s="45" t="s">
        <v>107</v>
      </c>
      <c r="C7" s="60"/>
      <c r="D7" s="60" t="str">
        <f>'CO (5)'!D5</f>
        <v>History of Modern World</v>
      </c>
      <c r="E7" s="60">
        <v>1.90</v>
      </c>
      <c r="F7" s="92">
        <f>'CO-PO Mapping (5)'!C31</f>
        <v>1.3743267843267841</v>
      </c>
      <c r="G7" s="45">
        <v>2</v>
      </c>
      <c r="H7" s="92">
        <f>'CO-PO Mapping (5)'!D31</f>
        <v>1.3743267843267841</v>
      </c>
      <c r="I7" s="45">
        <v>2</v>
      </c>
      <c r="J7" s="92">
        <f>'CO-PO Mapping (5)'!E31</f>
        <v>1.3765245865245865</v>
      </c>
      <c r="K7" s="45">
        <v>1.60</v>
      </c>
      <c r="L7" s="92">
        <f>'CO-PO Mapping (5)'!F31</f>
        <v>1.3701666587380872</v>
      </c>
      <c r="M7" s="45">
        <v>2</v>
      </c>
      <c r="N7" s="92">
        <f>'CO-PO Mapping (5)'!G31</f>
        <v>1.3701666587380872</v>
      </c>
      <c r="O7" s="45">
        <v>1.60</v>
      </c>
      <c r="P7" s="92">
        <f>'CO-PO Mapping (5)'!H31</f>
        <v>1.3615324358181502</v>
      </c>
      <c r="Q7" s="45">
        <v>2</v>
      </c>
      <c r="R7" s="92">
        <f>'CO-PO Mapping (5)'!I31</f>
        <v>1.3660850260850261</v>
      </c>
      <c r="S7" s="45">
        <v>2</v>
      </c>
      <c r="T7" s="92">
        <f>'CO-PO Mapping (5)'!J31</f>
        <v>1.3717993117993117</v>
      </c>
      <c r="U7" s="45">
        <v>1.70</v>
      </c>
      <c r="V7" s="92">
        <f>'CO-PO Mapping (5)'!K31</f>
        <v>1.3717993117993117</v>
      </c>
      <c r="W7" s="45">
        <v>2</v>
      </c>
      <c r="X7" s="92">
        <f>'CO-PO Mapping (5)'!L31</f>
        <v>1.3765245865245865</v>
      </c>
      <c r="Y7" s="45">
        <v>2</v>
      </c>
      <c r="Z7" s="92">
        <f>'CO-PO Mapping (5)'!M31</f>
        <v>1.3743267843267841</v>
      </c>
      <c r="AA7" s="45">
        <v>2</v>
      </c>
      <c r="AB7" s="92">
        <f>'CO-PO Mapping (5)'!N31</f>
        <v>1.3717993117993117</v>
      </c>
      <c r="AC7" s="63"/>
    </row>
    <row r="9" spans="4:28" ht="15">
      <c r="D9" s="44" t="s">
        <v>73</v>
      </c>
      <c r="E9" s="47">
        <f>AVERAGE(E6:E7)</f>
        <v>1.5499999999999998</v>
      </c>
      <c r="F9" s="48"/>
      <c r="G9" s="49">
        <f>AVERAGE(G6:G7)</f>
        <v>2</v>
      </c>
      <c r="H9" s="48"/>
      <c r="I9" s="49">
        <f>AVERAGE(I6:I7)</f>
        <v>1.90</v>
      </c>
      <c r="J9" s="48"/>
      <c r="K9" s="49">
        <f>AVERAGE(K6:K7)</f>
        <v>1.75</v>
      </c>
      <c r="L9" s="48"/>
      <c r="M9" s="49">
        <f>AVERAGE(M6:M7)</f>
        <v>1.70</v>
      </c>
      <c r="N9" s="48"/>
      <c r="O9" s="49">
        <f>AVERAGE(O6:O7)</f>
        <v>1.55</v>
      </c>
      <c r="P9" s="48"/>
      <c r="Q9" s="49">
        <f>AVERAGE(Q6:Q7)</f>
        <v>2.15</v>
      </c>
      <c r="R9" s="48"/>
      <c r="S9" s="49">
        <f>AVERAGE(S6:S7)</f>
        <v>1.90</v>
      </c>
      <c r="T9" s="48"/>
      <c r="U9" s="49">
        <f>AVERAGE(U6:U7)</f>
        <v>1.60</v>
      </c>
      <c r="V9" s="48"/>
      <c r="W9" s="49">
        <f>AVERAGE(W6:W7)</f>
        <v>1.95</v>
      </c>
      <c r="X9" s="48"/>
      <c r="Y9" s="49">
        <f>AVERAGE(Y6:Y7)</f>
        <v>2</v>
      </c>
      <c r="Z9" s="48"/>
      <c r="AA9" s="49">
        <f>AVERAGE(AA6:AA7)</f>
        <v>1.75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1.3730630480630479</v>
      </c>
      <c r="G11" s="64"/>
      <c r="H11" s="85">
        <f>AVERAGE(H6:H7)</f>
        <v>1.3730630480630479</v>
      </c>
      <c r="I11" s="64"/>
      <c r="J11" s="85">
        <f>AVERAGE(J6:J7)</f>
        <v>1.374161949161949</v>
      </c>
      <c r="K11" s="64"/>
      <c r="L11" s="85">
        <f>AVERAGE(L6:L7)</f>
        <v>1.3785654028511169</v>
      </c>
      <c r="M11" s="64"/>
      <c r="N11" s="85">
        <f>AVERAGE(N6:N7)</f>
        <v>1.3791148534005675</v>
      </c>
      <c r="O11" s="64"/>
      <c r="P11" s="85">
        <f>AVERAGE(P6:P7)</f>
        <v>1.3632592804021375</v>
      </c>
      <c r="Q11" s="64"/>
      <c r="R11" s="85">
        <f>AVERAGE(R6:R7)</f>
        <v>1.3689421689421688</v>
      </c>
      <c r="S11" s="64"/>
      <c r="T11" s="85">
        <f>AVERAGE(T6:T7)</f>
        <v>1.3585026085026084</v>
      </c>
      <c r="U11" s="64"/>
      <c r="V11" s="85">
        <f>AVERAGE(V6:V7)</f>
        <v>1.3585026085026084</v>
      </c>
      <c r="W11" s="64"/>
      <c r="X11" s="85">
        <f>AVERAGE(X6:X7)</f>
        <v>1.3703890553890554</v>
      </c>
      <c r="Y11" s="64"/>
      <c r="Z11" s="85">
        <f>AVERAGE(Z6:Z7)</f>
        <v>1.3745099345099343</v>
      </c>
      <c r="AA11" s="64"/>
      <c r="AB11" s="86">
        <f>AVERAGE(AB6:AB7)</f>
        <v>1.3690991548134404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2.50</v>
      </c>
      <c r="K13" s="64"/>
      <c r="L13" s="87">
        <v>2.50</v>
      </c>
      <c r="M13" s="64"/>
      <c r="N13" s="87">
        <v>2.10</v>
      </c>
      <c r="O13" s="64"/>
      <c r="P13" s="87">
        <v>2.40</v>
      </c>
      <c r="Q13" s="64"/>
      <c r="R13" s="87">
        <v>2.2000000000000002</v>
      </c>
      <c r="S13" s="64"/>
      <c r="T13" s="87">
        <v>2.60</v>
      </c>
      <c r="U13" s="64"/>
      <c r="V13" s="87">
        <v>2.40</v>
      </c>
      <c r="W13" s="64"/>
      <c r="X13" s="87">
        <v>2.60</v>
      </c>
      <c r="Y13" s="64"/>
      <c r="Z13" s="87">
        <v>2.80</v>
      </c>
      <c r="AA13" s="64"/>
      <c r="AB13" s="88">
        <v>2.60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1.736531524031524</v>
      </c>
      <c r="G15" s="64"/>
      <c r="H15" s="89">
        <f>(H11+H13)/2</f>
        <v>1.936531524031524</v>
      </c>
      <c r="I15" s="64"/>
      <c r="J15" s="89">
        <f>(J11+J13)/2</f>
        <v>1.9370809745809745</v>
      </c>
      <c r="K15" s="64"/>
      <c r="L15" s="89">
        <f>(L11+L13)/2</f>
        <v>1.9392827014255585</v>
      </c>
      <c r="M15" s="64"/>
      <c r="N15" s="89">
        <f>(N11+N13)/2</f>
        <v>1.7395574267002838</v>
      </c>
      <c r="O15" s="64"/>
      <c r="P15" s="89">
        <f>(P11+P13)/2</f>
        <v>1.8816296402010688</v>
      </c>
      <c r="Q15" s="64"/>
      <c r="R15" s="89">
        <f>(R11+R13)/2</f>
        <v>1.7844710844710845</v>
      </c>
      <c r="S15" s="64"/>
      <c r="T15" s="89">
        <f>(T11+T13)/2</f>
        <v>1.9792513042513042</v>
      </c>
      <c r="U15" s="64"/>
      <c r="V15" s="89">
        <f>(V11+V13)/2</f>
        <v>1.8792513042513042</v>
      </c>
      <c r="W15" s="64"/>
      <c r="X15" s="89">
        <f>(X11+X13)/2</f>
        <v>1.9851945276945278</v>
      </c>
      <c r="Y15" s="64"/>
      <c r="Z15" s="89">
        <f>(Z11+Z13)/2</f>
        <v>2.087254967254967</v>
      </c>
      <c r="AA15" s="64"/>
      <c r="AB15" s="90">
        <f>(AB11+AB13)/2</f>
        <v>1.9845495774067201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Not Achive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Not Achive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477bb0-1e4d-4857-8051-e38045ae5d4f}">
  <dimension ref="A1:AR58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309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4" thickBot="1">
      <c r="A3" s="197" t="s">
        <v>83</v>
      </c>
      <c r="B3" s="198"/>
      <c r="C3" s="311" t="s">
        <v>310</v>
      </c>
      <c r="D3" s="84" t="s">
        <v>98</v>
      </c>
      <c r="E3" s="83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630119</v>
      </c>
      <c r="C7" s="118" t="s">
        <v>311</v>
      </c>
      <c r="D7" s="267">
        <v>6</v>
      </c>
      <c r="E7" s="267">
        <v>5</v>
      </c>
      <c r="F7" s="268">
        <v>4</v>
      </c>
      <c r="G7" s="228">
        <v>3</v>
      </c>
      <c r="H7" s="228">
        <v>8</v>
      </c>
      <c r="I7" s="228">
        <f>SUM(D7:H7)</f>
        <v>26</v>
      </c>
      <c r="J7" s="228">
        <f>I7*0.15</f>
        <v>3.90</v>
      </c>
      <c r="K7" s="229">
        <v>3</v>
      </c>
      <c r="L7" s="229">
        <v>2</v>
      </c>
      <c r="M7" s="229">
        <v>4</v>
      </c>
      <c r="N7" s="229">
        <v>1.50</v>
      </c>
      <c r="O7" s="229">
        <v>2</v>
      </c>
      <c r="P7" s="229">
        <f>SUM(K7:O7)</f>
        <v>12.50</v>
      </c>
      <c r="Q7" s="229">
        <f>P7*0.05</f>
        <v>0.625</v>
      </c>
      <c r="R7" s="103">
        <f>D7*0.15+K7*0.05</f>
        <v>1.0499999999999998</v>
      </c>
      <c r="S7" s="103">
        <f t="shared" si="0" ref="S7:V7">E7*0.15+L7*0.05</f>
        <v>0.85</v>
      </c>
      <c r="T7" s="103">
        <f t="shared" si="0"/>
        <v>0.80</v>
      </c>
      <c r="U7" s="103">
        <f t="shared" si="0"/>
        <v>0.52499999999999991</v>
      </c>
      <c r="V7" s="103">
        <f t="shared" si="0"/>
        <v>1.30</v>
      </c>
      <c r="W7" s="26">
        <f>I7+P7</f>
        <v>38.50</v>
      </c>
      <c r="X7" s="226">
        <f>W7*0.2</f>
        <v>7.70</v>
      </c>
      <c r="Y7" s="118">
        <v>30</v>
      </c>
      <c r="Z7" s="105">
        <f>Y7*0.8</f>
        <v>24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630124</v>
      </c>
      <c r="C8" s="118" t="s">
        <v>131</v>
      </c>
      <c r="D8" s="267">
        <v>7</v>
      </c>
      <c r="E8" s="267">
        <v>8</v>
      </c>
      <c r="F8" s="268">
        <v>6</v>
      </c>
      <c r="G8" s="228">
        <v>9</v>
      </c>
      <c r="H8" s="228">
        <v>7</v>
      </c>
      <c r="I8" s="228">
        <f t="shared" si="1" ref="I8:I46">SUM(D8:H8)</f>
        <v>37</v>
      </c>
      <c r="J8" s="228">
        <f t="shared" si="2" ref="J8:J46">I8*0.15</f>
        <v>5.55</v>
      </c>
      <c r="K8" s="229">
        <v>2</v>
      </c>
      <c r="L8" s="229">
        <v>3</v>
      </c>
      <c r="M8" s="229">
        <v>2.50</v>
      </c>
      <c r="N8" s="229">
        <v>3</v>
      </c>
      <c r="O8" s="229">
        <v>4</v>
      </c>
      <c r="P8" s="229">
        <f t="shared" si="3" ref="P8:P46">SUM(K8:O8)</f>
        <v>14.50</v>
      </c>
      <c r="Q8" s="229">
        <f t="shared" si="4" ref="Q8:Q46">P8*0.05</f>
        <v>0.72500000000000009</v>
      </c>
      <c r="R8" s="103">
        <f t="shared" si="5" ref="R8:R46">D8*0.15+K8*0.05</f>
        <v>1.1500000000000001</v>
      </c>
      <c r="S8" s="103">
        <f t="shared" si="6" ref="S8:S46">E8*0.15+L8*0.05</f>
        <v>1.35</v>
      </c>
      <c r="T8" s="103">
        <f t="shared" si="7" ref="T8:T46">F8*0.15+M8*0.05</f>
        <v>1.0249999999999999</v>
      </c>
      <c r="U8" s="103">
        <f t="shared" si="8" ref="U8:U46">G8*0.15+N8*0.05</f>
        <v>1.50</v>
      </c>
      <c r="V8" s="103">
        <f t="shared" si="9" ref="V8:V46">H8*0.15+O8*0.05</f>
        <v>1.25</v>
      </c>
      <c r="W8" s="26">
        <f t="shared" si="10" ref="W8:W46">I8+P8</f>
        <v>51.50</v>
      </c>
      <c r="X8" s="226">
        <f t="shared" si="11" ref="X8:X46">W8*0.2</f>
        <v>10.30</v>
      </c>
      <c r="Y8" s="118">
        <v>37</v>
      </c>
      <c r="Z8" s="105">
        <f t="shared" si="12" ref="Z8:Z46">Y8*0.8</f>
        <v>29.60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630131</v>
      </c>
      <c r="C9" s="118" t="s">
        <v>312</v>
      </c>
      <c r="D9" s="267">
        <v>9</v>
      </c>
      <c r="E9" s="267">
        <v>11</v>
      </c>
      <c r="F9" s="268">
        <v>8</v>
      </c>
      <c r="G9" s="228">
        <v>10</v>
      </c>
      <c r="H9" s="228">
        <v>7</v>
      </c>
      <c r="I9" s="228">
        <f t="shared" si="1"/>
        <v>45</v>
      </c>
      <c r="J9" s="228">
        <f t="shared" si="2"/>
        <v>6.75</v>
      </c>
      <c r="K9" s="229">
        <v>3</v>
      </c>
      <c r="L9" s="229">
        <v>2.50</v>
      </c>
      <c r="M9" s="229">
        <v>4</v>
      </c>
      <c r="N9" s="229">
        <v>3.50</v>
      </c>
      <c r="O9" s="229">
        <v>3</v>
      </c>
      <c r="P9" s="229">
        <f t="shared" si="3"/>
        <v>16</v>
      </c>
      <c r="Q9" s="229">
        <f t="shared" si="4"/>
        <v>0.80</v>
      </c>
      <c r="R9" s="103">
        <f t="shared" si="5"/>
        <v>1.50</v>
      </c>
      <c r="S9" s="103">
        <f t="shared" si="6"/>
        <v>1.775</v>
      </c>
      <c r="T9" s="103">
        <f t="shared" si="7"/>
        <v>1.40</v>
      </c>
      <c r="U9" s="103">
        <f t="shared" si="8"/>
        <v>1.675</v>
      </c>
      <c r="V9" s="103">
        <f t="shared" si="9"/>
        <v>1.2000000000000002</v>
      </c>
      <c r="W9" s="26">
        <f t="shared" si="10"/>
        <v>61</v>
      </c>
      <c r="X9" s="226">
        <f t="shared" si="11"/>
        <v>12.20</v>
      </c>
      <c r="Y9" s="118">
        <v>47</v>
      </c>
      <c r="Z9" s="105">
        <f t="shared" si="12"/>
        <v>37.60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630138</v>
      </c>
      <c r="C10" s="118" t="s">
        <v>210</v>
      </c>
      <c r="D10" s="267">
        <v>8</v>
      </c>
      <c r="E10" s="267">
        <v>9</v>
      </c>
      <c r="F10" s="268">
        <v>6</v>
      </c>
      <c r="G10" s="228">
        <v>9</v>
      </c>
      <c r="H10" s="228">
        <v>8</v>
      </c>
      <c r="I10" s="228">
        <f t="shared" si="1"/>
        <v>40</v>
      </c>
      <c r="J10" s="228">
        <f t="shared" si="2"/>
        <v>6</v>
      </c>
      <c r="K10" s="229">
        <v>4</v>
      </c>
      <c r="L10" s="229">
        <v>2</v>
      </c>
      <c r="M10" s="229">
        <v>1.50</v>
      </c>
      <c r="N10" s="229">
        <v>4</v>
      </c>
      <c r="O10" s="229">
        <v>3.50</v>
      </c>
      <c r="P10" s="229">
        <f t="shared" si="3"/>
        <v>15</v>
      </c>
      <c r="Q10" s="229">
        <f t="shared" si="4"/>
        <v>0.75</v>
      </c>
      <c r="R10" s="103">
        <f t="shared" si="5"/>
        <v>1.40</v>
      </c>
      <c r="S10" s="103">
        <f t="shared" si="6"/>
        <v>1.45</v>
      </c>
      <c r="T10" s="103">
        <f t="shared" si="7"/>
        <v>0.97499999999999987</v>
      </c>
      <c r="U10" s="103">
        <f t="shared" si="8"/>
        <v>1.5499999999999998</v>
      </c>
      <c r="V10" s="103">
        <f t="shared" si="9"/>
        <v>1.375</v>
      </c>
      <c r="W10" s="26">
        <f t="shared" si="10"/>
        <v>55</v>
      </c>
      <c r="X10" s="226">
        <f t="shared" si="11"/>
        <v>11</v>
      </c>
      <c r="Y10" s="118">
        <v>42</v>
      </c>
      <c r="Z10" s="105">
        <f t="shared" si="12"/>
        <v>33.60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630140</v>
      </c>
      <c r="C11" s="118" t="s">
        <v>313</v>
      </c>
      <c r="D11" s="267">
        <v>7</v>
      </c>
      <c r="E11" s="267">
        <v>11</v>
      </c>
      <c r="F11" s="268">
        <v>9</v>
      </c>
      <c r="G11" s="228">
        <v>8</v>
      </c>
      <c r="H11" s="228">
        <v>10</v>
      </c>
      <c r="I11" s="228">
        <f t="shared" si="1"/>
        <v>45</v>
      </c>
      <c r="J11" s="228">
        <f t="shared" si="2"/>
        <v>6.75</v>
      </c>
      <c r="K11" s="229">
        <v>3</v>
      </c>
      <c r="L11" s="229">
        <v>2</v>
      </c>
      <c r="M11" s="229">
        <v>5</v>
      </c>
      <c r="N11" s="229">
        <v>2</v>
      </c>
      <c r="O11" s="229">
        <v>3</v>
      </c>
      <c r="P11" s="229">
        <f t="shared" si="3"/>
        <v>15</v>
      </c>
      <c r="Q11" s="229">
        <f t="shared" si="4"/>
        <v>0.75</v>
      </c>
      <c r="R11" s="103">
        <f t="shared" si="5"/>
        <v>1.2000000000000002</v>
      </c>
      <c r="S11" s="103">
        <f t="shared" si="6"/>
        <v>1.75</v>
      </c>
      <c r="T11" s="103">
        <f t="shared" si="7"/>
        <v>1.60</v>
      </c>
      <c r="U11" s="103">
        <f t="shared" si="8"/>
        <v>1.30</v>
      </c>
      <c r="V11" s="103">
        <f t="shared" si="9"/>
        <v>1.65</v>
      </c>
      <c r="W11" s="26">
        <f t="shared" si="10"/>
        <v>60</v>
      </c>
      <c r="X11" s="226">
        <f t="shared" si="11"/>
        <v>12</v>
      </c>
      <c r="Y11" s="118">
        <v>46</v>
      </c>
      <c r="Z11" s="105">
        <f t="shared" si="12"/>
        <v>36.800000000000004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630145</v>
      </c>
      <c r="C12" s="118" t="s">
        <v>314</v>
      </c>
      <c r="D12" s="267"/>
      <c r="E12" s="267"/>
      <c r="F12" s="268"/>
      <c r="G12" s="228"/>
      <c r="H12" s="228"/>
      <c r="I12" s="228"/>
      <c r="J12" s="228"/>
      <c r="K12" s="229"/>
      <c r="L12" s="229"/>
      <c r="M12" s="229"/>
      <c r="N12" s="229"/>
      <c r="O12" s="229"/>
      <c r="P12" s="229"/>
      <c r="Q12" s="229">
        <f t="shared" si="4"/>
        <v>0</v>
      </c>
      <c r="R12" s="103">
        <f t="shared" si="5"/>
        <v>0</v>
      </c>
      <c r="S12" s="103">
        <f t="shared" si="6"/>
        <v>0</v>
      </c>
      <c r="T12" s="103">
        <f t="shared" si="7"/>
        <v>0</v>
      </c>
      <c r="U12" s="103">
        <f t="shared" si="8"/>
        <v>0</v>
      </c>
      <c r="V12" s="103">
        <f t="shared" si="9"/>
        <v>0</v>
      </c>
      <c r="W12" s="26">
        <f t="shared" si="10"/>
        <v>0</v>
      </c>
      <c r="X12" s="226">
        <f t="shared" si="11"/>
        <v>0</v>
      </c>
      <c r="Y12" s="118" t="s">
        <v>170</v>
      </c>
      <c r="Z12" s="105" t="e">
        <f t="shared" si="12"/>
        <v>#VALUE!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630156</v>
      </c>
      <c r="C13" s="118" t="s">
        <v>300</v>
      </c>
      <c r="D13" s="267">
        <v>5</v>
      </c>
      <c r="E13" s="267">
        <v>8</v>
      </c>
      <c r="F13" s="268">
        <v>9</v>
      </c>
      <c r="G13" s="228">
        <v>6</v>
      </c>
      <c r="H13" s="228">
        <v>7</v>
      </c>
      <c r="I13" s="228">
        <f t="shared" si="1"/>
        <v>35</v>
      </c>
      <c r="J13" s="228">
        <f t="shared" si="2"/>
        <v>5.25</v>
      </c>
      <c r="K13" s="229">
        <v>1.50</v>
      </c>
      <c r="L13" s="229">
        <v>2</v>
      </c>
      <c r="M13" s="229">
        <v>3</v>
      </c>
      <c r="N13" s="229">
        <v>3.50</v>
      </c>
      <c r="O13" s="229">
        <v>3</v>
      </c>
      <c r="P13" s="229">
        <f t="shared" si="3"/>
        <v>13</v>
      </c>
      <c r="Q13" s="229">
        <f t="shared" si="4"/>
        <v>0.65</v>
      </c>
      <c r="R13" s="103">
        <f t="shared" si="5"/>
        <v>0.825</v>
      </c>
      <c r="S13" s="103">
        <f t="shared" si="6"/>
        <v>1.30</v>
      </c>
      <c r="T13" s="103">
        <f t="shared" si="7"/>
        <v>1.50</v>
      </c>
      <c r="U13" s="103">
        <f t="shared" si="8"/>
        <v>1.075</v>
      </c>
      <c r="V13" s="103">
        <f t="shared" si="9"/>
        <v>1.2000000000000002</v>
      </c>
      <c r="W13" s="26">
        <f t="shared" si="10"/>
        <v>48</v>
      </c>
      <c r="X13" s="226">
        <f t="shared" si="11"/>
        <v>9.6000000000000014</v>
      </c>
      <c r="Y13" s="118">
        <v>38</v>
      </c>
      <c r="Z13" s="105">
        <f t="shared" si="12"/>
        <v>30.40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630157</v>
      </c>
      <c r="C14" s="118" t="s">
        <v>315</v>
      </c>
      <c r="D14" s="267">
        <v>8</v>
      </c>
      <c r="E14" s="267">
        <v>6</v>
      </c>
      <c r="F14" s="268">
        <v>9</v>
      </c>
      <c r="G14" s="228">
        <v>11</v>
      </c>
      <c r="H14" s="228">
        <v>7</v>
      </c>
      <c r="I14" s="228">
        <f t="shared" si="1"/>
        <v>41</v>
      </c>
      <c r="J14" s="228">
        <f t="shared" si="2"/>
        <v>6.15</v>
      </c>
      <c r="K14" s="229">
        <v>3</v>
      </c>
      <c r="L14" s="229">
        <v>2.50</v>
      </c>
      <c r="M14" s="229">
        <v>3</v>
      </c>
      <c r="N14" s="229">
        <v>4</v>
      </c>
      <c r="O14" s="229">
        <v>1.50</v>
      </c>
      <c r="P14" s="229">
        <f t="shared" si="3"/>
        <v>14</v>
      </c>
      <c r="Q14" s="229">
        <f t="shared" si="4"/>
        <v>0.70</v>
      </c>
      <c r="R14" s="103">
        <f t="shared" si="5"/>
        <v>1.35</v>
      </c>
      <c r="S14" s="103">
        <f t="shared" si="6"/>
        <v>1.0249999999999999</v>
      </c>
      <c r="T14" s="103">
        <f t="shared" si="7"/>
        <v>1.50</v>
      </c>
      <c r="U14" s="103">
        <f t="shared" si="8"/>
        <v>1.85</v>
      </c>
      <c r="V14" s="103">
        <f t="shared" si="9"/>
        <v>1.125</v>
      </c>
      <c r="W14" s="26">
        <f t="shared" si="10"/>
        <v>55</v>
      </c>
      <c r="X14" s="226">
        <f t="shared" si="11"/>
        <v>11</v>
      </c>
      <c r="Y14" s="118">
        <v>44</v>
      </c>
      <c r="Z14" s="105">
        <f t="shared" si="12"/>
        <v>35.200000000000003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630162</v>
      </c>
      <c r="C15" s="118" t="s">
        <v>146</v>
      </c>
      <c r="D15" s="267">
        <v>9</v>
      </c>
      <c r="E15" s="267">
        <v>7</v>
      </c>
      <c r="F15" s="268">
        <v>8</v>
      </c>
      <c r="G15" s="228">
        <v>6</v>
      </c>
      <c r="H15" s="228">
        <v>8</v>
      </c>
      <c r="I15" s="228">
        <f t="shared" si="1"/>
        <v>38</v>
      </c>
      <c r="J15" s="228">
        <f t="shared" si="2"/>
        <v>5.70</v>
      </c>
      <c r="K15" s="229">
        <v>1</v>
      </c>
      <c r="L15" s="229">
        <v>2</v>
      </c>
      <c r="M15" s="229">
        <v>3.50</v>
      </c>
      <c r="N15" s="229">
        <v>2</v>
      </c>
      <c r="O15" s="229">
        <v>4</v>
      </c>
      <c r="P15" s="229">
        <f t="shared" si="3"/>
        <v>12.50</v>
      </c>
      <c r="Q15" s="229">
        <f t="shared" si="4"/>
        <v>0.625</v>
      </c>
      <c r="R15" s="103">
        <f t="shared" si="5"/>
        <v>1.40</v>
      </c>
      <c r="S15" s="103">
        <f t="shared" si="6"/>
        <v>1.1500000000000001</v>
      </c>
      <c r="T15" s="103">
        <f t="shared" si="7"/>
        <v>1.375</v>
      </c>
      <c r="U15" s="103">
        <f t="shared" si="8"/>
        <v>0.99999999999999989</v>
      </c>
      <c r="V15" s="103">
        <f t="shared" si="9"/>
        <v>1.40</v>
      </c>
      <c r="W15" s="26">
        <f t="shared" si="10"/>
        <v>50.50</v>
      </c>
      <c r="X15" s="226">
        <f t="shared" si="11"/>
        <v>10.100000000000001</v>
      </c>
      <c r="Y15" s="118">
        <v>40</v>
      </c>
      <c r="Z15" s="105">
        <f t="shared" si="12"/>
        <v>32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630163</v>
      </c>
      <c r="C16" s="118" t="s">
        <v>222</v>
      </c>
      <c r="D16" s="267">
        <v>3</v>
      </c>
      <c r="E16" s="267">
        <v>9</v>
      </c>
      <c r="F16" s="268">
        <v>7</v>
      </c>
      <c r="G16" s="228">
        <v>6</v>
      </c>
      <c r="H16" s="228">
        <v>9</v>
      </c>
      <c r="I16" s="228">
        <f t="shared" si="1"/>
        <v>34</v>
      </c>
      <c r="J16" s="228">
        <f t="shared" si="2"/>
        <v>5.0999999999999996</v>
      </c>
      <c r="K16" s="229">
        <v>3.50</v>
      </c>
      <c r="L16" s="229">
        <v>1</v>
      </c>
      <c r="M16" s="229">
        <v>3</v>
      </c>
      <c r="N16" s="229">
        <v>4</v>
      </c>
      <c r="O16" s="229">
        <v>2</v>
      </c>
      <c r="P16" s="229">
        <f t="shared" si="3"/>
        <v>13.50</v>
      </c>
      <c r="Q16" s="229">
        <f t="shared" si="4"/>
        <v>0.675</v>
      </c>
      <c r="R16" s="103">
        <f t="shared" si="5"/>
        <v>0.625</v>
      </c>
      <c r="S16" s="103">
        <f t="shared" si="6"/>
        <v>1.40</v>
      </c>
      <c r="T16" s="103">
        <f t="shared" si="7"/>
        <v>1.2000000000000002</v>
      </c>
      <c r="U16" s="103">
        <f t="shared" si="8"/>
        <v>1.0999999999999999</v>
      </c>
      <c r="V16" s="103">
        <f t="shared" si="9"/>
        <v>1.45</v>
      </c>
      <c r="W16" s="26">
        <f t="shared" si="10"/>
        <v>47.50</v>
      </c>
      <c r="X16" s="226">
        <f t="shared" si="11"/>
        <v>9.50</v>
      </c>
      <c r="Y16" s="118">
        <v>36</v>
      </c>
      <c r="Z16" s="105">
        <f t="shared" si="12"/>
        <v>28.80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630165</v>
      </c>
      <c r="C17" s="118" t="s">
        <v>148</v>
      </c>
      <c r="D17" s="267">
        <v>8</v>
      </c>
      <c r="E17" s="267">
        <v>6</v>
      </c>
      <c r="F17" s="268">
        <v>5</v>
      </c>
      <c r="G17" s="228">
        <v>7</v>
      </c>
      <c r="H17" s="228">
        <v>7</v>
      </c>
      <c r="I17" s="228">
        <f t="shared" si="1"/>
        <v>33</v>
      </c>
      <c r="J17" s="228">
        <f t="shared" si="2"/>
        <v>4.95</v>
      </c>
      <c r="K17" s="229">
        <v>3</v>
      </c>
      <c r="L17" s="229">
        <v>0.50</v>
      </c>
      <c r="M17" s="229">
        <v>0</v>
      </c>
      <c r="N17" s="229">
        <v>3</v>
      </c>
      <c r="O17" s="229">
        <v>4</v>
      </c>
      <c r="P17" s="229">
        <f t="shared" si="3"/>
        <v>10.50</v>
      </c>
      <c r="Q17" s="229">
        <f t="shared" si="4"/>
        <v>0.525</v>
      </c>
      <c r="R17" s="103">
        <f t="shared" si="5"/>
        <v>1.35</v>
      </c>
      <c r="S17" s="103">
        <f t="shared" si="6"/>
        <v>0.925</v>
      </c>
      <c r="T17" s="103">
        <f t="shared" si="7"/>
        <v>0.75</v>
      </c>
      <c r="U17" s="103">
        <f t="shared" si="8"/>
        <v>1.2000000000000002</v>
      </c>
      <c r="V17" s="103">
        <f t="shared" si="9"/>
        <v>1.25</v>
      </c>
      <c r="W17" s="26">
        <f t="shared" si="10"/>
        <v>43.50</v>
      </c>
      <c r="X17" s="226">
        <f t="shared" si="11"/>
        <v>8.7000000000000011</v>
      </c>
      <c r="Y17" s="118">
        <v>38</v>
      </c>
      <c r="Z17" s="105">
        <f t="shared" si="12"/>
        <v>30.40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630171</v>
      </c>
      <c r="C18" s="118" t="s">
        <v>150</v>
      </c>
      <c r="D18" s="267">
        <v>6</v>
      </c>
      <c r="E18" s="267">
        <v>3</v>
      </c>
      <c r="F18" s="268">
        <v>5</v>
      </c>
      <c r="G18" s="228">
        <v>4</v>
      </c>
      <c r="H18" s="228">
        <v>6</v>
      </c>
      <c r="I18" s="228">
        <f t="shared" si="1"/>
        <v>24</v>
      </c>
      <c r="J18" s="228">
        <f t="shared" si="2"/>
        <v>3.5999999999999996</v>
      </c>
      <c r="K18" s="229">
        <v>2</v>
      </c>
      <c r="L18" s="229">
        <v>1.50</v>
      </c>
      <c r="M18" s="229">
        <v>3</v>
      </c>
      <c r="N18" s="229">
        <v>1</v>
      </c>
      <c r="O18" s="229">
        <v>0.50</v>
      </c>
      <c r="P18" s="229">
        <f t="shared" si="3"/>
        <v>8</v>
      </c>
      <c r="Q18" s="229">
        <f t="shared" si="4"/>
        <v>0.40</v>
      </c>
      <c r="R18" s="103">
        <f t="shared" si="5"/>
        <v>0.99999999999999989</v>
      </c>
      <c r="S18" s="103">
        <f t="shared" si="6"/>
        <v>0.52499999999999991</v>
      </c>
      <c r="T18" s="103">
        <f t="shared" si="7"/>
        <v>0.90</v>
      </c>
      <c r="U18" s="103">
        <f t="shared" si="8"/>
        <v>0.65</v>
      </c>
      <c r="V18" s="103">
        <f t="shared" si="9"/>
        <v>0.925</v>
      </c>
      <c r="W18" s="26">
        <f t="shared" si="10"/>
        <v>32</v>
      </c>
      <c r="X18" s="226">
        <f t="shared" si="11"/>
        <v>6.40</v>
      </c>
      <c r="Y18" s="118">
        <v>24</v>
      </c>
      <c r="Z18" s="105">
        <f t="shared" si="12"/>
        <v>19.200000000000003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630174</v>
      </c>
      <c r="C19" s="118" t="s">
        <v>316</v>
      </c>
      <c r="D19" s="267">
        <v>9</v>
      </c>
      <c r="E19" s="267">
        <v>8</v>
      </c>
      <c r="F19" s="268">
        <v>10</v>
      </c>
      <c r="G19" s="228">
        <v>8</v>
      </c>
      <c r="H19" s="228">
        <v>11</v>
      </c>
      <c r="I19" s="228">
        <f t="shared" si="1"/>
        <v>46</v>
      </c>
      <c r="J19" s="228">
        <f t="shared" si="2"/>
        <v>6.90</v>
      </c>
      <c r="K19" s="229">
        <v>3</v>
      </c>
      <c r="L19" s="229">
        <v>2</v>
      </c>
      <c r="M19" s="229">
        <v>2.50</v>
      </c>
      <c r="N19" s="229">
        <v>3</v>
      </c>
      <c r="O19" s="229">
        <v>2</v>
      </c>
      <c r="P19" s="229">
        <f t="shared" si="3"/>
        <v>12.50</v>
      </c>
      <c r="Q19" s="229">
        <f t="shared" si="4"/>
        <v>0.625</v>
      </c>
      <c r="R19" s="103">
        <f t="shared" si="5"/>
        <v>1.50</v>
      </c>
      <c r="S19" s="103">
        <f t="shared" si="6"/>
        <v>1.30</v>
      </c>
      <c r="T19" s="103">
        <f t="shared" si="7"/>
        <v>1.625</v>
      </c>
      <c r="U19" s="103">
        <f t="shared" si="8"/>
        <v>1.35</v>
      </c>
      <c r="V19" s="103">
        <f t="shared" si="9"/>
        <v>1.75</v>
      </c>
      <c r="W19" s="26">
        <f t="shared" si="10"/>
        <v>58.50</v>
      </c>
      <c r="X19" s="226">
        <f t="shared" si="11"/>
        <v>11.70</v>
      </c>
      <c r="Y19" s="118">
        <v>48</v>
      </c>
      <c r="Z19" s="105">
        <f t="shared" si="12"/>
        <v>38.400000000000006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630176</v>
      </c>
      <c r="C20" s="118" t="s">
        <v>301</v>
      </c>
      <c r="D20" s="267">
        <v>13</v>
      </c>
      <c r="E20" s="267">
        <v>11</v>
      </c>
      <c r="F20" s="268">
        <v>9</v>
      </c>
      <c r="G20" s="228">
        <v>10</v>
      </c>
      <c r="H20" s="228">
        <v>12</v>
      </c>
      <c r="I20" s="228">
        <f t="shared" si="1"/>
        <v>55</v>
      </c>
      <c r="J20" s="228">
        <f t="shared" si="2"/>
        <v>8.25</v>
      </c>
      <c r="K20" s="229">
        <v>4</v>
      </c>
      <c r="L20" s="229">
        <v>3.50</v>
      </c>
      <c r="M20" s="229">
        <v>5</v>
      </c>
      <c r="N20" s="229">
        <v>2.50</v>
      </c>
      <c r="O20" s="229">
        <v>3</v>
      </c>
      <c r="P20" s="229">
        <f t="shared" si="3"/>
        <v>18</v>
      </c>
      <c r="Q20" s="229">
        <f t="shared" si="4"/>
        <v>0.90</v>
      </c>
      <c r="R20" s="103">
        <f t="shared" si="5"/>
        <v>2.15</v>
      </c>
      <c r="S20" s="103">
        <f t="shared" si="6"/>
        <v>1.825</v>
      </c>
      <c r="T20" s="103">
        <f t="shared" si="7"/>
        <v>1.60</v>
      </c>
      <c r="U20" s="103">
        <f t="shared" si="8"/>
        <v>1.625</v>
      </c>
      <c r="V20" s="103">
        <f t="shared" si="9"/>
        <v>1.9499999999999997</v>
      </c>
      <c r="W20" s="26">
        <f t="shared" si="10"/>
        <v>73</v>
      </c>
      <c r="X20" s="226">
        <f t="shared" si="11"/>
        <v>14.60</v>
      </c>
      <c r="Y20" s="118">
        <v>57</v>
      </c>
      <c r="Z20" s="105">
        <f t="shared" si="12"/>
        <v>45.60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630178</v>
      </c>
      <c r="C21" s="118" t="s">
        <v>292</v>
      </c>
      <c r="D21" s="267">
        <v>9</v>
      </c>
      <c r="E21" s="267">
        <v>13</v>
      </c>
      <c r="F21" s="268">
        <v>11</v>
      </c>
      <c r="G21" s="228">
        <v>12</v>
      </c>
      <c r="H21" s="228">
        <v>11</v>
      </c>
      <c r="I21" s="228">
        <f t="shared" si="1"/>
        <v>56</v>
      </c>
      <c r="J21" s="228">
        <f t="shared" si="2"/>
        <v>8.40</v>
      </c>
      <c r="K21" s="229">
        <v>3.50</v>
      </c>
      <c r="L21" s="229">
        <v>4.50</v>
      </c>
      <c r="M21" s="229">
        <v>3</v>
      </c>
      <c r="N21" s="229">
        <v>4</v>
      </c>
      <c r="O21" s="229">
        <v>2</v>
      </c>
      <c r="P21" s="229">
        <f t="shared" si="3"/>
        <v>17</v>
      </c>
      <c r="Q21" s="229">
        <f t="shared" si="4"/>
        <v>0.85000000000000009</v>
      </c>
      <c r="R21" s="103">
        <f t="shared" si="5"/>
        <v>1.525</v>
      </c>
      <c r="S21" s="103">
        <f t="shared" si="6"/>
        <v>2.1749999999999998</v>
      </c>
      <c r="T21" s="103">
        <f t="shared" si="7"/>
        <v>1.7999999999999998</v>
      </c>
      <c r="U21" s="103">
        <f t="shared" si="8"/>
        <v>1.9999999999999998</v>
      </c>
      <c r="V21" s="103">
        <f t="shared" si="9"/>
        <v>1.75</v>
      </c>
      <c r="W21" s="26">
        <f t="shared" si="10"/>
        <v>73</v>
      </c>
      <c r="X21" s="226">
        <f t="shared" si="11"/>
        <v>14.60</v>
      </c>
      <c r="Y21" s="118">
        <v>58</v>
      </c>
      <c r="Z21" s="105">
        <f t="shared" si="12"/>
        <v>46.400000000000006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630181</v>
      </c>
      <c r="C22" s="118" t="s">
        <v>317</v>
      </c>
      <c r="D22" s="267">
        <v>10</v>
      </c>
      <c r="E22" s="267">
        <v>8</v>
      </c>
      <c r="F22" s="268">
        <v>15</v>
      </c>
      <c r="G22" s="228">
        <v>13</v>
      </c>
      <c r="H22" s="228">
        <v>9</v>
      </c>
      <c r="I22" s="228">
        <f t="shared" si="1"/>
        <v>55</v>
      </c>
      <c r="J22" s="228">
        <f t="shared" si="2"/>
        <v>8.25</v>
      </c>
      <c r="K22" s="229">
        <v>3</v>
      </c>
      <c r="L22" s="229">
        <v>2</v>
      </c>
      <c r="M22" s="229">
        <v>2.50</v>
      </c>
      <c r="N22" s="229">
        <v>3</v>
      </c>
      <c r="O22" s="229">
        <v>4</v>
      </c>
      <c r="P22" s="229">
        <f t="shared" si="3"/>
        <v>14.50</v>
      </c>
      <c r="Q22" s="229">
        <f t="shared" si="4"/>
        <v>0.72500000000000009</v>
      </c>
      <c r="R22" s="103">
        <f t="shared" si="5"/>
        <v>1.65</v>
      </c>
      <c r="S22" s="103">
        <f t="shared" si="6"/>
        <v>1.30</v>
      </c>
      <c r="T22" s="103">
        <f t="shared" si="7"/>
        <v>2.375</v>
      </c>
      <c r="U22" s="103">
        <f t="shared" si="8"/>
        <v>2.10</v>
      </c>
      <c r="V22" s="103">
        <f t="shared" si="9"/>
        <v>1.5499999999999998</v>
      </c>
      <c r="W22" s="26">
        <f t="shared" si="10"/>
        <v>69.50</v>
      </c>
      <c r="X22" s="226">
        <f t="shared" si="11"/>
        <v>13.90</v>
      </c>
      <c r="Y22" s="118">
        <v>51</v>
      </c>
      <c r="Z22" s="105">
        <f t="shared" si="12"/>
        <v>40.800000000000004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630201</v>
      </c>
      <c r="C23" s="118" t="s">
        <v>162</v>
      </c>
      <c r="D23" s="267">
        <v>12</v>
      </c>
      <c r="E23" s="267">
        <v>13</v>
      </c>
      <c r="F23" s="268">
        <v>9</v>
      </c>
      <c r="G23" s="228">
        <v>12</v>
      </c>
      <c r="H23" s="228">
        <v>7</v>
      </c>
      <c r="I23" s="228">
        <f t="shared" si="1"/>
        <v>53</v>
      </c>
      <c r="J23" s="228">
        <f t="shared" si="2"/>
        <v>7.9499999999999993</v>
      </c>
      <c r="K23" s="229">
        <v>4</v>
      </c>
      <c r="L23" s="229">
        <v>3</v>
      </c>
      <c r="M23" s="229">
        <v>2.50</v>
      </c>
      <c r="N23" s="229">
        <v>3.50</v>
      </c>
      <c r="O23" s="229">
        <v>2</v>
      </c>
      <c r="P23" s="229">
        <f t="shared" si="3"/>
        <v>15</v>
      </c>
      <c r="Q23" s="229">
        <f t="shared" si="4"/>
        <v>0.75</v>
      </c>
      <c r="R23" s="103">
        <f t="shared" si="5"/>
        <v>1.9999999999999998</v>
      </c>
      <c r="S23" s="103">
        <f t="shared" si="6"/>
        <v>2.10</v>
      </c>
      <c r="T23" s="103">
        <f t="shared" si="7"/>
        <v>1.475</v>
      </c>
      <c r="U23" s="103">
        <f t="shared" si="8"/>
        <v>1.975</v>
      </c>
      <c r="V23" s="103">
        <f t="shared" si="9"/>
        <v>1.1500000000000001</v>
      </c>
      <c r="W23" s="26">
        <f t="shared" si="10"/>
        <v>68</v>
      </c>
      <c r="X23" s="226">
        <f t="shared" si="11"/>
        <v>13.60</v>
      </c>
      <c r="Y23" s="118">
        <v>54</v>
      </c>
      <c r="Z23" s="105">
        <f t="shared" si="12"/>
        <v>43.20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630204</v>
      </c>
      <c r="C24" s="118" t="s">
        <v>164</v>
      </c>
      <c r="D24" s="267">
        <v>8</v>
      </c>
      <c r="E24" s="267">
        <v>15</v>
      </c>
      <c r="F24" s="268">
        <v>13</v>
      </c>
      <c r="G24" s="228">
        <v>9</v>
      </c>
      <c r="H24" s="228">
        <v>10</v>
      </c>
      <c r="I24" s="228">
        <f t="shared" si="1"/>
        <v>55</v>
      </c>
      <c r="J24" s="228">
        <f t="shared" si="2"/>
        <v>8.25</v>
      </c>
      <c r="K24" s="229">
        <v>2</v>
      </c>
      <c r="L24" s="229">
        <v>4</v>
      </c>
      <c r="M24" s="229">
        <v>3</v>
      </c>
      <c r="N24" s="229">
        <v>2.50</v>
      </c>
      <c r="O24" s="229">
        <v>4</v>
      </c>
      <c r="P24" s="229">
        <f t="shared" si="3"/>
        <v>15.50</v>
      </c>
      <c r="Q24" s="229">
        <f t="shared" si="4"/>
        <v>0.775</v>
      </c>
      <c r="R24" s="103">
        <f t="shared" si="5"/>
        <v>1.30</v>
      </c>
      <c r="S24" s="103">
        <f t="shared" si="6"/>
        <v>2.4500000000000002</v>
      </c>
      <c r="T24" s="103">
        <f t="shared" si="7"/>
        <v>2.10</v>
      </c>
      <c r="U24" s="103">
        <f t="shared" si="8"/>
        <v>1.475</v>
      </c>
      <c r="V24" s="103">
        <f t="shared" si="9"/>
        <v>1.70</v>
      </c>
      <c r="W24" s="26">
        <f t="shared" si="10"/>
        <v>70.50</v>
      </c>
      <c r="X24" s="226">
        <f t="shared" si="11"/>
        <v>14.10</v>
      </c>
      <c r="Y24" s="118">
        <v>56</v>
      </c>
      <c r="Z24" s="105">
        <f t="shared" si="12"/>
        <v>44.80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630211</v>
      </c>
      <c r="C25" s="118" t="s">
        <v>318</v>
      </c>
      <c r="D25" s="267">
        <v>8</v>
      </c>
      <c r="E25" s="267">
        <v>6</v>
      </c>
      <c r="F25" s="268">
        <v>7</v>
      </c>
      <c r="G25" s="228">
        <v>5</v>
      </c>
      <c r="H25" s="228">
        <v>9</v>
      </c>
      <c r="I25" s="228">
        <f t="shared" si="1"/>
        <v>35</v>
      </c>
      <c r="J25" s="228">
        <f t="shared" si="2"/>
        <v>5.25</v>
      </c>
      <c r="K25" s="229">
        <v>2.50</v>
      </c>
      <c r="L25" s="229">
        <v>1.50</v>
      </c>
      <c r="M25" s="229">
        <v>4</v>
      </c>
      <c r="N25" s="229">
        <v>3.50</v>
      </c>
      <c r="O25" s="229">
        <v>2</v>
      </c>
      <c r="P25" s="229">
        <f t="shared" si="3"/>
        <v>13.50</v>
      </c>
      <c r="Q25" s="229">
        <f t="shared" si="4"/>
        <v>0.675</v>
      </c>
      <c r="R25" s="103">
        <f t="shared" si="5"/>
        <v>1.325</v>
      </c>
      <c r="S25" s="103">
        <f t="shared" si="6"/>
        <v>0.97499999999999987</v>
      </c>
      <c r="T25" s="103">
        <f t="shared" si="7"/>
        <v>1.25</v>
      </c>
      <c r="U25" s="103">
        <f t="shared" si="8"/>
        <v>0.925</v>
      </c>
      <c r="V25" s="103">
        <f t="shared" si="9"/>
        <v>1.45</v>
      </c>
      <c r="W25" s="26">
        <f t="shared" si="10"/>
        <v>48.50</v>
      </c>
      <c r="X25" s="226">
        <f t="shared" si="11"/>
        <v>9.7000000000000011</v>
      </c>
      <c r="Y25" s="118">
        <v>38</v>
      </c>
      <c r="Z25" s="105">
        <f t="shared" si="12"/>
        <v>30.40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630212</v>
      </c>
      <c r="C26" s="118" t="s">
        <v>243</v>
      </c>
      <c r="D26" s="267">
        <v>3</v>
      </c>
      <c r="E26" s="267">
        <v>2</v>
      </c>
      <c r="F26" s="268">
        <v>4</v>
      </c>
      <c r="G26" s="228">
        <v>6</v>
      </c>
      <c r="H26" s="228">
        <v>5</v>
      </c>
      <c r="I26" s="228">
        <f t="shared" si="1"/>
        <v>20</v>
      </c>
      <c r="J26" s="228">
        <f t="shared" si="2"/>
        <v>3</v>
      </c>
      <c r="K26" s="229">
        <v>1</v>
      </c>
      <c r="L26" s="229">
        <v>0.50</v>
      </c>
      <c r="M26" s="229">
        <v>1.50</v>
      </c>
      <c r="N26" s="229">
        <v>3</v>
      </c>
      <c r="O26" s="229">
        <v>4</v>
      </c>
      <c r="P26" s="229">
        <f t="shared" si="3"/>
        <v>10</v>
      </c>
      <c r="Q26" s="229">
        <f t="shared" si="4"/>
        <v>0.50</v>
      </c>
      <c r="R26" s="103">
        <f t="shared" si="5"/>
        <v>0.49999999999999994</v>
      </c>
      <c r="S26" s="103">
        <f t="shared" si="6"/>
        <v>0.325</v>
      </c>
      <c r="T26" s="103">
        <f t="shared" si="7"/>
        <v>0.675</v>
      </c>
      <c r="U26" s="103">
        <f t="shared" si="8"/>
        <v>1.0499999999999998</v>
      </c>
      <c r="V26" s="103">
        <f t="shared" si="9"/>
        <v>0.95</v>
      </c>
      <c r="W26" s="26">
        <f t="shared" si="10"/>
        <v>30</v>
      </c>
      <c r="X26" s="226">
        <f t="shared" si="11"/>
        <v>6</v>
      </c>
      <c r="Y26" s="118">
        <v>18</v>
      </c>
      <c r="Z26" s="105">
        <f t="shared" si="12"/>
        <v>14.40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630215</v>
      </c>
      <c r="C27" s="118" t="s">
        <v>244</v>
      </c>
      <c r="D27" s="267">
        <v>15</v>
      </c>
      <c r="E27" s="267">
        <v>13</v>
      </c>
      <c r="F27" s="268">
        <v>14</v>
      </c>
      <c r="G27" s="228">
        <v>12</v>
      </c>
      <c r="H27" s="228">
        <v>11</v>
      </c>
      <c r="I27" s="228">
        <f t="shared" si="1"/>
        <v>65</v>
      </c>
      <c r="J27" s="228">
        <f t="shared" si="2"/>
        <v>9.75</v>
      </c>
      <c r="K27" s="229">
        <v>5</v>
      </c>
      <c r="L27" s="229">
        <v>4.50</v>
      </c>
      <c r="M27" s="229">
        <v>5.50</v>
      </c>
      <c r="N27" s="229">
        <v>4</v>
      </c>
      <c r="O27" s="229">
        <v>3</v>
      </c>
      <c r="P27" s="229">
        <f t="shared" si="3"/>
        <v>22</v>
      </c>
      <c r="Q27" s="229">
        <f t="shared" si="4"/>
        <v>1.1000000000000001</v>
      </c>
      <c r="R27" s="103">
        <f t="shared" si="5"/>
        <v>2.50</v>
      </c>
      <c r="S27" s="103">
        <f t="shared" si="6"/>
        <v>2.1749999999999998</v>
      </c>
      <c r="T27" s="103">
        <f t="shared" si="7"/>
        <v>2.375</v>
      </c>
      <c r="U27" s="103">
        <f t="shared" si="8"/>
        <v>1.9999999999999998</v>
      </c>
      <c r="V27" s="103">
        <f t="shared" si="9"/>
        <v>1.7999999999999998</v>
      </c>
      <c r="W27" s="26">
        <f t="shared" si="10"/>
        <v>87</v>
      </c>
      <c r="X27" s="226">
        <f t="shared" si="11"/>
        <v>17.400000000000002</v>
      </c>
      <c r="Y27" s="118">
        <v>69</v>
      </c>
      <c r="Z27" s="105">
        <f t="shared" si="12"/>
        <v>55.20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630216</v>
      </c>
      <c r="C28" s="118" t="s">
        <v>245</v>
      </c>
      <c r="D28" s="267">
        <v>9</v>
      </c>
      <c r="E28" s="267">
        <v>11</v>
      </c>
      <c r="F28" s="268">
        <v>8</v>
      </c>
      <c r="G28" s="228">
        <v>10</v>
      </c>
      <c r="H28" s="228">
        <v>7</v>
      </c>
      <c r="I28" s="228">
        <f t="shared" si="1"/>
        <v>45</v>
      </c>
      <c r="J28" s="228">
        <f t="shared" si="2"/>
        <v>6.75</v>
      </c>
      <c r="K28" s="229">
        <v>3</v>
      </c>
      <c r="L28" s="229">
        <v>4</v>
      </c>
      <c r="M28" s="229">
        <v>0.50</v>
      </c>
      <c r="N28" s="229">
        <v>3</v>
      </c>
      <c r="O28" s="229">
        <v>2</v>
      </c>
      <c r="P28" s="229">
        <f t="shared" si="3"/>
        <v>12.50</v>
      </c>
      <c r="Q28" s="229">
        <f t="shared" si="4"/>
        <v>0.625</v>
      </c>
      <c r="R28" s="103">
        <f t="shared" si="5"/>
        <v>1.50</v>
      </c>
      <c r="S28" s="103">
        <f t="shared" si="6"/>
        <v>1.85</v>
      </c>
      <c r="T28" s="103">
        <f t="shared" si="7"/>
        <v>1.2249999999999999</v>
      </c>
      <c r="U28" s="103">
        <f t="shared" si="8"/>
        <v>1.65</v>
      </c>
      <c r="V28" s="103">
        <f t="shared" si="9"/>
        <v>1.1500000000000001</v>
      </c>
      <c r="W28" s="26">
        <f t="shared" si="10"/>
        <v>57.50</v>
      </c>
      <c r="X28" s="226">
        <f t="shared" si="11"/>
        <v>11.50</v>
      </c>
      <c r="Y28" s="118">
        <v>49</v>
      </c>
      <c r="Z28" s="105">
        <f t="shared" si="12"/>
        <v>39.200000000000003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630217</v>
      </c>
      <c r="C29" s="118" t="s">
        <v>166</v>
      </c>
      <c r="D29" s="267">
        <v>6</v>
      </c>
      <c r="E29" s="267">
        <v>3</v>
      </c>
      <c r="F29" s="268">
        <v>5</v>
      </c>
      <c r="G29" s="228">
        <v>4</v>
      </c>
      <c r="H29" s="228">
        <v>5</v>
      </c>
      <c r="I29" s="228">
        <f t="shared" si="1"/>
        <v>23</v>
      </c>
      <c r="J29" s="228">
        <f t="shared" si="2"/>
        <v>3.4499999999999997</v>
      </c>
      <c r="K29" s="229">
        <v>0</v>
      </c>
      <c r="L29" s="229">
        <v>3</v>
      </c>
      <c r="M29" s="229">
        <v>1</v>
      </c>
      <c r="N29" s="229">
        <v>2</v>
      </c>
      <c r="O29" s="229">
        <v>1</v>
      </c>
      <c r="P29" s="229">
        <f t="shared" si="3"/>
        <v>7</v>
      </c>
      <c r="Q29" s="229">
        <f t="shared" si="4"/>
        <v>0.35</v>
      </c>
      <c r="R29" s="103">
        <f t="shared" si="5"/>
        <v>0.89999999999999991</v>
      </c>
      <c r="S29" s="103">
        <f t="shared" si="6"/>
        <v>0.60</v>
      </c>
      <c r="T29" s="103">
        <f t="shared" si="7"/>
        <v>0.80</v>
      </c>
      <c r="U29" s="103">
        <f t="shared" si="8"/>
        <v>0.70</v>
      </c>
      <c r="V29" s="103">
        <f t="shared" si="9"/>
        <v>0.80</v>
      </c>
      <c r="W29" s="26">
        <f t="shared" si="10"/>
        <v>30</v>
      </c>
      <c r="X29" s="226">
        <f t="shared" si="11"/>
        <v>6</v>
      </c>
      <c r="Y29" s="118">
        <v>28</v>
      </c>
      <c r="Z29" s="105">
        <f t="shared" si="12"/>
        <v>22.40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630223</v>
      </c>
      <c r="C30" s="118" t="s">
        <v>249</v>
      </c>
      <c r="D30" s="267">
        <v>9</v>
      </c>
      <c r="E30" s="267">
        <v>11</v>
      </c>
      <c r="F30" s="268">
        <v>8</v>
      </c>
      <c r="G30" s="228">
        <v>10</v>
      </c>
      <c r="H30" s="228">
        <v>12</v>
      </c>
      <c r="I30" s="228">
        <f t="shared" si="1"/>
        <v>50</v>
      </c>
      <c r="J30" s="228">
        <f t="shared" si="2"/>
        <v>7.50</v>
      </c>
      <c r="K30" s="229">
        <v>3</v>
      </c>
      <c r="L30" s="229">
        <v>4</v>
      </c>
      <c r="M30" s="229">
        <v>2.50</v>
      </c>
      <c r="N30" s="229">
        <v>3.50</v>
      </c>
      <c r="O30" s="229">
        <v>1.50</v>
      </c>
      <c r="P30" s="229">
        <f t="shared" si="3"/>
        <v>14.50</v>
      </c>
      <c r="Q30" s="229">
        <f t="shared" si="4"/>
        <v>0.72500000000000009</v>
      </c>
      <c r="R30" s="103">
        <f t="shared" si="5"/>
        <v>1.50</v>
      </c>
      <c r="S30" s="103">
        <f t="shared" si="6"/>
        <v>1.85</v>
      </c>
      <c r="T30" s="103">
        <f t="shared" si="7"/>
        <v>1.325</v>
      </c>
      <c r="U30" s="103">
        <f t="shared" si="8"/>
        <v>1.675</v>
      </c>
      <c r="V30" s="103">
        <f t="shared" si="9"/>
        <v>1.8749999999999998</v>
      </c>
      <c r="W30" s="26">
        <f t="shared" si="10"/>
        <v>64.50</v>
      </c>
      <c r="X30" s="226">
        <f t="shared" si="11"/>
        <v>12.90</v>
      </c>
      <c r="Y30" s="118">
        <v>56</v>
      </c>
      <c r="Z30" s="105">
        <f t="shared" si="12"/>
        <v>44.80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630230</v>
      </c>
      <c r="C31" s="118" t="s">
        <v>303</v>
      </c>
      <c r="D31" s="267">
        <v>3</v>
      </c>
      <c r="E31" s="267">
        <v>4</v>
      </c>
      <c r="F31" s="268">
        <v>2</v>
      </c>
      <c r="G31" s="228">
        <v>5</v>
      </c>
      <c r="H31" s="228">
        <v>6</v>
      </c>
      <c r="I31" s="228">
        <f t="shared" si="1"/>
        <v>20</v>
      </c>
      <c r="J31" s="228">
        <f t="shared" si="2"/>
        <v>3</v>
      </c>
      <c r="K31" s="229">
        <v>2</v>
      </c>
      <c r="L31" s="229">
        <v>0</v>
      </c>
      <c r="M31" s="229">
        <v>3</v>
      </c>
      <c r="N31" s="229">
        <v>2</v>
      </c>
      <c r="O31" s="229">
        <v>1</v>
      </c>
      <c r="P31" s="229">
        <f t="shared" si="3"/>
        <v>8</v>
      </c>
      <c r="Q31" s="229">
        <f t="shared" si="4"/>
        <v>0.40</v>
      </c>
      <c r="R31" s="103">
        <f t="shared" si="5"/>
        <v>0.54999999999999993</v>
      </c>
      <c r="S31" s="103">
        <f t="shared" si="6"/>
        <v>0.60</v>
      </c>
      <c r="T31" s="103">
        <f t="shared" si="7"/>
        <v>0.45</v>
      </c>
      <c r="U31" s="103">
        <f t="shared" si="8"/>
        <v>0.85</v>
      </c>
      <c r="V31" s="103">
        <f t="shared" si="9"/>
        <v>0.95</v>
      </c>
      <c r="W31" s="26">
        <f t="shared" si="10"/>
        <v>28</v>
      </c>
      <c r="X31" s="226">
        <f t="shared" si="11"/>
        <v>5.60</v>
      </c>
      <c r="Y31" s="118">
        <v>17</v>
      </c>
      <c r="Z31" s="105">
        <f t="shared" si="12"/>
        <v>13.60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630250</v>
      </c>
      <c r="C32" s="118" t="s">
        <v>261</v>
      </c>
      <c r="D32" s="267">
        <v>0</v>
      </c>
      <c r="E32" s="267">
        <v>6</v>
      </c>
      <c r="F32" s="268">
        <v>8</v>
      </c>
      <c r="G32" s="228">
        <v>4</v>
      </c>
      <c r="H32" s="228">
        <v>7</v>
      </c>
      <c r="I32" s="228">
        <f t="shared" si="1"/>
        <v>25</v>
      </c>
      <c r="J32" s="228">
        <f t="shared" si="2"/>
        <v>3.75</v>
      </c>
      <c r="K32" s="229">
        <v>1</v>
      </c>
      <c r="L32" s="229">
        <v>2</v>
      </c>
      <c r="M32" s="229">
        <v>3</v>
      </c>
      <c r="N32" s="229">
        <v>1</v>
      </c>
      <c r="O32" s="229">
        <v>2</v>
      </c>
      <c r="P32" s="229">
        <f t="shared" si="3"/>
        <v>9</v>
      </c>
      <c r="Q32" s="229">
        <f t="shared" si="4"/>
        <v>0.45</v>
      </c>
      <c r="R32" s="103">
        <f t="shared" si="5"/>
        <v>0.05</v>
      </c>
      <c r="S32" s="103">
        <f t="shared" si="6"/>
        <v>0.99999999999999989</v>
      </c>
      <c r="T32" s="103">
        <f t="shared" si="7"/>
        <v>1.35</v>
      </c>
      <c r="U32" s="103">
        <f t="shared" si="8"/>
        <v>0.65</v>
      </c>
      <c r="V32" s="103">
        <f t="shared" si="9"/>
        <v>1.1500000000000001</v>
      </c>
      <c r="W32" s="26">
        <f t="shared" si="10"/>
        <v>34</v>
      </c>
      <c r="X32" s="226">
        <f t="shared" si="11"/>
        <v>6.8000000000000007</v>
      </c>
      <c r="Y32" s="118">
        <v>17</v>
      </c>
      <c r="Z32" s="105">
        <f t="shared" si="12"/>
        <v>13.60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630251</v>
      </c>
      <c r="C33" s="118" t="s">
        <v>262</v>
      </c>
      <c r="D33" s="267">
        <v>8</v>
      </c>
      <c r="E33" s="267">
        <v>9</v>
      </c>
      <c r="F33" s="268">
        <v>7</v>
      </c>
      <c r="G33" s="228">
        <v>9</v>
      </c>
      <c r="H33" s="228">
        <v>8</v>
      </c>
      <c r="I33" s="228">
        <f t="shared" si="1"/>
        <v>41</v>
      </c>
      <c r="J33" s="228">
        <f t="shared" si="2"/>
        <v>6.15</v>
      </c>
      <c r="K33" s="229">
        <v>2</v>
      </c>
      <c r="L33" s="229">
        <v>3</v>
      </c>
      <c r="M33" s="229">
        <v>1</v>
      </c>
      <c r="N33" s="229">
        <v>2</v>
      </c>
      <c r="O33" s="229">
        <v>3</v>
      </c>
      <c r="P33" s="229">
        <f t="shared" si="3"/>
        <v>11</v>
      </c>
      <c r="Q33" s="229">
        <f t="shared" si="4"/>
        <v>0.55000000000000004</v>
      </c>
      <c r="R33" s="103">
        <f t="shared" si="5"/>
        <v>1.30</v>
      </c>
      <c r="S33" s="103">
        <f t="shared" si="6"/>
        <v>1.50</v>
      </c>
      <c r="T33" s="103">
        <f t="shared" si="7"/>
        <v>1.1000000000000001</v>
      </c>
      <c r="U33" s="103">
        <f t="shared" si="8"/>
        <v>1.45</v>
      </c>
      <c r="V33" s="103">
        <f t="shared" si="9"/>
        <v>1.35</v>
      </c>
      <c r="W33" s="26">
        <f t="shared" si="10"/>
        <v>52</v>
      </c>
      <c r="X33" s="226">
        <f t="shared" si="11"/>
        <v>10.40</v>
      </c>
      <c r="Y33" s="118">
        <v>34</v>
      </c>
      <c r="Z33" s="105">
        <f t="shared" si="12"/>
        <v>27.200000000000003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630254</v>
      </c>
      <c r="C34" s="118" t="s">
        <v>175</v>
      </c>
      <c r="D34" s="267">
        <v>6</v>
      </c>
      <c r="E34" s="267">
        <v>7</v>
      </c>
      <c r="F34" s="268">
        <v>8</v>
      </c>
      <c r="G34" s="228">
        <v>5</v>
      </c>
      <c r="H34" s="228">
        <v>6</v>
      </c>
      <c r="I34" s="228">
        <f t="shared" si="1"/>
        <v>32</v>
      </c>
      <c r="J34" s="228">
        <f t="shared" si="2"/>
        <v>4.80</v>
      </c>
      <c r="K34" s="229">
        <v>2</v>
      </c>
      <c r="L34" s="229">
        <v>3</v>
      </c>
      <c r="M34" s="229">
        <v>2</v>
      </c>
      <c r="N34" s="229">
        <v>1</v>
      </c>
      <c r="O34" s="229">
        <v>3</v>
      </c>
      <c r="P34" s="229">
        <f t="shared" si="3"/>
        <v>11</v>
      </c>
      <c r="Q34" s="229">
        <f t="shared" si="4"/>
        <v>0.55000000000000004</v>
      </c>
      <c r="R34" s="103">
        <f t="shared" si="5"/>
        <v>0.99999999999999989</v>
      </c>
      <c r="S34" s="103">
        <f t="shared" si="6"/>
        <v>1.2000000000000002</v>
      </c>
      <c r="T34" s="103">
        <f t="shared" si="7"/>
        <v>1.30</v>
      </c>
      <c r="U34" s="103">
        <f t="shared" si="8"/>
        <v>0.80</v>
      </c>
      <c r="V34" s="103">
        <f t="shared" si="9"/>
        <v>1.0499999999999998</v>
      </c>
      <c r="W34" s="26">
        <f t="shared" si="10"/>
        <v>43</v>
      </c>
      <c r="X34" s="226">
        <f t="shared" si="11"/>
        <v>8.60</v>
      </c>
      <c r="Y34" s="118">
        <v>25</v>
      </c>
      <c r="Z34" s="105">
        <f t="shared" si="12"/>
        <v>20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630256</v>
      </c>
      <c r="C35" s="118" t="s">
        <v>176</v>
      </c>
      <c r="D35" s="267"/>
      <c r="E35" s="267"/>
      <c r="F35" s="268"/>
      <c r="G35" s="228"/>
      <c r="H35" s="228"/>
      <c r="I35" s="228"/>
      <c r="J35" s="228"/>
      <c r="K35" s="229"/>
      <c r="L35" s="229"/>
      <c r="M35" s="229"/>
      <c r="N35" s="229"/>
      <c r="O35" s="229"/>
      <c r="P35" s="229"/>
      <c r="Q35" s="229">
        <f t="shared" si="4"/>
        <v>0</v>
      </c>
      <c r="R35" s="103">
        <f t="shared" si="5"/>
        <v>0</v>
      </c>
      <c r="S35" s="103">
        <f t="shared" si="6"/>
        <v>0</v>
      </c>
      <c r="T35" s="103">
        <f t="shared" si="7"/>
        <v>0</v>
      </c>
      <c r="U35" s="103">
        <f t="shared" si="8"/>
        <v>0</v>
      </c>
      <c r="V35" s="103">
        <f t="shared" si="9"/>
        <v>0</v>
      </c>
      <c r="W35" s="26">
        <f t="shared" si="10"/>
        <v>0</v>
      </c>
      <c r="X35" s="226">
        <f t="shared" si="11"/>
        <v>0</v>
      </c>
      <c r="Y35" s="118" t="s">
        <v>170</v>
      </c>
      <c r="Z35" s="105" t="e">
        <f t="shared" si="12"/>
        <v>#VALUE!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630260</v>
      </c>
      <c r="C36" s="118" t="s">
        <v>263</v>
      </c>
      <c r="D36" s="267">
        <v>8</v>
      </c>
      <c r="E36" s="267">
        <v>3</v>
      </c>
      <c r="F36" s="268">
        <v>0</v>
      </c>
      <c r="G36" s="228">
        <v>2</v>
      </c>
      <c r="H36" s="228">
        <v>7</v>
      </c>
      <c r="I36" s="228">
        <f t="shared" si="1"/>
        <v>20</v>
      </c>
      <c r="J36" s="228">
        <f t="shared" si="2"/>
        <v>3</v>
      </c>
      <c r="K36" s="229">
        <v>2</v>
      </c>
      <c r="L36" s="229">
        <v>3</v>
      </c>
      <c r="M36" s="229">
        <v>5</v>
      </c>
      <c r="N36" s="229">
        <v>4</v>
      </c>
      <c r="O36" s="229">
        <v>2</v>
      </c>
      <c r="P36" s="229">
        <f t="shared" si="3"/>
        <v>16</v>
      </c>
      <c r="Q36" s="229">
        <f t="shared" si="4"/>
        <v>0.80</v>
      </c>
      <c r="R36" s="103">
        <f t="shared" si="5"/>
        <v>1.30</v>
      </c>
      <c r="S36" s="103">
        <f t="shared" si="6"/>
        <v>0.60</v>
      </c>
      <c r="T36" s="103">
        <f t="shared" si="7"/>
        <v>0.25</v>
      </c>
      <c r="U36" s="103">
        <f t="shared" si="8"/>
        <v>0.50</v>
      </c>
      <c r="V36" s="103">
        <f t="shared" si="9"/>
        <v>1.1500000000000001</v>
      </c>
      <c r="W36" s="26">
        <f t="shared" si="10"/>
        <v>36</v>
      </c>
      <c r="X36" s="226">
        <f t="shared" si="11"/>
        <v>7.20</v>
      </c>
      <c r="Y36" s="118">
        <v>32</v>
      </c>
      <c r="Z36" s="105">
        <f t="shared" si="12"/>
        <v>25.60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630267</v>
      </c>
      <c r="C37" s="118" t="s">
        <v>319</v>
      </c>
      <c r="D37" s="267">
        <v>9</v>
      </c>
      <c r="E37" s="267">
        <v>11</v>
      </c>
      <c r="F37" s="268">
        <v>10</v>
      </c>
      <c r="G37" s="228">
        <v>8</v>
      </c>
      <c r="H37" s="228">
        <v>12</v>
      </c>
      <c r="I37" s="228">
        <f t="shared" si="1"/>
        <v>50</v>
      </c>
      <c r="J37" s="228">
        <f t="shared" si="2"/>
        <v>7.50</v>
      </c>
      <c r="K37" s="229">
        <v>3</v>
      </c>
      <c r="L37" s="229">
        <v>2</v>
      </c>
      <c r="M37" s="229">
        <v>4</v>
      </c>
      <c r="N37" s="229">
        <v>5</v>
      </c>
      <c r="O37" s="229">
        <v>5</v>
      </c>
      <c r="P37" s="229">
        <f t="shared" si="3"/>
        <v>19</v>
      </c>
      <c r="Q37" s="229">
        <f t="shared" si="4"/>
        <v>0.95</v>
      </c>
      <c r="R37" s="103">
        <f t="shared" si="5"/>
        <v>1.50</v>
      </c>
      <c r="S37" s="103">
        <f t="shared" si="6"/>
        <v>1.75</v>
      </c>
      <c r="T37" s="103">
        <f t="shared" si="7"/>
        <v>1.70</v>
      </c>
      <c r="U37" s="103">
        <f t="shared" si="8"/>
        <v>1.45</v>
      </c>
      <c r="V37" s="103">
        <f t="shared" si="9"/>
        <v>2.0499999999999998</v>
      </c>
      <c r="W37" s="26">
        <f t="shared" si="10"/>
        <v>69</v>
      </c>
      <c r="X37" s="226">
        <f t="shared" si="11"/>
        <v>13.80</v>
      </c>
      <c r="Y37" s="118">
        <v>54</v>
      </c>
      <c r="Z37" s="105">
        <f t="shared" si="12"/>
        <v>43.20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630273</v>
      </c>
      <c r="C38" s="118" t="s">
        <v>320</v>
      </c>
      <c r="D38" s="267">
        <v>10</v>
      </c>
      <c r="E38" s="267">
        <v>12</v>
      </c>
      <c r="F38" s="268">
        <v>13</v>
      </c>
      <c r="G38" s="228">
        <v>11</v>
      </c>
      <c r="H38" s="228">
        <v>6</v>
      </c>
      <c r="I38" s="228">
        <f t="shared" si="1"/>
        <v>52</v>
      </c>
      <c r="J38" s="228">
        <f t="shared" si="2"/>
        <v>7.80</v>
      </c>
      <c r="K38" s="229">
        <v>2</v>
      </c>
      <c r="L38" s="229">
        <v>3</v>
      </c>
      <c r="M38" s="229">
        <v>4</v>
      </c>
      <c r="N38" s="229">
        <v>3</v>
      </c>
      <c r="O38" s="229">
        <v>4</v>
      </c>
      <c r="P38" s="229">
        <f t="shared" si="3"/>
        <v>16</v>
      </c>
      <c r="Q38" s="229">
        <f t="shared" si="4"/>
        <v>0.80</v>
      </c>
      <c r="R38" s="103">
        <f t="shared" si="5"/>
        <v>1.60</v>
      </c>
      <c r="S38" s="103">
        <f t="shared" si="6"/>
        <v>1.9499999999999997</v>
      </c>
      <c r="T38" s="103">
        <f t="shared" si="7"/>
        <v>2.15</v>
      </c>
      <c r="U38" s="103">
        <f t="shared" si="8"/>
        <v>1.7999999999999998</v>
      </c>
      <c r="V38" s="103">
        <f t="shared" si="9"/>
        <v>1.0999999999999999</v>
      </c>
      <c r="W38" s="26">
        <f t="shared" si="10"/>
        <v>68</v>
      </c>
      <c r="X38" s="226">
        <f t="shared" si="11"/>
        <v>13.60</v>
      </c>
      <c r="Y38" s="118">
        <v>50</v>
      </c>
      <c r="Z38" s="105">
        <f t="shared" si="12"/>
        <v>40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630277</v>
      </c>
      <c r="C39" s="118" t="s">
        <v>271</v>
      </c>
      <c r="D39" s="267">
        <v>11</v>
      </c>
      <c r="E39" s="267">
        <v>10</v>
      </c>
      <c r="F39" s="268">
        <v>9</v>
      </c>
      <c r="G39" s="228">
        <v>12</v>
      </c>
      <c r="H39" s="228">
        <v>9</v>
      </c>
      <c r="I39" s="228">
        <f t="shared" si="1"/>
        <v>51</v>
      </c>
      <c r="J39" s="228">
        <f t="shared" si="2"/>
        <v>7.65</v>
      </c>
      <c r="K39" s="229">
        <v>4</v>
      </c>
      <c r="L39" s="229">
        <v>2</v>
      </c>
      <c r="M39" s="229">
        <v>3</v>
      </c>
      <c r="N39" s="229">
        <v>5</v>
      </c>
      <c r="O39" s="229">
        <v>3</v>
      </c>
      <c r="P39" s="229">
        <f t="shared" si="3"/>
        <v>17</v>
      </c>
      <c r="Q39" s="229">
        <f t="shared" si="4"/>
        <v>0.85000000000000009</v>
      </c>
      <c r="R39" s="103">
        <f t="shared" si="5"/>
        <v>1.85</v>
      </c>
      <c r="S39" s="103">
        <f t="shared" si="6"/>
        <v>1.60</v>
      </c>
      <c r="T39" s="103">
        <f t="shared" si="7"/>
        <v>1.50</v>
      </c>
      <c r="U39" s="103">
        <f t="shared" si="8"/>
        <v>2.0499999999999998</v>
      </c>
      <c r="V39" s="103">
        <f t="shared" si="9"/>
        <v>1.50</v>
      </c>
      <c r="W39" s="26">
        <f t="shared" si="10"/>
        <v>68</v>
      </c>
      <c r="X39" s="226">
        <f t="shared" si="11"/>
        <v>13.60</v>
      </c>
      <c r="Y39" s="118">
        <v>51</v>
      </c>
      <c r="Z39" s="105">
        <f t="shared" si="12"/>
        <v>40.800000000000004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630283</v>
      </c>
      <c r="C40" s="118" t="s">
        <v>276</v>
      </c>
      <c r="D40" s="267">
        <v>8</v>
      </c>
      <c r="E40" s="267">
        <v>13</v>
      </c>
      <c r="F40" s="268">
        <v>12</v>
      </c>
      <c r="G40" s="228">
        <v>10</v>
      </c>
      <c r="H40" s="228">
        <v>8</v>
      </c>
      <c r="I40" s="228">
        <f t="shared" si="1"/>
        <v>51</v>
      </c>
      <c r="J40" s="228">
        <f t="shared" si="2"/>
        <v>7.65</v>
      </c>
      <c r="K40" s="229">
        <v>3</v>
      </c>
      <c r="L40" s="229">
        <v>4</v>
      </c>
      <c r="M40" s="229">
        <v>2</v>
      </c>
      <c r="N40" s="229">
        <v>3</v>
      </c>
      <c r="O40" s="229">
        <v>5</v>
      </c>
      <c r="P40" s="229">
        <f t="shared" si="3"/>
        <v>17</v>
      </c>
      <c r="Q40" s="229">
        <f t="shared" si="4"/>
        <v>0.85000000000000009</v>
      </c>
      <c r="R40" s="103">
        <f t="shared" si="5"/>
        <v>1.35</v>
      </c>
      <c r="S40" s="103">
        <f t="shared" si="6"/>
        <v>2.15</v>
      </c>
      <c r="T40" s="103">
        <f t="shared" si="7"/>
        <v>1.90</v>
      </c>
      <c r="U40" s="103">
        <f t="shared" si="8"/>
        <v>1.65</v>
      </c>
      <c r="V40" s="103">
        <f t="shared" si="9"/>
        <v>1.45</v>
      </c>
      <c r="W40" s="26">
        <f t="shared" si="10"/>
        <v>68</v>
      </c>
      <c r="X40" s="226">
        <f t="shared" si="11"/>
        <v>13.60</v>
      </c>
      <c r="Y40" s="118">
        <v>52</v>
      </c>
      <c r="Z40" s="105">
        <f t="shared" si="12"/>
        <v>41.60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630291</v>
      </c>
      <c r="C41" s="270" t="s">
        <v>278</v>
      </c>
      <c r="D41" s="267">
        <v>9</v>
      </c>
      <c r="E41" s="267">
        <v>6</v>
      </c>
      <c r="F41" s="268">
        <v>5</v>
      </c>
      <c r="G41" s="228">
        <v>8</v>
      </c>
      <c r="H41" s="228">
        <v>7</v>
      </c>
      <c r="I41" s="228">
        <f t="shared" si="1"/>
        <v>35</v>
      </c>
      <c r="J41" s="228">
        <f t="shared" si="2"/>
        <v>5.25</v>
      </c>
      <c r="K41" s="229">
        <v>2</v>
      </c>
      <c r="L41" s="229">
        <v>3</v>
      </c>
      <c r="M41" s="229">
        <v>3</v>
      </c>
      <c r="N41" s="229">
        <v>4</v>
      </c>
      <c r="O41" s="229">
        <v>2</v>
      </c>
      <c r="P41" s="229">
        <f t="shared" si="3"/>
        <v>14</v>
      </c>
      <c r="Q41" s="229">
        <f t="shared" si="4"/>
        <v>0.70</v>
      </c>
      <c r="R41" s="103">
        <f t="shared" si="5"/>
        <v>1.45</v>
      </c>
      <c r="S41" s="103">
        <f t="shared" si="6"/>
        <v>1.0499999999999998</v>
      </c>
      <c r="T41" s="103">
        <f t="shared" si="7"/>
        <v>0.90</v>
      </c>
      <c r="U41" s="103">
        <f t="shared" si="8"/>
        <v>1.40</v>
      </c>
      <c r="V41" s="103">
        <f t="shared" si="9"/>
        <v>1.1500000000000001</v>
      </c>
      <c r="W41" s="26">
        <f t="shared" si="10"/>
        <v>49</v>
      </c>
      <c r="X41" s="226">
        <f t="shared" si="11"/>
        <v>9.8000000000000007</v>
      </c>
      <c r="Y41" s="118">
        <v>38</v>
      </c>
      <c r="Z41" s="105">
        <f t="shared" si="12"/>
        <v>30.40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630296</v>
      </c>
      <c r="C42" s="118" t="s">
        <v>185</v>
      </c>
      <c r="D42" s="267">
        <v>8</v>
      </c>
      <c r="E42" s="267">
        <v>10</v>
      </c>
      <c r="F42" s="268">
        <v>9</v>
      </c>
      <c r="G42" s="228">
        <v>11</v>
      </c>
      <c r="H42" s="228">
        <v>6</v>
      </c>
      <c r="I42" s="228">
        <f t="shared" si="1"/>
        <v>44</v>
      </c>
      <c r="J42" s="228">
        <f t="shared" si="2"/>
        <v>6.60</v>
      </c>
      <c r="K42" s="229">
        <v>3</v>
      </c>
      <c r="L42" s="229">
        <v>2</v>
      </c>
      <c r="M42" s="229">
        <v>4</v>
      </c>
      <c r="N42" s="229">
        <v>3</v>
      </c>
      <c r="O42" s="229">
        <v>4</v>
      </c>
      <c r="P42" s="229">
        <f t="shared" si="3"/>
        <v>16</v>
      </c>
      <c r="Q42" s="229">
        <f t="shared" si="4"/>
        <v>0.80</v>
      </c>
      <c r="R42" s="103">
        <f t="shared" si="5"/>
        <v>1.35</v>
      </c>
      <c r="S42" s="103">
        <f t="shared" si="6"/>
        <v>1.60</v>
      </c>
      <c r="T42" s="103">
        <f t="shared" si="7"/>
        <v>1.5499999999999998</v>
      </c>
      <c r="U42" s="103">
        <f t="shared" si="8"/>
        <v>1.7999999999999998</v>
      </c>
      <c r="V42" s="103">
        <f t="shared" si="9"/>
        <v>1.0999999999999999</v>
      </c>
      <c r="W42" s="26">
        <f t="shared" si="10"/>
        <v>60</v>
      </c>
      <c r="X42" s="226">
        <f t="shared" si="11"/>
        <v>12</v>
      </c>
      <c r="Y42" s="118">
        <v>42</v>
      </c>
      <c r="Z42" s="105">
        <f t="shared" si="12"/>
        <v>33.60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630299</v>
      </c>
      <c r="C43" s="118" t="s">
        <v>321</v>
      </c>
      <c r="D43" s="267">
        <v>12</v>
      </c>
      <c r="E43" s="267">
        <v>9</v>
      </c>
      <c r="F43" s="268">
        <v>10</v>
      </c>
      <c r="G43" s="228">
        <v>8</v>
      </c>
      <c r="H43" s="228">
        <v>11</v>
      </c>
      <c r="I43" s="228">
        <f t="shared" si="1"/>
        <v>50</v>
      </c>
      <c r="J43" s="228">
        <f t="shared" si="2"/>
        <v>7.50</v>
      </c>
      <c r="K43" s="229">
        <v>3.50</v>
      </c>
      <c r="L43" s="229">
        <v>4</v>
      </c>
      <c r="M43" s="229">
        <v>5.50</v>
      </c>
      <c r="N43" s="229">
        <v>4</v>
      </c>
      <c r="O43" s="229">
        <v>3</v>
      </c>
      <c r="P43" s="229">
        <f t="shared" si="3"/>
        <v>20</v>
      </c>
      <c r="Q43" s="229">
        <f t="shared" si="4"/>
        <v>1</v>
      </c>
      <c r="R43" s="103">
        <f t="shared" si="5"/>
        <v>1.975</v>
      </c>
      <c r="S43" s="103">
        <f t="shared" si="6"/>
        <v>1.5499999999999998</v>
      </c>
      <c r="T43" s="103">
        <f t="shared" si="7"/>
        <v>1.775</v>
      </c>
      <c r="U43" s="103">
        <f t="shared" si="8"/>
        <v>1.40</v>
      </c>
      <c r="V43" s="103">
        <f t="shared" si="9"/>
        <v>1.7999999999999998</v>
      </c>
      <c r="W43" s="26">
        <f t="shared" si="10"/>
        <v>70</v>
      </c>
      <c r="X43" s="226">
        <f t="shared" si="11"/>
        <v>14</v>
      </c>
      <c r="Y43" s="118">
        <v>56</v>
      </c>
      <c r="Z43" s="105">
        <f t="shared" si="12"/>
        <v>44.80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630300</v>
      </c>
      <c r="C44" s="118" t="s">
        <v>307</v>
      </c>
      <c r="D44" s="267">
        <v>6</v>
      </c>
      <c r="E44" s="267">
        <v>3</v>
      </c>
      <c r="F44" s="268">
        <v>5</v>
      </c>
      <c r="G44" s="228">
        <v>4</v>
      </c>
      <c r="H44" s="228">
        <v>8</v>
      </c>
      <c r="I44" s="228">
        <f t="shared" si="1"/>
        <v>26</v>
      </c>
      <c r="J44" s="228">
        <f t="shared" si="2"/>
        <v>3.90</v>
      </c>
      <c r="K44" s="229">
        <v>3</v>
      </c>
      <c r="L44" s="229">
        <v>2</v>
      </c>
      <c r="M44" s="229">
        <v>1</v>
      </c>
      <c r="N44" s="229">
        <v>3</v>
      </c>
      <c r="O44" s="229">
        <v>2</v>
      </c>
      <c r="P44" s="229">
        <f t="shared" si="3"/>
        <v>11</v>
      </c>
      <c r="Q44" s="229">
        <f t="shared" si="4"/>
        <v>0.55000000000000004</v>
      </c>
      <c r="R44" s="103">
        <f t="shared" si="5"/>
        <v>1.0499999999999998</v>
      </c>
      <c r="S44" s="103">
        <f t="shared" si="6"/>
        <v>0.54999999999999993</v>
      </c>
      <c r="T44" s="103">
        <f t="shared" si="7"/>
        <v>0.80</v>
      </c>
      <c r="U44" s="103">
        <f t="shared" si="8"/>
        <v>0.75</v>
      </c>
      <c r="V44" s="103">
        <f t="shared" si="9"/>
        <v>1.30</v>
      </c>
      <c r="W44" s="26">
        <f t="shared" si="10"/>
        <v>37</v>
      </c>
      <c r="X44" s="226">
        <f t="shared" si="11"/>
        <v>7.40</v>
      </c>
      <c r="Y44" s="118">
        <v>24</v>
      </c>
      <c r="Z44" s="105">
        <f t="shared" si="12"/>
        <v>19.200000000000003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630306</v>
      </c>
      <c r="C45" s="118" t="s">
        <v>322</v>
      </c>
      <c r="D45" s="267">
        <v>8</v>
      </c>
      <c r="E45" s="267">
        <v>6</v>
      </c>
      <c r="F45" s="268">
        <v>9</v>
      </c>
      <c r="G45" s="228">
        <v>7</v>
      </c>
      <c r="H45" s="228">
        <v>5</v>
      </c>
      <c r="I45" s="228">
        <f t="shared" si="1"/>
        <v>35</v>
      </c>
      <c r="J45" s="228">
        <f t="shared" si="2"/>
        <v>5.25</v>
      </c>
      <c r="K45" s="229">
        <v>5</v>
      </c>
      <c r="L45" s="229">
        <v>4</v>
      </c>
      <c r="M45" s="229">
        <v>3</v>
      </c>
      <c r="N45" s="229">
        <v>4</v>
      </c>
      <c r="O45" s="229">
        <v>3</v>
      </c>
      <c r="P45" s="229">
        <f t="shared" si="3"/>
        <v>19</v>
      </c>
      <c r="Q45" s="229">
        <f t="shared" si="4"/>
        <v>0.95</v>
      </c>
      <c r="R45" s="103">
        <f t="shared" si="5"/>
        <v>1.45</v>
      </c>
      <c r="S45" s="103">
        <f t="shared" si="6"/>
        <v>1.0999999999999999</v>
      </c>
      <c r="T45" s="103">
        <f t="shared" si="7"/>
        <v>1.50</v>
      </c>
      <c r="U45" s="103">
        <f t="shared" si="8"/>
        <v>1.25</v>
      </c>
      <c r="V45" s="103">
        <f t="shared" si="9"/>
        <v>0.90</v>
      </c>
      <c r="W45" s="26">
        <f t="shared" si="10"/>
        <v>54</v>
      </c>
      <c r="X45" s="226">
        <f t="shared" si="11"/>
        <v>10.80</v>
      </c>
      <c r="Y45" s="118">
        <v>34</v>
      </c>
      <c r="Z45" s="105">
        <f t="shared" si="12"/>
        <v>27.200000000000003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630310</v>
      </c>
      <c r="C46" s="270" t="s">
        <v>286</v>
      </c>
      <c r="D46" s="267">
        <v>9</v>
      </c>
      <c r="E46" s="267">
        <v>11</v>
      </c>
      <c r="F46" s="268">
        <v>10</v>
      </c>
      <c r="G46" s="228">
        <v>8</v>
      </c>
      <c r="H46" s="228">
        <v>12</v>
      </c>
      <c r="I46" s="228">
        <f t="shared" si="1"/>
        <v>50</v>
      </c>
      <c r="J46" s="228">
        <f t="shared" si="2"/>
        <v>7.50</v>
      </c>
      <c r="K46" s="229">
        <v>5</v>
      </c>
      <c r="L46" s="229">
        <v>3</v>
      </c>
      <c r="M46" s="229">
        <v>4</v>
      </c>
      <c r="N46" s="229">
        <v>3</v>
      </c>
      <c r="O46" s="229">
        <v>4</v>
      </c>
      <c r="P46" s="229">
        <f t="shared" si="3"/>
        <v>19</v>
      </c>
      <c r="Q46" s="229">
        <f t="shared" si="4"/>
        <v>0.95</v>
      </c>
      <c r="R46" s="103">
        <f t="shared" si="5"/>
        <v>1.60</v>
      </c>
      <c r="S46" s="103">
        <f t="shared" si="6"/>
        <v>1.7999999999999998</v>
      </c>
      <c r="T46" s="103">
        <f t="shared" si="7"/>
        <v>1.70</v>
      </c>
      <c r="U46" s="103">
        <f t="shared" si="8"/>
        <v>1.35</v>
      </c>
      <c r="V46" s="103">
        <f t="shared" si="9"/>
        <v>1.9999999999999998</v>
      </c>
      <c r="W46" s="26">
        <f t="shared" si="10"/>
        <v>69</v>
      </c>
      <c r="X46" s="226">
        <f t="shared" si="11"/>
        <v>13.80</v>
      </c>
      <c r="Y46" s="118">
        <v>48</v>
      </c>
      <c r="Z46" s="105">
        <f t="shared" si="12"/>
        <v>38.400000000000006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5:7" ht="21" thickBot="1">
      <c r="E47" s="108"/>
      <c r="G47" s="109"/>
    </row>
    <row r="48" spans="1:26" ht="20.25">
      <c r="A48" s="193" t="s">
        <v>16</v>
      </c>
      <c r="B48" s="194"/>
      <c r="C48" s="195"/>
      <c r="D48" s="6">
        <f t="shared" si="13" ref="D48:Z48">COUNT(D7:D46)</f>
        <v>38</v>
      </c>
      <c r="E48" s="6">
        <f t="shared" si="13"/>
        <v>38</v>
      </c>
      <c r="F48" s="6">
        <f t="shared" si="13"/>
        <v>38</v>
      </c>
      <c r="G48" s="6">
        <f t="shared" si="13"/>
        <v>38</v>
      </c>
      <c r="H48" s="6">
        <f t="shared" si="13"/>
        <v>38</v>
      </c>
      <c r="I48" s="6">
        <f t="shared" si="13"/>
        <v>38</v>
      </c>
      <c r="J48" s="6">
        <f t="shared" si="13"/>
        <v>38</v>
      </c>
      <c r="K48" s="6">
        <f t="shared" si="13"/>
        <v>38</v>
      </c>
      <c r="L48" s="6">
        <f t="shared" si="13"/>
        <v>38</v>
      </c>
      <c r="M48" s="6">
        <f t="shared" si="13"/>
        <v>38</v>
      </c>
      <c r="N48" s="6">
        <f t="shared" si="13"/>
        <v>38</v>
      </c>
      <c r="O48" s="6">
        <f t="shared" si="13"/>
        <v>38</v>
      </c>
      <c r="P48" s="6">
        <f t="shared" si="13"/>
        <v>38</v>
      </c>
      <c r="Q48" s="6">
        <f t="shared" si="13"/>
        <v>40</v>
      </c>
      <c r="R48" s="6">
        <f t="shared" si="13"/>
        <v>40</v>
      </c>
      <c r="S48" s="6">
        <f t="shared" si="13"/>
        <v>40</v>
      </c>
      <c r="T48" s="6">
        <f t="shared" si="13"/>
        <v>40</v>
      </c>
      <c r="U48" s="6">
        <f t="shared" si="13"/>
        <v>40</v>
      </c>
      <c r="V48" s="6">
        <f t="shared" si="13"/>
        <v>40</v>
      </c>
      <c r="W48" s="6">
        <f t="shared" si="13"/>
        <v>40</v>
      </c>
      <c r="X48" s="6">
        <f t="shared" si="13"/>
        <v>40</v>
      </c>
      <c r="Y48" s="6">
        <f t="shared" si="13"/>
        <v>38</v>
      </c>
      <c r="Z48" s="6">
        <f t="shared" si="13"/>
        <v>38</v>
      </c>
    </row>
    <row r="49" spans="1:26" ht="21" customHeight="1">
      <c r="A49" s="166" t="s">
        <v>17</v>
      </c>
      <c r="B49" s="167"/>
      <c r="C49" s="168"/>
      <c r="D49" s="7">
        <v>20</v>
      </c>
      <c r="E49" s="8">
        <v>20</v>
      </c>
      <c r="F49" s="8">
        <v>20</v>
      </c>
      <c r="G49" s="8">
        <v>20</v>
      </c>
      <c r="H49" s="73">
        <v>20</v>
      </c>
      <c r="I49" s="9">
        <f>SUM(D49:H49)</f>
        <v>100</v>
      </c>
      <c r="J49" s="74">
        <f>I49*0.15</f>
        <v>15</v>
      </c>
      <c r="K49" s="71">
        <v>6</v>
      </c>
      <c r="L49" s="11">
        <v>6</v>
      </c>
      <c r="M49" s="11">
        <v>6</v>
      </c>
      <c r="N49" s="11">
        <v>6</v>
      </c>
      <c r="O49" s="72">
        <v>6</v>
      </c>
      <c r="P49" s="69">
        <f>SUM(K49:O49)</f>
        <v>30</v>
      </c>
      <c r="Q49" s="79">
        <f>P49*0.05</f>
        <v>1.50</v>
      </c>
      <c r="R49" s="80">
        <f>(D49*0.15+K49*0.05)</f>
        <v>3.30</v>
      </c>
      <c r="S49" s="13">
        <f>((E49*0.15+L49*0.05))</f>
        <v>3.30</v>
      </c>
      <c r="T49" s="13">
        <f t="shared" si="14" ref="T49:U49">((F49*0.15+M49*0.05))</f>
        <v>3.30</v>
      </c>
      <c r="U49" s="13">
        <f t="shared" si="14"/>
        <v>3.30</v>
      </c>
      <c r="V49" s="14">
        <f>((H49*0.15+O49*0.05))</f>
        <v>3.30</v>
      </c>
      <c r="W49" s="82">
        <v>130</v>
      </c>
      <c r="X49" s="81">
        <f>W49*0.2</f>
        <v>26</v>
      </c>
      <c r="Y49" s="12">
        <v>100</v>
      </c>
      <c r="Z49" s="69">
        <f>Y49*0.8</f>
        <v>80</v>
      </c>
    </row>
    <row r="50" spans="1:26" ht="20.25">
      <c r="A50" s="166" t="s">
        <v>77</v>
      </c>
      <c r="B50" s="167"/>
      <c r="C50" s="168"/>
      <c r="D50" s="7">
        <f>D49*0.4</f>
        <v>8</v>
      </c>
      <c r="E50" s="8">
        <f>E49*0.4</f>
        <v>8</v>
      </c>
      <c r="F50" s="8">
        <f t="shared" si="15" ref="F50:J50">F49*0.4</f>
        <v>8</v>
      </c>
      <c r="G50" s="8">
        <f t="shared" si="15"/>
        <v>8</v>
      </c>
      <c r="H50" s="73">
        <f t="shared" si="15"/>
        <v>8</v>
      </c>
      <c r="I50" s="9">
        <f t="shared" si="15"/>
        <v>40</v>
      </c>
      <c r="J50" s="74">
        <f t="shared" si="15"/>
        <v>6</v>
      </c>
      <c r="K50" s="71">
        <f>K49*0.4</f>
        <v>2.4000000000000004</v>
      </c>
      <c r="L50" s="11">
        <f>L49*0.4</f>
        <v>2.4000000000000004</v>
      </c>
      <c r="M50" s="11">
        <f t="shared" si="16" ref="M50:Z50">M49*0.4</f>
        <v>2.4000000000000004</v>
      </c>
      <c r="N50" s="11">
        <f t="shared" si="16"/>
        <v>2.4000000000000004</v>
      </c>
      <c r="O50" s="72">
        <f t="shared" si="16"/>
        <v>2.4000000000000004</v>
      </c>
      <c r="P50" s="69">
        <f t="shared" si="16"/>
        <v>12</v>
      </c>
      <c r="Q50" s="79">
        <f t="shared" si="16"/>
        <v>0.60000000000000009</v>
      </c>
      <c r="R50" s="80">
        <f t="shared" si="16"/>
        <v>1.32</v>
      </c>
      <c r="S50" s="13">
        <f t="shared" si="16"/>
        <v>1.32</v>
      </c>
      <c r="T50" s="13">
        <f t="shared" si="16"/>
        <v>1.32</v>
      </c>
      <c r="U50" s="13">
        <f t="shared" si="16"/>
        <v>1.32</v>
      </c>
      <c r="V50" s="14">
        <f t="shared" si="16"/>
        <v>1.32</v>
      </c>
      <c r="W50" s="82">
        <f t="shared" si="16"/>
        <v>52</v>
      </c>
      <c r="X50" s="81">
        <f t="shared" si="16"/>
        <v>10.40</v>
      </c>
      <c r="Y50" s="12">
        <f t="shared" si="16"/>
        <v>40</v>
      </c>
      <c r="Z50" s="69">
        <f t="shared" si="16"/>
        <v>32</v>
      </c>
    </row>
    <row r="51" spans="1:26" ht="21" customHeight="1">
      <c r="A51" s="166" t="s">
        <v>18</v>
      </c>
      <c r="B51" s="167"/>
      <c r="C51" s="168"/>
      <c r="D51" s="7">
        <f t="shared" si="17" ref="D51:H51">COUNTIF(D7:D46,"&gt;=8")</f>
        <v>26</v>
      </c>
      <c r="E51" s="7">
        <f t="shared" si="17"/>
        <v>23</v>
      </c>
      <c r="F51" s="7">
        <f t="shared" si="17"/>
        <v>24</v>
      </c>
      <c r="G51" s="7">
        <f t="shared" si="17"/>
        <v>23</v>
      </c>
      <c r="H51" s="7">
        <f t="shared" si="17"/>
        <v>20</v>
      </c>
      <c r="I51" s="7">
        <f>COUNTIF(I7:I46,"&gt;=40")</f>
        <v>21</v>
      </c>
      <c r="J51" s="7">
        <f>COUNTIF(J7:J46,"&gt;=6")</f>
        <v>21</v>
      </c>
      <c r="K51" s="7">
        <f>COUNTIF(K7:K46,"&gt;=2.4")</f>
        <v>24</v>
      </c>
      <c r="L51" s="7">
        <f t="shared" si="18" ref="L51:O51">COUNTIF(L7:L46,"&gt;=2.4")</f>
        <v>20</v>
      </c>
      <c r="M51" s="7">
        <f t="shared" si="18"/>
        <v>29</v>
      </c>
      <c r="N51" s="7">
        <f t="shared" si="18"/>
        <v>29</v>
      </c>
      <c r="O51" s="7">
        <f t="shared" si="18"/>
        <v>22</v>
      </c>
      <c r="P51" s="7">
        <f>COUNTIF(P7:P46,"&gt;=12")</f>
        <v>29</v>
      </c>
      <c r="Q51" s="7">
        <f>COUNTIF(Q7:Q46,"&gt;=0.6")</f>
        <v>29</v>
      </c>
      <c r="R51" s="7">
        <f>COUNTIF(R7:R46,"&gt;=1.32")</f>
        <v>23</v>
      </c>
      <c r="S51" s="7">
        <f t="shared" si="19" ref="S51:U51">COUNTIF(S7:S46,"&gt;=1.32")</f>
        <v>20</v>
      </c>
      <c r="T51" s="7">
        <f t="shared" si="19"/>
        <v>22</v>
      </c>
      <c r="U51" s="7">
        <f t="shared" si="19"/>
        <v>22</v>
      </c>
      <c r="V51" s="7">
        <f>COUNTIF(V7:V46,"&gt;=1.32")</f>
        <v>18</v>
      </c>
      <c r="W51" s="7">
        <f>COUNTIF(W7:W46,"&gt;=52")</f>
        <v>22</v>
      </c>
      <c r="X51" s="7">
        <f>COUNTIF(X7:X46,"&gt;=10.4")</f>
        <v>22</v>
      </c>
      <c r="Y51" s="7">
        <f>COUNTIF(Y7:Y46,"&gt;=40")</f>
        <v>21</v>
      </c>
      <c r="Z51" s="7">
        <f>COUNTIF(Z7:Z46,"&gt;=32")</f>
        <v>21</v>
      </c>
    </row>
    <row r="52" spans="1:26" ht="20.25">
      <c r="A52" s="166" t="s">
        <v>19</v>
      </c>
      <c r="B52" s="167"/>
      <c r="C52" s="168"/>
      <c r="D52" s="75" t="str">
        <f t="shared" si="20" ref="D52:Z52">IF(((D51/COUNT(D7:D46))*100)&gt;=60,"3",IF(AND(((D51/COUNT(D7:D46))*100)&lt;60,((D51/COUNT(D7:D46))*100)&gt;=50),"2",IF(AND(((D51/COUNT(D7:D46))*100)&lt;50,((D51/COUNT(D7:D46))*100)&gt;=40),"1","0")))</f>
        <v>3</v>
      </c>
      <c r="E52" s="75" t="str">
        <f t="shared" si="20"/>
        <v>3</v>
      </c>
      <c r="F52" s="75" t="str">
        <f t="shared" si="20"/>
        <v>3</v>
      </c>
      <c r="G52" s="75" t="str">
        <f t="shared" si="20"/>
        <v>3</v>
      </c>
      <c r="H52" s="75" t="str">
        <f t="shared" si="20"/>
        <v>2</v>
      </c>
      <c r="I52" s="75" t="str">
        <f t="shared" si="20"/>
        <v>2</v>
      </c>
      <c r="J52" s="75" t="str">
        <f t="shared" si="20"/>
        <v>2</v>
      </c>
      <c r="K52" s="75" t="str">
        <f t="shared" si="20"/>
        <v>3</v>
      </c>
      <c r="L52" s="75" t="str">
        <f t="shared" si="20"/>
        <v>2</v>
      </c>
      <c r="M52" s="75" t="str">
        <f t="shared" si="20"/>
        <v>3</v>
      </c>
      <c r="N52" s="75" t="str">
        <f t="shared" si="20"/>
        <v>3</v>
      </c>
      <c r="O52" s="75" t="str">
        <f t="shared" si="20"/>
        <v>2</v>
      </c>
      <c r="P52" s="75" t="str">
        <f t="shared" si="20"/>
        <v>3</v>
      </c>
      <c r="Q52" s="75" t="str">
        <f t="shared" si="20"/>
        <v>3</v>
      </c>
      <c r="R52" s="75" t="str">
        <f t="shared" si="20"/>
        <v>2</v>
      </c>
      <c r="S52" s="75" t="str">
        <f t="shared" si="20"/>
        <v>2</v>
      </c>
      <c r="T52" s="75" t="str">
        <f t="shared" si="20"/>
        <v>2</v>
      </c>
      <c r="U52" s="75" t="str">
        <f t="shared" si="20"/>
        <v>2</v>
      </c>
      <c r="V52" s="75" t="str">
        <f t="shared" si="20"/>
        <v>1</v>
      </c>
      <c r="W52" s="75" t="str">
        <f t="shared" si="20"/>
        <v>2</v>
      </c>
      <c r="X52" s="75" t="str">
        <f t="shared" si="20"/>
        <v>2</v>
      </c>
      <c r="Y52" s="75" t="str">
        <f t="shared" si="20"/>
        <v>2</v>
      </c>
      <c r="Z52" s="75" t="str">
        <f t="shared" si="20"/>
        <v>2</v>
      </c>
    </row>
    <row r="53" spans="1:26" ht="21" thickBot="1">
      <c r="A53" s="169" t="s">
        <v>20</v>
      </c>
      <c r="B53" s="170"/>
      <c r="C53" s="171"/>
      <c r="D53" s="10">
        <f t="shared" si="21" ref="D53:Z53">((D51/COUNT(D7:D46))*D52)</f>
        <v>2.0526315789473686</v>
      </c>
      <c r="E53" s="10">
        <f t="shared" si="21"/>
        <v>1.8157894736842106</v>
      </c>
      <c r="F53" s="10">
        <f t="shared" si="21"/>
        <v>1.8947368421052631</v>
      </c>
      <c r="G53" s="10">
        <f t="shared" si="21"/>
        <v>1.8157894736842106</v>
      </c>
      <c r="H53" s="10">
        <f t="shared" si="21"/>
        <v>1.0526315789473684</v>
      </c>
      <c r="I53" s="10">
        <f t="shared" si="21"/>
        <v>1.1052631578947369</v>
      </c>
      <c r="J53" s="10">
        <f t="shared" si="21"/>
        <v>1.1052631578947369</v>
      </c>
      <c r="K53" s="10">
        <f t="shared" si="21"/>
        <v>1.8947368421052631</v>
      </c>
      <c r="L53" s="10">
        <f t="shared" si="21"/>
        <v>1.0526315789473684</v>
      </c>
      <c r="M53" s="10">
        <f t="shared" si="21"/>
        <v>2.2894736842105265</v>
      </c>
      <c r="N53" s="10">
        <f t="shared" si="21"/>
        <v>2.2894736842105265</v>
      </c>
      <c r="O53" s="10">
        <f t="shared" si="21"/>
        <v>1.1578947368421053</v>
      </c>
      <c r="P53" s="10">
        <f t="shared" si="21"/>
        <v>2.2894736842105265</v>
      </c>
      <c r="Q53" s="10">
        <f t="shared" si="21"/>
        <v>2.1749999999999998</v>
      </c>
      <c r="R53" s="10">
        <f t="shared" si="21"/>
        <v>1.1499999999999999</v>
      </c>
      <c r="S53" s="10">
        <f t="shared" si="21"/>
        <v>1</v>
      </c>
      <c r="T53" s="10">
        <f t="shared" si="21"/>
        <v>1.1000000000000001</v>
      </c>
      <c r="U53" s="10">
        <f t="shared" si="21"/>
        <v>1.1000000000000001</v>
      </c>
      <c r="V53" s="10">
        <f t="shared" si="21"/>
        <v>0.45</v>
      </c>
      <c r="W53" s="10">
        <f t="shared" si="21"/>
        <v>1.1000000000000001</v>
      </c>
      <c r="X53" s="10">
        <f t="shared" si="21"/>
        <v>1.1000000000000001</v>
      </c>
      <c r="Y53" s="10">
        <f t="shared" si="21"/>
        <v>1.1052631578947369</v>
      </c>
      <c r="Z53" s="10">
        <f t="shared" si="21"/>
        <v>1.1052631578947369</v>
      </c>
    </row>
    <row r="54" spans="1:4" ht="21" thickBot="1">
      <c r="A54" s="2"/>
      <c r="B54" s="2"/>
      <c r="C54" s="2"/>
      <c r="D54" s="2"/>
    </row>
    <row r="55" spans="1:19" ht="20.25">
      <c r="A55" s="172" t="s">
        <v>21</v>
      </c>
      <c r="B55" s="173"/>
      <c r="C55" s="174"/>
      <c r="D55" s="2"/>
      <c r="E55" s="175" t="s">
        <v>22</v>
      </c>
      <c r="F55" s="176"/>
      <c r="G55" s="176"/>
      <c r="H55" s="176"/>
      <c r="I55" s="176"/>
      <c r="J55" s="176"/>
      <c r="K55" s="176"/>
      <c r="L55" s="176"/>
      <c r="M55" s="176"/>
      <c r="N55" s="177"/>
      <c r="O55" s="70" t="s">
        <v>12</v>
      </c>
      <c r="P55" s="17" t="s">
        <v>3</v>
      </c>
      <c r="Q55" s="17" t="s">
        <v>4</v>
      </c>
      <c r="R55" s="17" t="s">
        <v>5</v>
      </c>
      <c r="S55" s="18" t="s">
        <v>6</v>
      </c>
    </row>
    <row r="56" spans="1:19" ht="21" thickBot="1">
      <c r="A56" s="19" t="s">
        <v>78</v>
      </c>
      <c r="B56" s="3"/>
      <c r="C56" s="20"/>
      <c r="D56" s="2"/>
      <c r="E56" s="178"/>
      <c r="F56" s="179"/>
      <c r="G56" s="179"/>
      <c r="H56" s="179"/>
      <c r="I56" s="179"/>
      <c r="J56" s="179"/>
      <c r="K56" s="179"/>
      <c r="L56" s="179"/>
      <c r="M56" s="179"/>
      <c r="N56" s="180"/>
      <c r="O56" s="4">
        <f>(R53*0.2+Z53*0.8)</f>
        <v>1.1142105263157895</v>
      </c>
      <c r="P56" s="4">
        <f>(S53*0.2+Z53*0.8)</f>
        <v>1.0842105263157895</v>
      </c>
      <c r="Q56" s="4">
        <f>(T53*0.2+Z53*0.8)</f>
        <v>1.1042105263157895</v>
      </c>
      <c r="R56" s="4">
        <f>(U53*0.2+Z53*0.8)</f>
        <v>1.1042105263157895</v>
      </c>
      <c r="S56" s="5">
        <f>(V53*0.2+Z53*0.8)</f>
        <v>0.97421052631578953</v>
      </c>
    </row>
    <row r="57" spans="1:4" ht="20.25">
      <c r="A57" s="19" t="s">
        <v>79</v>
      </c>
      <c r="B57" s="3"/>
      <c r="C57" s="20"/>
      <c r="D57" s="2"/>
    </row>
    <row r="58" spans="1:4" ht="21" thickBot="1">
      <c r="A58" s="21" t="s">
        <v>80</v>
      </c>
      <c r="B58" s="22"/>
      <c r="C58" s="23"/>
      <c r="D58" s="2"/>
    </row>
  </sheetData>
  <mergeCells count="22">
    <mergeCell ref="A48:C48"/>
    <mergeCell ref="A49:C4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55:N56"/>
    <mergeCell ref="Y4:Y6"/>
    <mergeCell ref="Z4:Z6"/>
    <mergeCell ref="D5:J5"/>
    <mergeCell ref="K5:Q5"/>
    <mergeCell ref="A50:C50"/>
    <mergeCell ref="A51:C51"/>
    <mergeCell ref="A52:C52"/>
    <mergeCell ref="A53:C53"/>
    <mergeCell ref="A55:C55"/>
  </mergeCells>
  <pageMargins left="0.7" right="0.7" top="0.75" bottom="0.75" header="0.3" footer="0.3"/>
  <pageSetup orientation="portrait" paperSize="1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b26204-350b-485a-a17c-563898346751}">
  <dimension ref="A1:AR60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3.25">
      <c r="A3" s="220" t="s">
        <v>83</v>
      </c>
      <c r="B3" s="221"/>
      <c r="C3" s="253" t="s">
        <v>323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  <c r="AA6" s="104"/>
      <c r="AB6" s="104"/>
    </row>
    <row r="7" spans="1:44" s="104" customFormat="1" ht="20.25">
      <c r="A7" s="223">
        <v>1</v>
      </c>
      <c r="B7" s="260">
        <v>630119</v>
      </c>
      <c r="C7" s="118" t="s">
        <v>311</v>
      </c>
      <c r="D7" s="228">
        <v>8</v>
      </c>
      <c r="E7" s="228">
        <v>9</v>
      </c>
      <c r="F7" s="228">
        <v>12</v>
      </c>
      <c r="G7" s="228">
        <v>12</v>
      </c>
      <c r="H7" s="228">
        <v>13</v>
      </c>
      <c r="I7" s="228">
        <f>SUM(D7:H7)</f>
        <v>54</v>
      </c>
      <c r="J7" s="228">
        <f>I7*0.15</f>
        <v>8.10</v>
      </c>
      <c r="K7" s="229">
        <v>2</v>
      </c>
      <c r="L7" s="229">
        <v>2.50</v>
      </c>
      <c r="M7" s="229">
        <v>2</v>
      </c>
      <c r="N7" s="229">
        <v>4</v>
      </c>
      <c r="O7" s="229">
        <v>5</v>
      </c>
      <c r="P7" s="229">
        <f>SUM(K7:O7)</f>
        <v>15.50</v>
      </c>
      <c r="Q7" s="229">
        <f>P7*0.05</f>
        <v>0.775</v>
      </c>
      <c r="R7" s="103">
        <f>D7*0.15+K7:K7*0.05</f>
        <v>1.30</v>
      </c>
      <c r="S7" s="103">
        <f t="shared" si="0" ref="S7:V7">E7*0.15+L7:L7*0.05</f>
        <v>1.475</v>
      </c>
      <c r="T7" s="103">
        <f t="shared" si="0"/>
        <v>1.90</v>
      </c>
      <c r="U7" s="103">
        <f t="shared" si="0"/>
        <v>1.9999999999999998</v>
      </c>
      <c r="V7" s="103">
        <f t="shared" si="0"/>
        <v>2.2000000000000002</v>
      </c>
      <c r="W7" s="26">
        <f>I7+P7</f>
        <v>69.50</v>
      </c>
      <c r="X7" s="226">
        <f>W7*0.2</f>
        <v>13.90</v>
      </c>
      <c r="Y7" s="118">
        <v>57</v>
      </c>
      <c r="Z7" s="227">
        <f>Y7*0.8</f>
        <v>45.60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630124</v>
      </c>
      <c r="C8" s="118" t="s">
        <v>131</v>
      </c>
      <c r="D8" s="228">
        <v>10</v>
      </c>
      <c r="E8" s="228">
        <v>13</v>
      </c>
      <c r="F8" s="228">
        <v>10</v>
      </c>
      <c r="G8" s="228">
        <v>12</v>
      </c>
      <c r="H8" s="228">
        <v>10</v>
      </c>
      <c r="I8" s="228">
        <f t="shared" si="1" ref="I8:I45">SUM(D8:H8)</f>
        <v>55</v>
      </c>
      <c r="J8" s="228">
        <f t="shared" si="2" ref="J8:J46">I8*0.15</f>
        <v>8.25</v>
      </c>
      <c r="K8" s="229">
        <v>3</v>
      </c>
      <c r="L8" s="229">
        <v>4</v>
      </c>
      <c r="M8" s="229">
        <v>5</v>
      </c>
      <c r="N8" s="229">
        <v>3</v>
      </c>
      <c r="O8" s="229">
        <v>2.50</v>
      </c>
      <c r="P8" s="229">
        <f t="shared" si="3" ref="P8:P46">SUM(K8:O8)</f>
        <v>17.50</v>
      </c>
      <c r="Q8" s="229">
        <f t="shared" si="4" ref="Q8:Q46">P8*0.05</f>
        <v>0.875</v>
      </c>
      <c r="R8" s="103">
        <f t="shared" si="5" ref="R8:R46">D8*0.15+K8:K8*0.05</f>
        <v>1.65</v>
      </c>
      <c r="S8" s="103">
        <f t="shared" si="6" ref="S8:S46">E8*0.15+L8:L8*0.05</f>
        <v>2.15</v>
      </c>
      <c r="T8" s="103">
        <f t="shared" si="7" ref="T8:T46">F8*0.15+M8:M8*0.05</f>
        <v>1.75</v>
      </c>
      <c r="U8" s="103">
        <f t="shared" si="8" ref="U8:U46">G8*0.15+N8:N8*0.05</f>
        <v>1.9499999999999997</v>
      </c>
      <c r="V8" s="103">
        <f t="shared" si="9" ref="V8:V46">H8*0.15+O8:O8*0.05</f>
        <v>1.625</v>
      </c>
      <c r="W8" s="26">
        <f t="shared" si="10" ref="W8:W46">I8+P8</f>
        <v>72.50</v>
      </c>
      <c r="X8" s="226">
        <f t="shared" si="11" ref="X8:X46">W8*0.2</f>
        <v>14.50</v>
      </c>
      <c r="Y8" s="118">
        <v>57</v>
      </c>
      <c r="Z8" s="227">
        <f t="shared" si="12" ref="Z8:Z46">Y8*0.8</f>
        <v>45.60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630131</v>
      </c>
      <c r="C9" s="118" t="s">
        <v>312</v>
      </c>
      <c r="D9" s="228">
        <v>15</v>
      </c>
      <c r="E9" s="228">
        <v>13</v>
      </c>
      <c r="F9" s="228">
        <v>14</v>
      </c>
      <c r="G9" s="228">
        <v>12</v>
      </c>
      <c r="H9" s="228">
        <v>10</v>
      </c>
      <c r="I9" s="228">
        <f t="shared" si="1"/>
        <v>64</v>
      </c>
      <c r="J9" s="228">
        <f t="shared" si="2"/>
        <v>9.60</v>
      </c>
      <c r="K9" s="229">
        <v>5</v>
      </c>
      <c r="L9" s="229">
        <v>4</v>
      </c>
      <c r="M9" s="229">
        <v>3</v>
      </c>
      <c r="N9" s="229">
        <v>3</v>
      </c>
      <c r="O9" s="229">
        <v>5</v>
      </c>
      <c r="P9" s="229">
        <f t="shared" si="3"/>
        <v>20</v>
      </c>
      <c r="Q9" s="229">
        <f t="shared" si="4"/>
        <v>1</v>
      </c>
      <c r="R9" s="103">
        <f t="shared" si="5"/>
        <v>2.50</v>
      </c>
      <c r="S9" s="103">
        <f t="shared" si="6"/>
        <v>2.15</v>
      </c>
      <c r="T9" s="103">
        <f t="shared" si="7"/>
        <v>2.25</v>
      </c>
      <c r="U9" s="103">
        <f t="shared" si="8"/>
        <v>1.9499999999999997</v>
      </c>
      <c r="V9" s="103">
        <f t="shared" si="9"/>
        <v>1.75</v>
      </c>
      <c r="W9" s="26">
        <f t="shared" si="10"/>
        <v>84</v>
      </c>
      <c r="X9" s="226">
        <f t="shared" si="11"/>
        <v>16.80</v>
      </c>
      <c r="Y9" s="118">
        <v>70</v>
      </c>
      <c r="Z9" s="227">
        <f t="shared" si="12"/>
        <v>56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630138</v>
      </c>
      <c r="C10" s="118" t="s">
        <v>210</v>
      </c>
      <c r="D10" s="228">
        <v>14</v>
      </c>
      <c r="E10" s="228">
        <v>12</v>
      </c>
      <c r="F10" s="228">
        <v>13</v>
      </c>
      <c r="G10" s="228">
        <v>12</v>
      </c>
      <c r="H10" s="228">
        <v>10</v>
      </c>
      <c r="I10" s="228">
        <f t="shared" si="1"/>
        <v>61</v>
      </c>
      <c r="J10" s="228">
        <f t="shared" si="2"/>
        <v>9.15</v>
      </c>
      <c r="K10" s="229">
        <v>4</v>
      </c>
      <c r="L10" s="229">
        <v>4.50</v>
      </c>
      <c r="M10" s="229">
        <v>3.50</v>
      </c>
      <c r="N10" s="229">
        <v>3.50</v>
      </c>
      <c r="O10" s="229">
        <v>4</v>
      </c>
      <c r="P10" s="229">
        <f t="shared" si="3"/>
        <v>19.50</v>
      </c>
      <c r="Q10" s="229">
        <f t="shared" si="4"/>
        <v>0.97500000000000009</v>
      </c>
      <c r="R10" s="103">
        <f t="shared" si="5"/>
        <v>2.3000000000000003</v>
      </c>
      <c r="S10" s="103">
        <f t="shared" si="6"/>
        <v>2.025</v>
      </c>
      <c r="T10" s="103">
        <f t="shared" si="7"/>
        <v>2.125</v>
      </c>
      <c r="U10" s="103">
        <f t="shared" si="8"/>
        <v>1.975</v>
      </c>
      <c r="V10" s="103">
        <f t="shared" si="9"/>
        <v>1.70</v>
      </c>
      <c r="W10" s="26">
        <f t="shared" si="10"/>
        <v>80.50</v>
      </c>
      <c r="X10" s="226">
        <f t="shared" si="11"/>
        <v>16.10</v>
      </c>
      <c r="Y10" s="118">
        <v>64</v>
      </c>
      <c r="Z10" s="227">
        <f t="shared" si="12"/>
        <v>51.20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630140</v>
      </c>
      <c r="C11" s="118" t="s">
        <v>313</v>
      </c>
      <c r="D11" s="228">
        <v>8</v>
      </c>
      <c r="E11" s="228">
        <v>9</v>
      </c>
      <c r="F11" s="228">
        <v>8</v>
      </c>
      <c r="G11" s="228">
        <v>9</v>
      </c>
      <c r="H11" s="228">
        <v>9</v>
      </c>
      <c r="I11" s="228">
        <f t="shared" si="1"/>
        <v>43</v>
      </c>
      <c r="J11" s="228">
        <f t="shared" si="2"/>
        <v>6.45</v>
      </c>
      <c r="K11" s="229">
        <v>2</v>
      </c>
      <c r="L11" s="229">
        <v>3</v>
      </c>
      <c r="M11" s="229">
        <v>4</v>
      </c>
      <c r="N11" s="229">
        <v>4</v>
      </c>
      <c r="O11" s="229">
        <v>3</v>
      </c>
      <c r="P11" s="229">
        <f t="shared" si="3"/>
        <v>16</v>
      </c>
      <c r="Q11" s="229">
        <f t="shared" si="4"/>
        <v>0.80</v>
      </c>
      <c r="R11" s="103">
        <f t="shared" si="5"/>
        <v>1.30</v>
      </c>
      <c r="S11" s="103">
        <f t="shared" si="6"/>
        <v>1.50</v>
      </c>
      <c r="T11" s="103">
        <f t="shared" si="7"/>
        <v>1.40</v>
      </c>
      <c r="U11" s="103">
        <f t="shared" si="8"/>
        <v>1.5499999999999998</v>
      </c>
      <c r="V11" s="103">
        <f t="shared" si="9"/>
        <v>1.50</v>
      </c>
      <c r="W11" s="26">
        <f t="shared" si="10"/>
        <v>59</v>
      </c>
      <c r="X11" s="226">
        <f t="shared" si="11"/>
        <v>11.80</v>
      </c>
      <c r="Y11" s="118">
        <v>48</v>
      </c>
      <c r="Z11" s="227">
        <f t="shared" si="12"/>
        <v>38.400000000000006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630145</v>
      </c>
      <c r="C12" s="118" t="s">
        <v>314</v>
      </c>
      <c r="D12" s="228"/>
      <c r="E12" s="228"/>
      <c r="F12" s="228"/>
      <c r="G12" s="228"/>
      <c r="H12" s="228"/>
      <c r="I12" s="228"/>
      <c r="J12" s="228"/>
      <c r="K12" s="229"/>
      <c r="L12" s="229"/>
      <c r="M12" s="229"/>
      <c r="N12" s="229"/>
      <c r="O12" s="229"/>
      <c r="P12" s="229"/>
      <c r="Q12" s="229"/>
      <c r="R12" s="103">
        <f t="shared" si="5"/>
        <v>0</v>
      </c>
      <c r="S12" s="103">
        <f t="shared" si="6"/>
        <v>0</v>
      </c>
      <c r="T12" s="103">
        <f t="shared" si="7"/>
        <v>0</v>
      </c>
      <c r="U12" s="103">
        <f t="shared" si="8"/>
        <v>0</v>
      </c>
      <c r="V12" s="103">
        <f t="shared" si="9"/>
        <v>0</v>
      </c>
      <c r="W12" s="26">
        <f t="shared" si="10"/>
        <v>0</v>
      </c>
      <c r="X12" s="226">
        <f t="shared" si="11"/>
        <v>0</v>
      </c>
      <c r="Y12" s="118" t="s">
        <v>170</v>
      </c>
      <c r="Z12" s="227" t="e">
        <f t="shared" si="12"/>
        <v>#VALUE!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630156</v>
      </c>
      <c r="C13" s="118" t="s">
        <v>300</v>
      </c>
      <c r="D13" s="228">
        <v>14</v>
      </c>
      <c r="E13" s="228">
        <v>12</v>
      </c>
      <c r="F13" s="228">
        <v>10</v>
      </c>
      <c r="G13" s="228">
        <v>8</v>
      </c>
      <c r="H13" s="228">
        <v>9</v>
      </c>
      <c r="I13" s="228">
        <f t="shared" si="1"/>
        <v>53</v>
      </c>
      <c r="J13" s="228">
        <f t="shared" si="2"/>
        <v>7.9499999999999993</v>
      </c>
      <c r="K13" s="229">
        <v>3</v>
      </c>
      <c r="L13" s="229">
        <v>4</v>
      </c>
      <c r="M13" s="229">
        <v>3</v>
      </c>
      <c r="N13" s="229">
        <v>5</v>
      </c>
      <c r="O13" s="229">
        <v>4</v>
      </c>
      <c r="P13" s="229">
        <f t="shared" si="3"/>
        <v>19</v>
      </c>
      <c r="Q13" s="229">
        <f t="shared" si="4"/>
        <v>0.95</v>
      </c>
      <c r="R13" s="103">
        <f t="shared" si="5"/>
        <v>2.25</v>
      </c>
      <c r="S13" s="103">
        <f t="shared" si="6"/>
        <v>1.9999999999999998</v>
      </c>
      <c r="T13" s="103">
        <f t="shared" si="7"/>
        <v>1.65</v>
      </c>
      <c r="U13" s="103">
        <f t="shared" si="8"/>
        <v>1.45</v>
      </c>
      <c r="V13" s="103">
        <f t="shared" si="9"/>
        <v>1.5499999999999998</v>
      </c>
      <c r="W13" s="26">
        <f t="shared" si="10"/>
        <v>72</v>
      </c>
      <c r="X13" s="226">
        <f t="shared" si="11"/>
        <v>14.40</v>
      </c>
      <c r="Y13" s="118">
        <v>54</v>
      </c>
      <c r="Z13" s="227">
        <f t="shared" si="12"/>
        <v>43.20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630157</v>
      </c>
      <c r="C14" s="118" t="s">
        <v>315</v>
      </c>
      <c r="D14" s="228">
        <v>13</v>
      </c>
      <c r="E14" s="228">
        <v>12</v>
      </c>
      <c r="F14" s="228">
        <v>10</v>
      </c>
      <c r="G14" s="228">
        <v>14</v>
      </c>
      <c r="H14" s="228">
        <v>13</v>
      </c>
      <c r="I14" s="228">
        <f t="shared" si="1"/>
        <v>62</v>
      </c>
      <c r="J14" s="228">
        <f t="shared" si="2"/>
        <v>9.2999999999999989</v>
      </c>
      <c r="K14" s="229">
        <v>3</v>
      </c>
      <c r="L14" s="229">
        <v>4</v>
      </c>
      <c r="M14" s="229">
        <v>3</v>
      </c>
      <c r="N14" s="229">
        <v>4</v>
      </c>
      <c r="O14" s="229">
        <v>4</v>
      </c>
      <c r="P14" s="229">
        <f t="shared" si="3"/>
        <v>18</v>
      </c>
      <c r="Q14" s="229">
        <f t="shared" si="4"/>
        <v>0.90</v>
      </c>
      <c r="R14" s="103">
        <f t="shared" si="5"/>
        <v>2.10</v>
      </c>
      <c r="S14" s="103">
        <f t="shared" si="6"/>
        <v>1.9999999999999998</v>
      </c>
      <c r="T14" s="103">
        <f t="shared" si="7"/>
        <v>1.65</v>
      </c>
      <c r="U14" s="103">
        <f t="shared" si="8"/>
        <v>2.3000000000000003</v>
      </c>
      <c r="V14" s="103">
        <f t="shared" si="9"/>
        <v>2.15</v>
      </c>
      <c r="W14" s="26">
        <f t="shared" si="10"/>
        <v>80</v>
      </c>
      <c r="X14" s="226">
        <f t="shared" si="11"/>
        <v>16</v>
      </c>
      <c r="Y14" s="118">
        <v>64</v>
      </c>
      <c r="Z14" s="227">
        <f t="shared" si="12"/>
        <v>51.20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630162</v>
      </c>
      <c r="C15" s="118" t="s">
        <v>146</v>
      </c>
      <c r="D15" s="228">
        <v>14</v>
      </c>
      <c r="E15" s="228">
        <v>15</v>
      </c>
      <c r="F15" s="228">
        <v>13</v>
      </c>
      <c r="G15" s="228">
        <v>10</v>
      </c>
      <c r="H15" s="228">
        <v>8</v>
      </c>
      <c r="I15" s="228">
        <f t="shared" si="1"/>
        <v>60</v>
      </c>
      <c r="J15" s="228">
        <f t="shared" si="2"/>
        <v>9</v>
      </c>
      <c r="K15" s="229">
        <v>4</v>
      </c>
      <c r="L15" s="229">
        <v>4.50</v>
      </c>
      <c r="M15" s="229">
        <v>4</v>
      </c>
      <c r="N15" s="229">
        <v>5</v>
      </c>
      <c r="O15" s="229">
        <v>4</v>
      </c>
      <c r="P15" s="229">
        <f t="shared" si="3"/>
        <v>21.50</v>
      </c>
      <c r="Q15" s="229">
        <f t="shared" si="4"/>
        <v>1.075</v>
      </c>
      <c r="R15" s="103">
        <f t="shared" si="5"/>
        <v>2.3000000000000003</v>
      </c>
      <c r="S15" s="103">
        <f t="shared" si="6"/>
        <v>2.475</v>
      </c>
      <c r="T15" s="103">
        <f t="shared" si="7"/>
        <v>2.15</v>
      </c>
      <c r="U15" s="103">
        <f t="shared" si="8"/>
        <v>1.75</v>
      </c>
      <c r="V15" s="103">
        <f t="shared" si="9"/>
        <v>1.40</v>
      </c>
      <c r="W15" s="26">
        <f t="shared" si="10"/>
        <v>81.50</v>
      </c>
      <c r="X15" s="226">
        <f t="shared" si="11"/>
        <v>16.30</v>
      </c>
      <c r="Y15" s="118">
        <v>64</v>
      </c>
      <c r="Z15" s="227">
        <f t="shared" si="12"/>
        <v>51.20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630163</v>
      </c>
      <c r="C16" s="118" t="s">
        <v>222</v>
      </c>
      <c r="D16" s="228">
        <v>7</v>
      </c>
      <c r="E16" s="228">
        <v>14</v>
      </c>
      <c r="F16" s="228">
        <v>12</v>
      </c>
      <c r="G16" s="228">
        <v>9</v>
      </c>
      <c r="H16" s="228">
        <v>8</v>
      </c>
      <c r="I16" s="228">
        <f t="shared" si="1"/>
        <v>50</v>
      </c>
      <c r="J16" s="228">
        <f t="shared" si="2"/>
        <v>7.50</v>
      </c>
      <c r="K16" s="229">
        <v>3</v>
      </c>
      <c r="L16" s="229">
        <v>5</v>
      </c>
      <c r="M16" s="229">
        <v>4</v>
      </c>
      <c r="N16" s="229">
        <v>3</v>
      </c>
      <c r="O16" s="229">
        <v>2</v>
      </c>
      <c r="P16" s="229">
        <f t="shared" si="3"/>
        <v>17</v>
      </c>
      <c r="Q16" s="229">
        <f t="shared" si="4"/>
        <v>0.85000000000000009</v>
      </c>
      <c r="R16" s="103">
        <f t="shared" si="5"/>
        <v>1.2000000000000002</v>
      </c>
      <c r="S16" s="103">
        <f t="shared" si="6"/>
        <v>2.35</v>
      </c>
      <c r="T16" s="103">
        <f t="shared" si="7"/>
        <v>1.9999999999999998</v>
      </c>
      <c r="U16" s="103">
        <f t="shared" si="8"/>
        <v>1.50</v>
      </c>
      <c r="V16" s="103">
        <f t="shared" si="9"/>
        <v>1.30</v>
      </c>
      <c r="W16" s="26">
        <f t="shared" si="10"/>
        <v>67</v>
      </c>
      <c r="X16" s="226">
        <f t="shared" si="11"/>
        <v>13.40</v>
      </c>
      <c r="Y16" s="118">
        <v>47</v>
      </c>
      <c r="Z16" s="227">
        <f t="shared" si="12"/>
        <v>37.60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630165</v>
      </c>
      <c r="C17" s="118" t="s">
        <v>148</v>
      </c>
      <c r="D17" s="228">
        <v>13</v>
      </c>
      <c r="E17" s="228">
        <v>12</v>
      </c>
      <c r="F17" s="228">
        <v>10</v>
      </c>
      <c r="G17" s="228">
        <v>8</v>
      </c>
      <c r="H17" s="228">
        <v>9</v>
      </c>
      <c r="I17" s="228">
        <f t="shared" si="1"/>
        <v>52</v>
      </c>
      <c r="J17" s="228">
        <f t="shared" si="2"/>
        <v>7.80</v>
      </c>
      <c r="K17" s="229">
        <v>3</v>
      </c>
      <c r="L17" s="229">
        <v>2.50</v>
      </c>
      <c r="M17" s="229">
        <v>2.50</v>
      </c>
      <c r="N17" s="229">
        <v>2.50</v>
      </c>
      <c r="O17" s="229">
        <v>2.50</v>
      </c>
      <c r="P17" s="229">
        <f t="shared" si="3"/>
        <v>13</v>
      </c>
      <c r="Q17" s="229">
        <f t="shared" si="4"/>
        <v>0.65</v>
      </c>
      <c r="R17" s="103">
        <f t="shared" si="5"/>
        <v>2.10</v>
      </c>
      <c r="S17" s="103">
        <f t="shared" si="6"/>
        <v>1.9249999999999998</v>
      </c>
      <c r="T17" s="103">
        <f t="shared" si="7"/>
        <v>1.625</v>
      </c>
      <c r="U17" s="103">
        <f t="shared" si="8"/>
        <v>1.325</v>
      </c>
      <c r="V17" s="103">
        <f t="shared" si="9"/>
        <v>1.475</v>
      </c>
      <c r="W17" s="26">
        <f t="shared" si="10"/>
        <v>65</v>
      </c>
      <c r="X17" s="226">
        <f t="shared" si="11"/>
        <v>13</v>
      </c>
      <c r="Y17" s="118">
        <v>59</v>
      </c>
      <c r="Z17" s="227">
        <f t="shared" si="12"/>
        <v>47.20</v>
      </c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630171</v>
      </c>
      <c r="C18" s="118" t="s">
        <v>150</v>
      </c>
      <c r="D18" s="228">
        <v>8</v>
      </c>
      <c r="E18" s="228">
        <v>7</v>
      </c>
      <c r="F18" s="228">
        <v>6</v>
      </c>
      <c r="G18" s="228">
        <v>9</v>
      </c>
      <c r="H18" s="228">
        <v>8</v>
      </c>
      <c r="I18" s="228">
        <f t="shared" si="1"/>
        <v>38</v>
      </c>
      <c r="J18" s="228">
        <f t="shared" si="2"/>
        <v>5.70</v>
      </c>
      <c r="K18" s="229">
        <v>1</v>
      </c>
      <c r="L18" s="229">
        <v>2</v>
      </c>
      <c r="M18" s="229">
        <v>1</v>
      </c>
      <c r="N18" s="229">
        <v>1</v>
      </c>
      <c r="O18" s="229">
        <v>3</v>
      </c>
      <c r="P18" s="229">
        <f t="shared" si="3"/>
        <v>8</v>
      </c>
      <c r="Q18" s="229">
        <f t="shared" si="4"/>
        <v>0.40</v>
      </c>
      <c r="R18" s="103">
        <f t="shared" si="5"/>
        <v>1.25</v>
      </c>
      <c r="S18" s="103">
        <f t="shared" si="6"/>
        <v>1.1500000000000001</v>
      </c>
      <c r="T18" s="103">
        <f t="shared" si="7"/>
        <v>0.95</v>
      </c>
      <c r="U18" s="103">
        <f t="shared" si="8"/>
        <v>1.40</v>
      </c>
      <c r="V18" s="103">
        <f t="shared" si="9"/>
        <v>1.35</v>
      </c>
      <c r="W18" s="26">
        <f t="shared" si="10"/>
        <v>46</v>
      </c>
      <c r="X18" s="226">
        <f t="shared" si="11"/>
        <v>9.2000000000000011</v>
      </c>
      <c r="Y18" s="118">
        <v>41</v>
      </c>
      <c r="Z18" s="227">
        <f t="shared" si="12"/>
        <v>32.800000000000004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630174</v>
      </c>
      <c r="C19" s="118" t="s">
        <v>316</v>
      </c>
      <c r="D19" s="228">
        <v>14</v>
      </c>
      <c r="E19" s="228">
        <v>13</v>
      </c>
      <c r="F19" s="228">
        <v>12</v>
      </c>
      <c r="G19" s="228">
        <v>14</v>
      </c>
      <c r="H19" s="228">
        <v>8</v>
      </c>
      <c r="I19" s="228">
        <f t="shared" si="1"/>
        <v>61</v>
      </c>
      <c r="J19" s="228">
        <f t="shared" si="2"/>
        <v>9.15</v>
      </c>
      <c r="K19" s="229">
        <v>3</v>
      </c>
      <c r="L19" s="229">
        <v>3.50</v>
      </c>
      <c r="M19" s="229">
        <v>3.50</v>
      </c>
      <c r="N19" s="229">
        <v>4</v>
      </c>
      <c r="O19" s="229">
        <v>4.50</v>
      </c>
      <c r="P19" s="229">
        <f t="shared" si="3"/>
        <v>18.50</v>
      </c>
      <c r="Q19" s="229">
        <f t="shared" si="4"/>
        <v>0.925</v>
      </c>
      <c r="R19" s="103">
        <f t="shared" si="5"/>
        <v>2.25</v>
      </c>
      <c r="S19" s="103">
        <f t="shared" si="6"/>
        <v>2.125</v>
      </c>
      <c r="T19" s="103">
        <f t="shared" si="7"/>
        <v>1.975</v>
      </c>
      <c r="U19" s="103">
        <f t="shared" si="8"/>
        <v>2.3000000000000003</v>
      </c>
      <c r="V19" s="103">
        <f t="shared" si="9"/>
        <v>1.425</v>
      </c>
      <c r="W19" s="26">
        <f t="shared" si="10"/>
        <v>79.50</v>
      </c>
      <c r="X19" s="226">
        <f t="shared" si="11"/>
        <v>15.90</v>
      </c>
      <c r="Y19" s="118">
        <v>64</v>
      </c>
      <c r="Z19" s="227">
        <f t="shared" si="12"/>
        <v>51.20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630176</v>
      </c>
      <c r="C20" s="118" t="s">
        <v>301</v>
      </c>
      <c r="D20" s="228">
        <v>15</v>
      </c>
      <c r="E20" s="228">
        <v>16</v>
      </c>
      <c r="F20" s="228">
        <v>15</v>
      </c>
      <c r="G20" s="228">
        <v>14</v>
      </c>
      <c r="H20" s="228">
        <v>17</v>
      </c>
      <c r="I20" s="228">
        <f t="shared" si="1"/>
        <v>77</v>
      </c>
      <c r="J20" s="228">
        <f t="shared" si="2"/>
        <v>11.55</v>
      </c>
      <c r="K20" s="229">
        <v>4</v>
      </c>
      <c r="L20" s="229">
        <v>4.50</v>
      </c>
      <c r="M20" s="229">
        <v>5</v>
      </c>
      <c r="N20" s="229">
        <v>5.50</v>
      </c>
      <c r="O20" s="229">
        <v>4</v>
      </c>
      <c r="P20" s="229">
        <f t="shared" si="3"/>
        <v>23</v>
      </c>
      <c r="Q20" s="229">
        <f t="shared" si="4"/>
        <v>1.1500000000000001</v>
      </c>
      <c r="R20" s="103">
        <f t="shared" si="5"/>
        <v>2.4500000000000002</v>
      </c>
      <c r="S20" s="103">
        <f t="shared" si="6"/>
        <v>2.625</v>
      </c>
      <c r="T20" s="103">
        <f t="shared" si="7"/>
        <v>2.50</v>
      </c>
      <c r="U20" s="103">
        <f t="shared" si="8"/>
        <v>2.375</v>
      </c>
      <c r="V20" s="103">
        <f t="shared" si="9"/>
        <v>2.75</v>
      </c>
      <c r="W20" s="26">
        <f t="shared" si="10"/>
        <v>100</v>
      </c>
      <c r="X20" s="226">
        <f t="shared" si="11"/>
        <v>20</v>
      </c>
      <c r="Y20" s="118">
        <v>75</v>
      </c>
      <c r="Z20" s="227">
        <f t="shared" si="12"/>
        <v>60</v>
      </c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630178</v>
      </c>
      <c r="C21" s="118" t="s">
        <v>292</v>
      </c>
      <c r="D21" s="228">
        <v>8</v>
      </c>
      <c r="E21" s="228">
        <v>14</v>
      </c>
      <c r="F21" s="228">
        <v>13</v>
      </c>
      <c r="G21" s="228">
        <v>12</v>
      </c>
      <c r="H21" s="228">
        <v>10</v>
      </c>
      <c r="I21" s="228">
        <f t="shared" si="1"/>
        <v>57</v>
      </c>
      <c r="J21" s="228">
        <f t="shared" si="2"/>
        <v>8.5499999999999989</v>
      </c>
      <c r="K21" s="229">
        <v>3</v>
      </c>
      <c r="L21" s="229">
        <v>2</v>
      </c>
      <c r="M21" s="229">
        <v>3</v>
      </c>
      <c r="N21" s="229">
        <v>4</v>
      </c>
      <c r="O21" s="229">
        <v>2</v>
      </c>
      <c r="P21" s="229">
        <f t="shared" si="3"/>
        <v>14</v>
      </c>
      <c r="Q21" s="229">
        <f t="shared" si="4"/>
        <v>0.70</v>
      </c>
      <c r="R21" s="103">
        <f t="shared" si="5"/>
        <v>1.35</v>
      </c>
      <c r="S21" s="103">
        <f t="shared" si="6"/>
        <v>2.2000000000000002</v>
      </c>
      <c r="T21" s="103">
        <f t="shared" si="7"/>
        <v>2.10</v>
      </c>
      <c r="U21" s="103">
        <f t="shared" si="8"/>
        <v>1.9999999999999998</v>
      </c>
      <c r="V21" s="103">
        <f t="shared" si="9"/>
        <v>1.60</v>
      </c>
      <c r="W21" s="26">
        <f t="shared" si="10"/>
        <v>71</v>
      </c>
      <c r="X21" s="226">
        <f t="shared" si="11"/>
        <v>14.20</v>
      </c>
      <c r="Y21" s="118">
        <v>58</v>
      </c>
      <c r="Z21" s="227">
        <f t="shared" si="12"/>
        <v>46.400000000000006</v>
      </c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630181</v>
      </c>
      <c r="C22" s="118" t="s">
        <v>317</v>
      </c>
      <c r="D22" s="228">
        <v>8</v>
      </c>
      <c r="E22" s="228">
        <v>9</v>
      </c>
      <c r="F22" s="228">
        <v>12</v>
      </c>
      <c r="G22" s="228">
        <v>13</v>
      </c>
      <c r="H22" s="228">
        <v>14</v>
      </c>
      <c r="I22" s="228">
        <f t="shared" si="1"/>
        <v>56</v>
      </c>
      <c r="J22" s="228">
        <f t="shared" si="2"/>
        <v>8.40</v>
      </c>
      <c r="K22" s="229">
        <v>3</v>
      </c>
      <c r="L22" s="229">
        <v>4</v>
      </c>
      <c r="M22" s="229">
        <v>3</v>
      </c>
      <c r="N22" s="229">
        <v>4</v>
      </c>
      <c r="O22" s="229">
        <v>3</v>
      </c>
      <c r="P22" s="229">
        <f t="shared" si="3"/>
        <v>17</v>
      </c>
      <c r="Q22" s="229">
        <f t="shared" si="4"/>
        <v>0.85000000000000009</v>
      </c>
      <c r="R22" s="103">
        <f t="shared" si="5"/>
        <v>1.35</v>
      </c>
      <c r="S22" s="103">
        <f t="shared" si="6"/>
        <v>1.5499999999999998</v>
      </c>
      <c r="T22" s="103">
        <f t="shared" si="7"/>
        <v>1.9499999999999997</v>
      </c>
      <c r="U22" s="103">
        <f t="shared" si="8"/>
        <v>2.15</v>
      </c>
      <c r="V22" s="103">
        <f t="shared" si="9"/>
        <v>2.25</v>
      </c>
      <c r="W22" s="26">
        <f t="shared" si="10"/>
        <v>73</v>
      </c>
      <c r="X22" s="226">
        <f t="shared" si="11"/>
        <v>14.60</v>
      </c>
      <c r="Y22" s="118">
        <v>52</v>
      </c>
      <c r="Z22" s="227">
        <f t="shared" si="12"/>
        <v>41.60</v>
      </c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630201</v>
      </c>
      <c r="C23" s="118" t="s">
        <v>162</v>
      </c>
      <c r="D23" s="228">
        <v>9</v>
      </c>
      <c r="E23" s="228">
        <v>8</v>
      </c>
      <c r="F23" s="228">
        <v>9</v>
      </c>
      <c r="G23" s="228">
        <v>8</v>
      </c>
      <c r="H23" s="228">
        <v>9</v>
      </c>
      <c r="I23" s="228">
        <f t="shared" si="1"/>
        <v>43</v>
      </c>
      <c r="J23" s="228">
        <f t="shared" si="2"/>
        <v>6.45</v>
      </c>
      <c r="K23" s="229">
        <v>2</v>
      </c>
      <c r="L23" s="229">
        <v>2.50</v>
      </c>
      <c r="M23" s="229">
        <v>2</v>
      </c>
      <c r="N23" s="229">
        <v>3</v>
      </c>
      <c r="O23" s="229">
        <v>4</v>
      </c>
      <c r="P23" s="229">
        <f t="shared" si="3"/>
        <v>13.50</v>
      </c>
      <c r="Q23" s="229">
        <f t="shared" si="4"/>
        <v>0.675</v>
      </c>
      <c r="R23" s="103">
        <f t="shared" si="5"/>
        <v>1.45</v>
      </c>
      <c r="S23" s="103">
        <f t="shared" si="6"/>
        <v>1.325</v>
      </c>
      <c r="T23" s="103">
        <f t="shared" si="7"/>
        <v>1.45</v>
      </c>
      <c r="U23" s="103">
        <f t="shared" si="8"/>
        <v>1.35</v>
      </c>
      <c r="V23" s="103">
        <f t="shared" si="9"/>
        <v>1.5499999999999998</v>
      </c>
      <c r="W23" s="26">
        <f t="shared" si="10"/>
        <v>56.50</v>
      </c>
      <c r="X23" s="226">
        <f t="shared" si="11"/>
        <v>11.30</v>
      </c>
      <c r="Y23" s="118">
        <v>53</v>
      </c>
      <c r="Z23" s="227">
        <f t="shared" si="12"/>
        <v>42.400000000000006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630204</v>
      </c>
      <c r="C24" s="118" t="s">
        <v>164</v>
      </c>
      <c r="D24" s="228">
        <v>9</v>
      </c>
      <c r="E24" s="228">
        <v>8</v>
      </c>
      <c r="F24" s="228">
        <v>9</v>
      </c>
      <c r="G24" s="228">
        <v>8</v>
      </c>
      <c r="H24" s="228">
        <v>9</v>
      </c>
      <c r="I24" s="228">
        <f t="shared" si="1"/>
        <v>43</v>
      </c>
      <c r="J24" s="228">
        <f t="shared" si="2"/>
        <v>6.45</v>
      </c>
      <c r="K24" s="229">
        <v>2</v>
      </c>
      <c r="L24" s="229">
        <v>3</v>
      </c>
      <c r="M24" s="229">
        <v>4</v>
      </c>
      <c r="N24" s="229">
        <v>3</v>
      </c>
      <c r="O24" s="229">
        <v>4</v>
      </c>
      <c r="P24" s="229">
        <f t="shared" si="3"/>
        <v>16</v>
      </c>
      <c r="Q24" s="229">
        <f t="shared" si="4"/>
        <v>0.80</v>
      </c>
      <c r="R24" s="103">
        <f t="shared" si="5"/>
        <v>1.45</v>
      </c>
      <c r="S24" s="103">
        <f t="shared" si="6"/>
        <v>1.35</v>
      </c>
      <c r="T24" s="103">
        <f t="shared" si="7"/>
        <v>1.5499999999999998</v>
      </c>
      <c r="U24" s="103">
        <f t="shared" si="8"/>
        <v>1.35</v>
      </c>
      <c r="V24" s="103">
        <f t="shared" si="9"/>
        <v>1.5499999999999998</v>
      </c>
      <c r="W24" s="26">
        <f t="shared" si="10"/>
        <v>59</v>
      </c>
      <c r="X24" s="226">
        <f t="shared" si="11"/>
        <v>11.80</v>
      </c>
      <c r="Y24" s="118">
        <v>43</v>
      </c>
      <c r="Z24" s="227">
        <f t="shared" si="12"/>
        <v>34.40</v>
      </c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630211</v>
      </c>
      <c r="C25" s="118" t="s">
        <v>318</v>
      </c>
      <c r="D25" s="228">
        <v>8</v>
      </c>
      <c r="E25" s="228">
        <v>9</v>
      </c>
      <c r="F25" s="228">
        <v>7</v>
      </c>
      <c r="G25" s="228">
        <v>9</v>
      </c>
      <c r="H25" s="228">
        <v>9</v>
      </c>
      <c r="I25" s="228">
        <f t="shared" si="1"/>
        <v>42</v>
      </c>
      <c r="J25" s="228">
        <f t="shared" si="2"/>
        <v>6.30</v>
      </c>
      <c r="K25" s="229">
        <v>3</v>
      </c>
      <c r="L25" s="229">
        <v>2</v>
      </c>
      <c r="M25" s="229">
        <v>2.50</v>
      </c>
      <c r="N25" s="229">
        <v>3</v>
      </c>
      <c r="O25" s="229">
        <v>4</v>
      </c>
      <c r="P25" s="229">
        <f t="shared" si="3"/>
        <v>14.50</v>
      </c>
      <c r="Q25" s="229">
        <f t="shared" si="4"/>
        <v>0.72500000000000009</v>
      </c>
      <c r="R25" s="103">
        <f t="shared" si="5"/>
        <v>1.35</v>
      </c>
      <c r="S25" s="103">
        <f t="shared" si="6"/>
        <v>1.45</v>
      </c>
      <c r="T25" s="103">
        <f t="shared" si="7"/>
        <v>1.175</v>
      </c>
      <c r="U25" s="103">
        <f t="shared" si="8"/>
        <v>1.50</v>
      </c>
      <c r="V25" s="103">
        <f t="shared" si="9"/>
        <v>1.5499999999999998</v>
      </c>
      <c r="W25" s="26">
        <f t="shared" si="10"/>
        <v>56.50</v>
      </c>
      <c r="X25" s="226">
        <f t="shared" si="11"/>
        <v>11.30</v>
      </c>
      <c r="Y25" s="118">
        <v>43</v>
      </c>
      <c r="Z25" s="227">
        <f t="shared" si="12"/>
        <v>34.40</v>
      </c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630212</v>
      </c>
      <c r="C26" s="118" t="s">
        <v>243</v>
      </c>
      <c r="D26" s="228">
        <v>13</v>
      </c>
      <c r="E26" s="228">
        <v>10</v>
      </c>
      <c r="F26" s="228">
        <v>8</v>
      </c>
      <c r="G26" s="228">
        <v>9</v>
      </c>
      <c r="H26" s="228">
        <v>8</v>
      </c>
      <c r="I26" s="228">
        <f t="shared" si="1"/>
        <v>48</v>
      </c>
      <c r="J26" s="228">
        <f t="shared" si="2"/>
        <v>7.1999999999999993</v>
      </c>
      <c r="K26" s="229">
        <v>2.50</v>
      </c>
      <c r="L26" s="229">
        <v>3</v>
      </c>
      <c r="M26" s="229">
        <v>2</v>
      </c>
      <c r="N26" s="229">
        <v>4</v>
      </c>
      <c r="O26" s="229">
        <v>3</v>
      </c>
      <c r="P26" s="229">
        <f t="shared" si="3"/>
        <v>14.50</v>
      </c>
      <c r="Q26" s="229">
        <f t="shared" si="4"/>
        <v>0.72500000000000009</v>
      </c>
      <c r="R26" s="103">
        <f t="shared" si="5"/>
        <v>2.0750000000000002</v>
      </c>
      <c r="S26" s="103">
        <f t="shared" si="6"/>
        <v>1.65</v>
      </c>
      <c r="T26" s="103">
        <f t="shared" si="7"/>
        <v>1.30</v>
      </c>
      <c r="U26" s="103">
        <f t="shared" si="8"/>
        <v>1.5499999999999998</v>
      </c>
      <c r="V26" s="103">
        <f t="shared" si="9"/>
        <v>1.35</v>
      </c>
      <c r="W26" s="26">
        <f t="shared" si="10"/>
        <v>62.50</v>
      </c>
      <c r="X26" s="226">
        <f t="shared" si="11"/>
        <v>12.50</v>
      </c>
      <c r="Y26" s="118">
        <v>55</v>
      </c>
      <c r="Z26" s="227">
        <f t="shared" si="12"/>
        <v>44</v>
      </c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630215</v>
      </c>
      <c r="C27" s="118" t="s">
        <v>244</v>
      </c>
      <c r="D27" s="228">
        <v>13</v>
      </c>
      <c r="E27" s="228">
        <v>15</v>
      </c>
      <c r="F27" s="228">
        <v>14</v>
      </c>
      <c r="G27" s="228">
        <v>13</v>
      </c>
      <c r="H27" s="228">
        <v>12</v>
      </c>
      <c r="I27" s="228">
        <f t="shared" si="1"/>
        <v>67</v>
      </c>
      <c r="J27" s="228">
        <f t="shared" si="2"/>
        <v>10.049999999999999</v>
      </c>
      <c r="K27" s="229">
        <v>3</v>
      </c>
      <c r="L27" s="229">
        <v>4</v>
      </c>
      <c r="M27" s="229">
        <v>3</v>
      </c>
      <c r="N27" s="229">
        <v>4.50</v>
      </c>
      <c r="O27" s="229">
        <v>4</v>
      </c>
      <c r="P27" s="229">
        <f t="shared" si="3"/>
        <v>18.50</v>
      </c>
      <c r="Q27" s="229">
        <f t="shared" si="4"/>
        <v>0.925</v>
      </c>
      <c r="R27" s="103">
        <f t="shared" si="5"/>
        <v>2.10</v>
      </c>
      <c r="S27" s="103">
        <f t="shared" si="6"/>
        <v>2.4500000000000002</v>
      </c>
      <c r="T27" s="103">
        <f t="shared" si="7"/>
        <v>2.25</v>
      </c>
      <c r="U27" s="103">
        <f t="shared" si="8"/>
        <v>2.1749999999999998</v>
      </c>
      <c r="V27" s="103">
        <f t="shared" si="9"/>
        <v>1.9999999999999998</v>
      </c>
      <c r="W27" s="26">
        <f t="shared" si="10"/>
        <v>85.50</v>
      </c>
      <c r="X27" s="226">
        <f t="shared" si="11"/>
        <v>17.10</v>
      </c>
      <c r="Y27" s="118">
        <v>71</v>
      </c>
      <c r="Z27" s="227">
        <f t="shared" si="12"/>
        <v>56.80</v>
      </c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630216</v>
      </c>
      <c r="C28" s="118" t="s">
        <v>245</v>
      </c>
      <c r="D28" s="228">
        <v>8</v>
      </c>
      <c r="E28" s="228">
        <v>9</v>
      </c>
      <c r="F28" s="228">
        <v>8</v>
      </c>
      <c r="G28" s="228">
        <v>9</v>
      </c>
      <c r="H28" s="228">
        <v>8</v>
      </c>
      <c r="I28" s="228">
        <f t="shared" si="1"/>
        <v>42</v>
      </c>
      <c r="J28" s="228">
        <f t="shared" si="2"/>
        <v>6.30</v>
      </c>
      <c r="K28" s="229">
        <v>2</v>
      </c>
      <c r="L28" s="229">
        <v>2</v>
      </c>
      <c r="M28" s="229">
        <v>3</v>
      </c>
      <c r="N28" s="229">
        <v>2</v>
      </c>
      <c r="O28" s="229">
        <v>2</v>
      </c>
      <c r="P28" s="229">
        <f t="shared" si="3"/>
        <v>11</v>
      </c>
      <c r="Q28" s="229">
        <f t="shared" si="4"/>
        <v>0.55000000000000004</v>
      </c>
      <c r="R28" s="103">
        <f t="shared" si="5"/>
        <v>1.30</v>
      </c>
      <c r="S28" s="103">
        <f t="shared" si="6"/>
        <v>1.45</v>
      </c>
      <c r="T28" s="103">
        <f t="shared" si="7"/>
        <v>1.35</v>
      </c>
      <c r="U28" s="103">
        <f t="shared" si="8"/>
        <v>1.45</v>
      </c>
      <c r="V28" s="103">
        <f t="shared" si="9"/>
        <v>1.30</v>
      </c>
      <c r="W28" s="26">
        <f t="shared" si="10"/>
        <v>53</v>
      </c>
      <c r="X28" s="226">
        <f t="shared" si="11"/>
        <v>10.60</v>
      </c>
      <c r="Y28" s="118">
        <v>48</v>
      </c>
      <c r="Z28" s="227">
        <f t="shared" si="12"/>
        <v>38.400000000000006</v>
      </c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630217</v>
      </c>
      <c r="C29" s="118" t="s">
        <v>166</v>
      </c>
      <c r="D29" s="228">
        <v>9</v>
      </c>
      <c r="E29" s="228">
        <v>7</v>
      </c>
      <c r="F29" s="228">
        <v>9</v>
      </c>
      <c r="G29" s="228">
        <v>8</v>
      </c>
      <c r="H29" s="228">
        <v>9</v>
      </c>
      <c r="I29" s="228">
        <f t="shared" si="1"/>
        <v>42</v>
      </c>
      <c r="J29" s="228">
        <f t="shared" si="2"/>
        <v>6.30</v>
      </c>
      <c r="K29" s="229">
        <v>2</v>
      </c>
      <c r="L29" s="229">
        <v>2</v>
      </c>
      <c r="M29" s="229">
        <v>3</v>
      </c>
      <c r="N29" s="229">
        <v>2</v>
      </c>
      <c r="O29" s="229">
        <v>3</v>
      </c>
      <c r="P29" s="229">
        <f t="shared" si="3"/>
        <v>12</v>
      </c>
      <c r="Q29" s="229">
        <f t="shared" si="4"/>
        <v>0.60000000000000009</v>
      </c>
      <c r="R29" s="103">
        <f t="shared" si="5"/>
        <v>1.45</v>
      </c>
      <c r="S29" s="103">
        <f t="shared" si="6"/>
        <v>1.1500000000000001</v>
      </c>
      <c r="T29" s="103">
        <f t="shared" si="7"/>
        <v>1.50</v>
      </c>
      <c r="U29" s="103">
        <f t="shared" si="8"/>
        <v>1.30</v>
      </c>
      <c r="V29" s="103">
        <f t="shared" si="9"/>
        <v>1.50</v>
      </c>
      <c r="W29" s="26">
        <f t="shared" si="10"/>
        <v>54</v>
      </c>
      <c r="X29" s="226">
        <f t="shared" si="11"/>
        <v>10.80</v>
      </c>
      <c r="Y29" s="118">
        <v>42</v>
      </c>
      <c r="Z29" s="227">
        <f t="shared" si="12"/>
        <v>33.60</v>
      </c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630223</v>
      </c>
      <c r="C30" s="118" t="s">
        <v>249</v>
      </c>
      <c r="D30" s="228">
        <v>13</v>
      </c>
      <c r="E30" s="228">
        <v>10</v>
      </c>
      <c r="F30" s="228">
        <v>12</v>
      </c>
      <c r="G30" s="228">
        <v>14</v>
      </c>
      <c r="H30" s="228">
        <v>12</v>
      </c>
      <c r="I30" s="228">
        <f t="shared" si="1"/>
        <v>61</v>
      </c>
      <c r="J30" s="228">
        <f t="shared" si="2"/>
        <v>9.15</v>
      </c>
      <c r="K30" s="229">
        <v>4</v>
      </c>
      <c r="L30" s="229">
        <v>4.50</v>
      </c>
      <c r="M30" s="229">
        <v>3.50</v>
      </c>
      <c r="N30" s="229">
        <v>2</v>
      </c>
      <c r="O30" s="229">
        <v>3</v>
      </c>
      <c r="P30" s="229">
        <f t="shared" si="3"/>
        <v>17</v>
      </c>
      <c r="Q30" s="229">
        <f t="shared" si="4"/>
        <v>0.85000000000000009</v>
      </c>
      <c r="R30" s="103">
        <f t="shared" si="5"/>
        <v>2.15</v>
      </c>
      <c r="S30" s="103">
        <f t="shared" si="6"/>
        <v>1.725</v>
      </c>
      <c r="T30" s="103">
        <f t="shared" si="7"/>
        <v>1.975</v>
      </c>
      <c r="U30" s="103">
        <f t="shared" si="8"/>
        <v>2.2000000000000002</v>
      </c>
      <c r="V30" s="103">
        <f t="shared" si="9"/>
        <v>1.9499999999999997</v>
      </c>
      <c r="W30" s="26">
        <f t="shared" si="10"/>
        <v>78</v>
      </c>
      <c r="X30" s="226">
        <f t="shared" si="11"/>
        <v>15.60</v>
      </c>
      <c r="Y30" s="118">
        <v>62</v>
      </c>
      <c r="Z30" s="227">
        <f t="shared" si="12"/>
        <v>49.60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630230</v>
      </c>
      <c r="C31" s="118" t="s">
        <v>303</v>
      </c>
      <c r="D31" s="228">
        <v>8</v>
      </c>
      <c r="E31" s="228">
        <v>7</v>
      </c>
      <c r="F31" s="228">
        <v>14</v>
      </c>
      <c r="G31" s="228">
        <v>8</v>
      </c>
      <c r="H31" s="228">
        <v>9</v>
      </c>
      <c r="I31" s="228">
        <f t="shared" si="1"/>
        <v>46</v>
      </c>
      <c r="J31" s="228">
        <f t="shared" si="2"/>
        <v>6.90</v>
      </c>
      <c r="K31" s="229">
        <v>2</v>
      </c>
      <c r="L31" s="229">
        <v>2.50</v>
      </c>
      <c r="M31" s="229">
        <v>3</v>
      </c>
      <c r="N31" s="229">
        <v>4</v>
      </c>
      <c r="O31" s="229">
        <v>3</v>
      </c>
      <c r="P31" s="229">
        <f t="shared" si="3"/>
        <v>14.50</v>
      </c>
      <c r="Q31" s="229">
        <f t="shared" si="4"/>
        <v>0.72500000000000009</v>
      </c>
      <c r="R31" s="103">
        <f t="shared" si="5"/>
        <v>1.30</v>
      </c>
      <c r="S31" s="103">
        <f t="shared" si="6"/>
        <v>1.175</v>
      </c>
      <c r="T31" s="103">
        <f t="shared" si="7"/>
        <v>2.25</v>
      </c>
      <c r="U31" s="103">
        <f t="shared" si="8"/>
        <v>1.40</v>
      </c>
      <c r="V31" s="103">
        <f t="shared" si="9"/>
        <v>1.50</v>
      </c>
      <c r="W31" s="26">
        <f t="shared" si="10"/>
        <v>60.50</v>
      </c>
      <c r="X31" s="226">
        <f t="shared" si="11"/>
        <v>12.10</v>
      </c>
      <c r="Y31" s="118">
        <v>47</v>
      </c>
      <c r="Z31" s="227">
        <f t="shared" si="12"/>
        <v>37.60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630250</v>
      </c>
      <c r="C32" s="118" t="s">
        <v>261</v>
      </c>
      <c r="D32" s="228">
        <v>8</v>
      </c>
      <c r="E32" s="228">
        <v>7</v>
      </c>
      <c r="F32" s="228">
        <v>6</v>
      </c>
      <c r="G32" s="228">
        <v>5</v>
      </c>
      <c r="H32" s="228">
        <v>6</v>
      </c>
      <c r="I32" s="228">
        <f t="shared" si="1"/>
        <v>32</v>
      </c>
      <c r="J32" s="228">
        <f t="shared" si="2"/>
        <v>4.80</v>
      </c>
      <c r="K32" s="229">
        <v>1</v>
      </c>
      <c r="L32" s="229">
        <v>2</v>
      </c>
      <c r="M32" s="229">
        <v>3</v>
      </c>
      <c r="N32" s="229">
        <v>2</v>
      </c>
      <c r="O32" s="229">
        <v>2</v>
      </c>
      <c r="P32" s="229">
        <f t="shared" si="3"/>
        <v>10</v>
      </c>
      <c r="Q32" s="229">
        <f t="shared" si="4"/>
        <v>0.50</v>
      </c>
      <c r="R32" s="103">
        <f t="shared" si="5"/>
        <v>1.25</v>
      </c>
      <c r="S32" s="103">
        <f t="shared" si="6"/>
        <v>1.1500000000000001</v>
      </c>
      <c r="T32" s="103">
        <f t="shared" si="7"/>
        <v>1.0499999999999998</v>
      </c>
      <c r="U32" s="103">
        <f t="shared" si="8"/>
        <v>0.85</v>
      </c>
      <c r="V32" s="103">
        <f t="shared" si="9"/>
        <v>0.99999999999999989</v>
      </c>
      <c r="W32" s="26">
        <f t="shared" si="10"/>
        <v>42</v>
      </c>
      <c r="X32" s="226">
        <f t="shared" si="11"/>
        <v>8.40</v>
      </c>
      <c r="Y32" s="118">
        <v>37</v>
      </c>
      <c r="Z32" s="227">
        <f t="shared" si="12"/>
        <v>29.60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630251</v>
      </c>
      <c r="C33" s="118" t="s">
        <v>262</v>
      </c>
      <c r="D33" s="228">
        <v>13</v>
      </c>
      <c r="E33" s="228">
        <v>12</v>
      </c>
      <c r="F33" s="228">
        <v>10</v>
      </c>
      <c r="G33" s="228">
        <v>14</v>
      </c>
      <c r="H33" s="228">
        <v>13</v>
      </c>
      <c r="I33" s="228">
        <f t="shared" si="1"/>
        <v>62</v>
      </c>
      <c r="J33" s="228">
        <f t="shared" si="2"/>
        <v>9.2999999999999989</v>
      </c>
      <c r="K33" s="229">
        <v>3</v>
      </c>
      <c r="L33" s="229">
        <v>4</v>
      </c>
      <c r="M33" s="229">
        <v>3</v>
      </c>
      <c r="N33" s="229">
        <v>2</v>
      </c>
      <c r="O33" s="229">
        <v>4</v>
      </c>
      <c r="P33" s="229">
        <f t="shared" si="3"/>
        <v>16</v>
      </c>
      <c r="Q33" s="229">
        <f t="shared" si="4"/>
        <v>0.80</v>
      </c>
      <c r="R33" s="103">
        <f t="shared" si="5"/>
        <v>2.10</v>
      </c>
      <c r="S33" s="103">
        <f t="shared" si="6"/>
        <v>1.9999999999999998</v>
      </c>
      <c r="T33" s="103">
        <f t="shared" si="7"/>
        <v>1.65</v>
      </c>
      <c r="U33" s="103">
        <f t="shared" si="8"/>
        <v>2.2000000000000002</v>
      </c>
      <c r="V33" s="103">
        <f t="shared" si="9"/>
        <v>2.15</v>
      </c>
      <c r="W33" s="26">
        <f t="shared" si="10"/>
        <v>78</v>
      </c>
      <c r="X33" s="226">
        <f t="shared" si="11"/>
        <v>15.60</v>
      </c>
      <c r="Y33" s="118">
        <v>65</v>
      </c>
      <c r="Z33" s="227">
        <f t="shared" si="12"/>
        <v>52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630254</v>
      </c>
      <c r="C34" s="118" t="s">
        <v>175</v>
      </c>
      <c r="D34" s="228">
        <v>8</v>
      </c>
      <c r="E34" s="228">
        <v>7</v>
      </c>
      <c r="F34" s="228">
        <v>6</v>
      </c>
      <c r="G34" s="228">
        <v>9</v>
      </c>
      <c r="H34" s="228">
        <v>8</v>
      </c>
      <c r="I34" s="228">
        <f t="shared" si="1"/>
        <v>38</v>
      </c>
      <c r="J34" s="228">
        <f t="shared" si="2"/>
        <v>5.70</v>
      </c>
      <c r="K34" s="229">
        <v>1</v>
      </c>
      <c r="L34" s="229">
        <v>1.50</v>
      </c>
      <c r="M34" s="229">
        <v>2.50</v>
      </c>
      <c r="N34" s="229">
        <v>2.50</v>
      </c>
      <c r="O34" s="229">
        <v>2.50</v>
      </c>
      <c r="P34" s="229">
        <f t="shared" si="3"/>
        <v>10</v>
      </c>
      <c r="Q34" s="229">
        <f t="shared" si="4"/>
        <v>0.50</v>
      </c>
      <c r="R34" s="103">
        <f t="shared" si="5"/>
        <v>1.25</v>
      </c>
      <c r="S34" s="103">
        <f t="shared" si="6"/>
        <v>1.125</v>
      </c>
      <c r="T34" s="103">
        <f t="shared" si="7"/>
        <v>1.0249999999999999</v>
      </c>
      <c r="U34" s="103">
        <f t="shared" si="8"/>
        <v>1.475</v>
      </c>
      <c r="V34" s="103">
        <f t="shared" si="9"/>
        <v>1.325</v>
      </c>
      <c r="W34" s="26">
        <f t="shared" si="10"/>
        <v>48</v>
      </c>
      <c r="X34" s="226">
        <f t="shared" si="11"/>
        <v>9.6000000000000014</v>
      </c>
      <c r="Y34" s="118">
        <v>43</v>
      </c>
      <c r="Z34" s="227">
        <f t="shared" si="12"/>
        <v>34.40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630256</v>
      </c>
      <c r="C35" s="118" t="s">
        <v>176</v>
      </c>
      <c r="D35" s="228"/>
      <c r="E35" s="228"/>
      <c r="F35" s="228"/>
      <c r="G35" s="228"/>
      <c r="H35" s="228"/>
      <c r="I35" s="228"/>
      <c r="J35" s="228"/>
      <c r="K35" s="229"/>
      <c r="L35" s="229"/>
      <c r="M35" s="229"/>
      <c r="N35" s="229"/>
      <c r="O35" s="229"/>
      <c r="P35" s="229"/>
      <c r="Q35" s="229"/>
      <c r="R35" s="103">
        <f t="shared" si="5"/>
        <v>0</v>
      </c>
      <c r="S35" s="103">
        <f t="shared" si="6"/>
        <v>0</v>
      </c>
      <c r="T35" s="103">
        <f t="shared" si="7"/>
        <v>0</v>
      </c>
      <c r="U35" s="103">
        <f t="shared" si="8"/>
        <v>0</v>
      </c>
      <c r="V35" s="103">
        <f t="shared" si="9"/>
        <v>0</v>
      </c>
      <c r="W35" s="26">
        <f t="shared" si="10"/>
        <v>0</v>
      </c>
      <c r="X35" s="226">
        <f t="shared" si="11"/>
        <v>0</v>
      </c>
      <c r="Y35" s="118" t="s">
        <v>170</v>
      </c>
      <c r="Z35" s="227" t="e">
        <f t="shared" si="12"/>
        <v>#VALUE!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630260</v>
      </c>
      <c r="C36" s="118" t="s">
        <v>263</v>
      </c>
      <c r="D36" s="228">
        <v>12</v>
      </c>
      <c r="E36" s="228">
        <v>10</v>
      </c>
      <c r="F36" s="228">
        <v>8</v>
      </c>
      <c r="G36" s="228">
        <v>7</v>
      </c>
      <c r="H36" s="228">
        <v>9</v>
      </c>
      <c r="I36" s="228">
        <f t="shared" si="1"/>
        <v>46</v>
      </c>
      <c r="J36" s="228">
        <f t="shared" si="2"/>
        <v>6.90</v>
      </c>
      <c r="K36" s="229">
        <v>2</v>
      </c>
      <c r="L36" s="229">
        <v>3</v>
      </c>
      <c r="M36" s="229">
        <v>4</v>
      </c>
      <c r="N36" s="229">
        <v>3</v>
      </c>
      <c r="O36" s="229">
        <v>2</v>
      </c>
      <c r="P36" s="229">
        <f t="shared" si="3"/>
        <v>14</v>
      </c>
      <c r="Q36" s="229">
        <f t="shared" si="4"/>
        <v>0.70</v>
      </c>
      <c r="R36" s="103">
        <f t="shared" si="5"/>
        <v>1.90</v>
      </c>
      <c r="S36" s="103">
        <f t="shared" si="6"/>
        <v>1.65</v>
      </c>
      <c r="T36" s="103">
        <f t="shared" si="7"/>
        <v>1.40</v>
      </c>
      <c r="U36" s="103">
        <f t="shared" si="8"/>
        <v>1.2000000000000002</v>
      </c>
      <c r="V36" s="103">
        <f t="shared" si="9"/>
        <v>1.45</v>
      </c>
      <c r="W36" s="26">
        <f t="shared" si="10"/>
        <v>60</v>
      </c>
      <c r="X36" s="226">
        <f t="shared" si="11"/>
        <v>12</v>
      </c>
      <c r="Y36" s="118">
        <v>52</v>
      </c>
      <c r="Z36" s="227">
        <f t="shared" si="12"/>
        <v>41.60</v>
      </c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630267</v>
      </c>
      <c r="C37" s="118" t="s">
        <v>319</v>
      </c>
      <c r="D37" s="228">
        <v>13</v>
      </c>
      <c r="E37" s="228">
        <v>12</v>
      </c>
      <c r="F37" s="228">
        <v>10</v>
      </c>
      <c r="G37" s="228">
        <v>14</v>
      </c>
      <c r="H37" s="228">
        <v>9</v>
      </c>
      <c r="I37" s="228">
        <f t="shared" si="1"/>
        <v>58</v>
      </c>
      <c r="J37" s="228">
        <f t="shared" si="2"/>
        <v>8.6999999999999993</v>
      </c>
      <c r="K37" s="229">
        <v>3</v>
      </c>
      <c r="L37" s="229">
        <v>4</v>
      </c>
      <c r="M37" s="229">
        <v>3</v>
      </c>
      <c r="N37" s="229">
        <v>3.50</v>
      </c>
      <c r="O37" s="229">
        <v>3</v>
      </c>
      <c r="P37" s="229">
        <f t="shared" si="3"/>
        <v>16.50</v>
      </c>
      <c r="Q37" s="229">
        <f t="shared" si="4"/>
        <v>0.825</v>
      </c>
      <c r="R37" s="103">
        <f t="shared" si="5"/>
        <v>2.10</v>
      </c>
      <c r="S37" s="103">
        <f t="shared" si="6"/>
        <v>1.9999999999999998</v>
      </c>
      <c r="T37" s="103">
        <f t="shared" si="7"/>
        <v>1.65</v>
      </c>
      <c r="U37" s="103">
        <f t="shared" si="8"/>
        <v>2.275</v>
      </c>
      <c r="V37" s="103">
        <f t="shared" si="9"/>
        <v>1.50</v>
      </c>
      <c r="W37" s="26">
        <f t="shared" si="10"/>
        <v>74.50</v>
      </c>
      <c r="X37" s="226">
        <f t="shared" si="11"/>
        <v>14.90</v>
      </c>
      <c r="Y37" s="118">
        <v>63</v>
      </c>
      <c r="Z37" s="227">
        <f t="shared" si="12"/>
        <v>50.400000000000006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630273</v>
      </c>
      <c r="C38" s="118" t="s">
        <v>320</v>
      </c>
      <c r="D38" s="228">
        <v>13</v>
      </c>
      <c r="E38" s="228">
        <v>12</v>
      </c>
      <c r="F38" s="228">
        <v>14</v>
      </c>
      <c r="G38" s="228">
        <v>13</v>
      </c>
      <c r="H38" s="228">
        <v>12</v>
      </c>
      <c r="I38" s="228">
        <f t="shared" si="1"/>
        <v>64</v>
      </c>
      <c r="J38" s="228">
        <f t="shared" si="2"/>
        <v>9.60</v>
      </c>
      <c r="K38" s="229">
        <v>3</v>
      </c>
      <c r="L38" s="229">
        <v>4</v>
      </c>
      <c r="M38" s="229">
        <v>3</v>
      </c>
      <c r="N38" s="229">
        <v>4</v>
      </c>
      <c r="O38" s="229">
        <v>3</v>
      </c>
      <c r="P38" s="229">
        <f t="shared" si="3"/>
        <v>17</v>
      </c>
      <c r="Q38" s="229">
        <f t="shared" si="4"/>
        <v>0.85000000000000009</v>
      </c>
      <c r="R38" s="103">
        <f t="shared" si="5"/>
        <v>2.10</v>
      </c>
      <c r="S38" s="103">
        <f t="shared" si="6"/>
        <v>1.9999999999999998</v>
      </c>
      <c r="T38" s="103">
        <f t="shared" si="7"/>
        <v>2.25</v>
      </c>
      <c r="U38" s="103">
        <f t="shared" si="8"/>
        <v>2.15</v>
      </c>
      <c r="V38" s="103">
        <f t="shared" si="9"/>
        <v>1.9499999999999997</v>
      </c>
      <c r="W38" s="26">
        <f t="shared" si="10"/>
        <v>81</v>
      </c>
      <c r="X38" s="226">
        <f t="shared" si="11"/>
        <v>16.20</v>
      </c>
      <c r="Y38" s="118">
        <v>64</v>
      </c>
      <c r="Z38" s="227">
        <f t="shared" si="12"/>
        <v>51.20</v>
      </c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630277</v>
      </c>
      <c r="C39" s="118" t="s">
        <v>271</v>
      </c>
      <c r="D39" s="228">
        <v>14</v>
      </c>
      <c r="E39" s="228">
        <v>13</v>
      </c>
      <c r="F39" s="228">
        <v>10</v>
      </c>
      <c r="G39" s="228">
        <v>13</v>
      </c>
      <c r="H39" s="228">
        <v>12</v>
      </c>
      <c r="I39" s="228">
        <f t="shared" si="1"/>
        <v>62</v>
      </c>
      <c r="J39" s="228">
        <f t="shared" si="2"/>
        <v>9.2999999999999989</v>
      </c>
      <c r="K39" s="229">
        <v>5</v>
      </c>
      <c r="L39" s="229">
        <v>2.50</v>
      </c>
      <c r="M39" s="229">
        <v>5</v>
      </c>
      <c r="N39" s="229">
        <v>4</v>
      </c>
      <c r="O39" s="229">
        <v>4</v>
      </c>
      <c r="P39" s="229">
        <f t="shared" si="3"/>
        <v>20.50</v>
      </c>
      <c r="Q39" s="229">
        <f t="shared" si="4"/>
        <v>1.0250000000000001</v>
      </c>
      <c r="R39" s="103">
        <f t="shared" si="5"/>
        <v>2.35</v>
      </c>
      <c r="S39" s="103">
        <f t="shared" si="6"/>
        <v>2.0750000000000002</v>
      </c>
      <c r="T39" s="103">
        <f t="shared" si="7"/>
        <v>1.75</v>
      </c>
      <c r="U39" s="103">
        <f t="shared" si="8"/>
        <v>2.15</v>
      </c>
      <c r="V39" s="103">
        <f t="shared" si="9"/>
        <v>1.9999999999999998</v>
      </c>
      <c r="W39" s="26">
        <f t="shared" si="10"/>
        <v>82.50</v>
      </c>
      <c r="X39" s="226">
        <f t="shared" si="11"/>
        <v>16.50</v>
      </c>
      <c r="Y39" s="118">
        <v>58</v>
      </c>
      <c r="Z39" s="227">
        <f t="shared" si="12"/>
        <v>46.400000000000006</v>
      </c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630283</v>
      </c>
      <c r="C40" s="118" t="s">
        <v>276</v>
      </c>
      <c r="D40" s="228">
        <v>13</v>
      </c>
      <c r="E40" s="228">
        <v>12</v>
      </c>
      <c r="F40" s="228">
        <v>10</v>
      </c>
      <c r="G40" s="228">
        <v>9</v>
      </c>
      <c r="H40" s="228">
        <v>9</v>
      </c>
      <c r="I40" s="228">
        <f t="shared" si="1"/>
        <v>53</v>
      </c>
      <c r="J40" s="228">
        <f t="shared" si="2"/>
        <v>7.9499999999999993</v>
      </c>
      <c r="K40" s="229">
        <v>2.50</v>
      </c>
      <c r="L40" s="229">
        <v>3</v>
      </c>
      <c r="M40" s="229">
        <v>3.50</v>
      </c>
      <c r="N40" s="229">
        <v>2</v>
      </c>
      <c r="O40" s="229">
        <v>3</v>
      </c>
      <c r="P40" s="229">
        <f t="shared" si="3"/>
        <v>14</v>
      </c>
      <c r="Q40" s="229">
        <f t="shared" si="4"/>
        <v>0.70</v>
      </c>
      <c r="R40" s="103">
        <f t="shared" si="5"/>
        <v>2.0750000000000002</v>
      </c>
      <c r="S40" s="103">
        <f t="shared" si="6"/>
        <v>1.9499999999999997</v>
      </c>
      <c r="T40" s="103">
        <f t="shared" si="7"/>
        <v>1.675</v>
      </c>
      <c r="U40" s="103">
        <f t="shared" si="8"/>
        <v>1.45</v>
      </c>
      <c r="V40" s="103">
        <f t="shared" si="9"/>
        <v>1.50</v>
      </c>
      <c r="W40" s="26">
        <f t="shared" si="10"/>
        <v>67</v>
      </c>
      <c r="X40" s="226">
        <f t="shared" si="11"/>
        <v>13.40</v>
      </c>
      <c r="Y40" s="118">
        <v>57</v>
      </c>
      <c r="Z40" s="227">
        <f t="shared" si="12"/>
        <v>45.60</v>
      </c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630291</v>
      </c>
      <c r="C41" s="270" t="s">
        <v>278</v>
      </c>
      <c r="D41" s="228">
        <v>13</v>
      </c>
      <c r="E41" s="228">
        <v>8</v>
      </c>
      <c r="F41" s="228">
        <v>9</v>
      </c>
      <c r="G41" s="228">
        <v>13</v>
      </c>
      <c r="H41" s="228">
        <v>15</v>
      </c>
      <c r="I41" s="228">
        <f t="shared" si="1"/>
        <v>58</v>
      </c>
      <c r="J41" s="228">
        <f t="shared" si="2"/>
        <v>8.6999999999999993</v>
      </c>
      <c r="K41" s="229">
        <v>2</v>
      </c>
      <c r="L41" s="229">
        <v>2.50</v>
      </c>
      <c r="M41" s="229">
        <v>3</v>
      </c>
      <c r="N41" s="229">
        <v>2</v>
      </c>
      <c r="O41" s="229">
        <v>3</v>
      </c>
      <c r="P41" s="229">
        <f t="shared" si="3"/>
        <v>12.50</v>
      </c>
      <c r="Q41" s="229">
        <f t="shared" si="4"/>
        <v>0.625</v>
      </c>
      <c r="R41" s="103">
        <f t="shared" si="5"/>
        <v>2.0499999999999998</v>
      </c>
      <c r="S41" s="103">
        <f t="shared" si="6"/>
        <v>1.325</v>
      </c>
      <c r="T41" s="103">
        <f t="shared" si="7"/>
        <v>1.50</v>
      </c>
      <c r="U41" s="103">
        <f t="shared" si="8"/>
        <v>2.0499999999999998</v>
      </c>
      <c r="V41" s="103">
        <f t="shared" si="9"/>
        <v>2.40</v>
      </c>
      <c r="W41" s="26">
        <f t="shared" si="10"/>
        <v>70.50</v>
      </c>
      <c r="X41" s="226">
        <f t="shared" si="11"/>
        <v>14.10</v>
      </c>
      <c r="Y41" s="118">
        <v>60</v>
      </c>
      <c r="Z41" s="227">
        <f t="shared" si="12"/>
        <v>48</v>
      </c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630296</v>
      </c>
      <c r="C42" s="118" t="s">
        <v>185</v>
      </c>
      <c r="D42" s="228">
        <v>14</v>
      </c>
      <c r="E42" s="228">
        <v>16</v>
      </c>
      <c r="F42" s="228">
        <v>15</v>
      </c>
      <c r="G42" s="228">
        <v>13</v>
      </c>
      <c r="H42" s="228">
        <v>12</v>
      </c>
      <c r="I42" s="228">
        <f t="shared" si="1"/>
        <v>70</v>
      </c>
      <c r="J42" s="228">
        <f t="shared" si="2"/>
        <v>10.50</v>
      </c>
      <c r="K42" s="229">
        <v>3.50</v>
      </c>
      <c r="L42" s="229">
        <v>2.50</v>
      </c>
      <c r="M42" s="229">
        <v>3</v>
      </c>
      <c r="N42" s="229">
        <v>4</v>
      </c>
      <c r="O42" s="229">
        <v>3</v>
      </c>
      <c r="P42" s="229">
        <f t="shared" si="3"/>
        <v>16</v>
      </c>
      <c r="Q42" s="229">
        <f t="shared" si="4"/>
        <v>0.80</v>
      </c>
      <c r="R42" s="103">
        <f t="shared" si="5"/>
        <v>2.275</v>
      </c>
      <c r="S42" s="103">
        <f t="shared" si="6"/>
        <v>2.525</v>
      </c>
      <c r="T42" s="103">
        <f t="shared" si="7"/>
        <v>2.40</v>
      </c>
      <c r="U42" s="103">
        <f t="shared" si="8"/>
        <v>2.15</v>
      </c>
      <c r="V42" s="103">
        <f t="shared" si="9"/>
        <v>1.9499999999999997</v>
      </c>
      <c r="W42" s="26">
        <f t="shared" si="10"/>
        <v>86</v>
      </c>
      <c r="X42" s="226">
        <f t="shared" si="11"/>
        <v>17.20</v>
      </c>
      <c r="Y42" s="118">
        <v>74</v>
      </c>
      <c r="Z42" s="227">
        <f t="shared" si="12"/>
        <v>59.20</v>
      </c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630299</v>
      </c>
      <c r="C43" s="118" t="s">
        <v>321</v>
      </c>
      <c r="D43" s="228">
        <v>13</v>
      </c>
      <c r="E43" s="228">
        <v>14</v>
      </c>
      <c r="F43" s="228">
        <v>13</v>
      </c>
      <c r="G43" s="228">
        <v>12</v>
      </c>
      <c r="H43" s="228">
        <v>10</v>
      </c>
      <c r="I43" s="228">
        <f t="shared" si="1"/>
        <v>62</v>
      </c>
      <c r="J43" s="228">
        <f t="shared" si="2"/>
        <v>9.2999999999999989</v>
      </c>
      <c r="K43" s="229">
        <v>4</v>
      </c>
      <c r="L43" s="229">
        <v>3</v>
      </c>
      <c r="M43" s="229">
        <v>2.50</v>
      </c>
      <c r="N43" s="229">
        <v>3</v>
      </c>
      <c r="O43" s="229">
        <v>2.50</v>
      </c>
      <c r="P43" s="229">
        <f t="shared" si="3"/>
        <v>15</v>
      </c>
      <c r="Q43" s="229">
        <f t="shared" si="4"/>
        <v>0.75</v>
      </c>
      <c r="R43" s="103">
        <f t="shared" si="5"/>
        <v>2.15</v>
      </c>
      <c r="S43" s="103">
        <f t="shared" si="6"/>
        <v>2.25</v>
      </c>
      <c r="T43" s="103">
        <f t="shared" si="7"/>
        <v>2.0750000000000002</v>
      </c>
      <c r="U43" s="103">
        <f t="shared" si="8"/>
        <v>1.9499999999999997</v>
      </c>
      <c r="V43" s="103">
        <f t="shared" si="9"/>
        <v>1.625</v>
      </c>
      <c r="W43" s="26">
        <f t="shared" si="10"/>
        <v>77</v>
      </c>
      <c r="X43" s="226">
        <f t="shared" si="11"/>
        <v>15.40</v>
      </c>
      <c r="Y43" s="118">
        <v>71</v>
      </c>
      <c r="Z43" s="227">
        <f t="shared" si="12"/>
        <v>56.80</v>
      </c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630300</v>
      </c>
      <c r="C44" s="118" t="s">
        <v>307</v>
      </c>
      <c r="D44" s="228">
        <v>6</v>
      </c>
      <c r="E44" s="228">
        <v>8</v>
      </c>
      <c r="F44" s="228">
        <v>6</v>
      </c>
      <c r="G44" s="228">
        <v>8</v>
      </c>
      <c r="H44" s="228">
        <v>7</v>
      </c>
      <c r="I44" s="228">
        <f t="shared" si="1"/>
        <v>35</v>
      </c>
      <c r="J44" s="228">
        <f t="shared" si="2"/>
        <v>5.25</v>
      </c>
      <c r="K44" s="229">
        <v>1</v>
      </c>
      <c r="L44" s="229">
        <v>1.50</v>
      </c>
      <c r="M44" s="229">
        <v>2</v>
      </c>
      <c r="N44" s="229">
        <v>2.50</v>
      </c>
      <c r="O44" s="229">
        <v>3</v>
      </c>
      <c r="P44" s="229">
        <f t="shared" si="3"/>
        <v>10</v>
      </c>
      <c r="Q44" s="229">
        <f t="shared" si="4"/>
        <v>0.50</v>
      </c>
      <c r="R44" s="103">
        <f t="shared" si="5"/>
        <v>0.95</v>
      </c>
      <c r="S44" s="103">
        <f t="shared" si="6"/>
        <v>1.2749999999999999</v>
      </c>
      <c r="T44" s="103">
        <f t="shared" si="7"/>
        <v>0.99999999999999989</v>
      </c>
      <c r="U44" s="103">
        <f t="shared" si="8"/>
        <v>1.325</v>
      </c>
      <c r="V44" s="103">
        <f t="shared" si="9"/>
        <v>1.2000000000000002</v>
      </c>
      <c r="W44" s="26">
        <f t="shared" si="10"/>
        <v>45</v>
      </c>
      <c r="X44" s="226">
        <f t="shared" si="11"/>
        <v>9</v>
      </c>
      <c r="Y44" s="118">
        <v>37</v>
      </c>
      <c r="Z44" s="227">
        <f t="shared" si="12"/>
        <v>29.60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630306</v>
      </c>
      <c r="C45" s="118" t="s">
        <v>322</v>
      </c>
      <c r="D45" s="228">
        <v>14</v>
      </c>
      <c r="E45" s="228">
        <v>13</v>
      </c>
      <c r="F45" s="228">
        <v>15</v>
      </c>
      <c r="G45" s="228">
        <v>13</v>
      </c>
      <c r="H45" s="228">
        <v>12</v>
      </c>
      <c r="I45" s="228">
        <f t="shared" si="1"/>
        <v>67</v>
      </c>
      <c r="J45" s="228">
        <f t="shared" si="2"/>
        <v>10.049999999999999</v>
      </c>
      <c r="K45" s="229">
        <v>4</v>
      </c>
      <c r="L45" s="229">
        <v>4.50</v>
      </c>
      <c r="M45" s="229">
        <v>3</v>
      </c>
      <c r="N45" s="229">
        <v>2</v>
      </c>
      <c r="O45" s="229">
        <v>4</v>
      </c>
      <c r="P45" s="229">
        <f t="shared" si="3"/>
        <v>17.50</v>
      </c>
      <c r="Q45" s="229">
        <f t="shared" si="4"/>
        <v>0.875</v>
      </c>
      <c r="R45" s="103">
        <f t="shared" si="5"/>
        <v>2.3000000000000003</v>
      </c>
      <c r="S45" s="103">
        <f t="shared" si="6"/>
        <v>2.1749999999999998</v>
      </c>
      <c r="T45" s="103">
        <f t="shared" si="7"/>
        <v>2.40</v>
      </c>
      <c r="U45" s="103">
        <f t="shared" si="8"/>
        <v>2.0499999999999998</v>
      </c>
      <c r="V45" s="103">
        <f t="shared" si="9"/>
        <v>1.9999999999999998</v>
      </c>
      <c r="W45" s="26">
        <f t="shared" si="10"/>
        <v>84.50</v>
      </c>
      <c r="X45" s="226">
        <f t="shared" si="11"/>
        <v>16.900000000000002</v>
      </c>
      <c r="Y45" s="118">
        <v>68</v>
      </c>
      <c r="Z45" s="227">
        <f t="shared" si="12"/>
        <v>54.400000000000006</v>
      </c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630310</v>
      </c>
      <c r="C46" s="270" t="s">
        <v>286</v>
      </c>
      <c r="D46" s="228">
        <v>8</v>
      </c>
      <c r="E46" s="228">
        <v>10</v>
      </c>
      <c r="F46" s="228">
        <v>12</v>
      </c>
      <c r="G46" s="228">
        <v>13</v>
      </c>
      <c r="H46" s="228">
        <v>14</v>
      </c>
      <c r="I46" s="228">
        <f>SUM(D46:H46)</f>
        <v>57</v>
      </c>
      <c r="J46" s="228">
        <f t="shared" si="2"/>
        <v>8.5499999999999989</v>
      </c>
      <c r="K46" s="229">
        <v>2</v>
      </c>
      <c r="L46" s="229">
        <v>2.50</v>
      </c>
      <c r="M46" s="229">
        <v>3</v>
      </c>
      <c r="N46" s="229">
        <v>2</v>
      </c>
      <c r="O46" s="229">
        <v>3</v>
      </c>
      <c r="P46" s="229">
        <f t="shared" si="3"/>
        <v>12.50</v>
      </c>
      <c r="Q46" s="229">
        <f t="shared" si="4"/>
        <v>0.625</v>
      </c>
      <c r="R46" s="103">
        <f t="shared" si="5"/>
        <v>1.30</v>
      </c>
      <c r="S46" s="103">
        <f t="shared" si="6"/>
        <v>1.625</v>
      </c>
      <c r="T46" s="103">
        <f t="shared" si="7"/>
        <v>1.9499999999999997</v>
      </c>
      <c r="U46" s="103">
        <f t="shared" si="8"/>
        <v>2.0499999999999998</v>
      </c>
      <c r="V46" s="103">
        <f t="shared" si="9"/>
        <v>2.25</v>
      </c>
      <c r="W46" s="26">
        <f t="shared" si="10"/>
        <v>69.50</v>
      </c>
      <c r="X46" s="226">
        <f t="shared" si="11"/>
        <v>13.90</v>
      </c>
      <c r="Y46" s="118">
        <v>58</v>
      </c>
      <c r="Z46" s="227">
        <f t="shared" si="12"/>
        <v>46.400000000000006</v>
      </c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9" ht="21" thickBot="1"/>
    <row r="50" spans="1:26" ht="20.25">
      <c r="A50" s="193" t="s">
        <v>16</v>
      </c>
      <c r="B50" s="194"/>
      <c r="C50" s="195"/>
      <c r="D50" s="6">
        <f t="shared" si="13" ref="D50:Z50">COUNT(D7:D48)</f>
        <v>38</v>
      </c>
      <c r="E50" s="6">
        <f t="shared" si="13"/>
        <v>38</v>
      </c>
      <c r="F50" s="6">
        <f t="shared" si="13"/>
        <v>38</v>
      </c>
      <c r="G50" s="6">
        <f t="shared" si="13"/>
        <v>38</v>
      </c>
      <c r="H50" s="6">
        <f t="shared" si="13"/>
        <v>38</v>
      </c>
      <c r="I50" s="6">
        <f t="shared" si="13"/>
        <v>38</v>
      </c>
      <c r="J50" s="6">
        <f t="shared" si="13"/>
        <v>38</v>
      </c>
      <c r="K50" s="6">
        <f t="shared" si="13"/>
        <v>38</v>
      </c>
      <c r="L50" s="6">
        <f t="shared" si="13"/>
        <v>38</v>
      </c>
      <c r="M50" s="6">
        <f t="shared" si="13"/>
        <v>38</v>
      </c>
      <c r="N50" s="6">
        <f t="shared" si="13"/>
        <v>38</v>
      </c>
      <c r="O50" s="6">
        <f t="shared" si="13"/>
        <v>38</v>
      </c>
      <c r="P50" s="6">
        <f t="shared" si="13"/>
        <v>38</v>
      </c>
      <c r="Q50" s="6">
        <f t="shared" si="13"/>
        <v>38</v>
      </c>
      <c r="R50" s="6">
        <f t="shared" si="13"/>
        <v>40</v>
      </c>
      <c r="S50" s="6">
        <f t="shared" si="13"/>
        <v>40</v>
      </c>
      <c r="T50" s="6">
        <f t="shared" si="13"/>
        <v>40</v>
      </c>
      <c r="U50" s="6">
        <f t="shared" si="13"/>
        <v>40</v>
      </c>
      <c r="V50" s="6">
        <f t="shared" si="13"/>
        <v>40</v>
      </c>
      <c r="W50" s="6">
        <f t="shared" si="13"/>
        <v>40</v>
      </c>
      <c r="X50" s="6">
        <f t="shared" si="13"/>
        <v>40</v>
      </c>
      <c r="Y50" s="6">
        <f t="shared" si="13"/>
        <v>38</v>
      </c>
      <c r="Z50" s="6">
        <f t="shared" si="13"/>
        <v>38</v>
      </c>
    </row>
    <row r="51" spans="1:26" ht="21" customHeight="1">
      <c r="A51" s="166" t="s">
        <v>17</v>
      </c>
      <c r="B51" s="167"/>
      <c r="C51" s="168"/>
      <c r="D51" s="7">
        <v>20</v>
      </c>
      <c r="E51" s="8">
        <v>20</v>
      </c>
      <c r="F51" s="8">
        <v>20</v>
      </c>
      <c r="G51" s="8">
        <v>20</v>
      </c>
      <c r="H51" s="73">
        <v>20</v>
      </c>
      <c r="I51" s="9">
        <f>SUM(D51:H51)</f>
        <v>100</v>
      </c>
      <c r="J51" s="74">
        <f>I51*0.15</f>
        <v>15</v>
      </c>
      <c r="K51" s="71">
        <v>6</v>
      </c>
      <c r="L51" s="11">
        <v>6</v>
      </c>
      <c r="M51" s="11">
        <v>6</v>
      </c>
      <c r="N51" s="11">
        <v>6</v>
      </c>
      <c r="O51" s="72">
        <v>6</v>
      </c>
      <c r="P51" s="69">
        <f>SUM(K51:O51)</f>
        <v>30</v>
      </c>
      <c r="Q51" s="79">
        <f>P51*0.05</f>
        <v>1.50</v>
      </c>
      <c r="R51" s="80">
        <f>(D51*0.15+K51*0.05)</f>
        <v>3.30</v>
      </c>
      <c r="S51" s="13">
        <f>((E51*0.15+L51*0.05))</f>
        <v>3.30</v>
      </c>
      <c r="T51" s="13">
        <f t="shared" si="14" ref="T51:U51">((F51*0.15+M51*0.05))</f>
        <v>3.30</v>
      </c>
      <c r="U51" s="13">
        <f t="shared" si="14"/>
        <v>3.30</v>
      </c>
      <c r="V51" s="14">
        <f>((H51*0.15+O51*0.05))</f>
        <v>3.30</v>
      </c>
      <c r="W51" s="82">
        <v>130</v>
      </c>
      <c r="X51" s="81">
        <f>W51*0.2</f>
        <v>26</v>
      </c>
      <c r="Y51" s="12">
        <v>100</v>
      </c>
      <c r="Z51" s="69">
        <f>Y51*0.8</f>
        <v>80</v>
      </c>
    </row>
    <row r="52" spans="1:26" ht="20.25">
      <c r="A52" s="166" t="s">
        <v>77</v>
      </c>
      <c r="B52" s="167"/>
      <c r="C52" s="168"/>
      <c r="D52" s="7">
        <f>D51*0.4</f>
        <v>8</v>
      </c>
      <c r="E52" s="8">
        <f>E51*0.4</f>
        <v>8</v>
      </c>
      <c r="F52" s="8">
        <f t="shared" si="15" ref="F52:J52">F51*0.4</f>
        <v>8</v>
      </c>
      <c r="G52" s="8">
        <f t="shared" si="15"/>
        <v>8</v>
      </c>
      <c r="H52" s="73">
        <f t="shared" si="15"/>
        <v>8</v>
      </c>
      <c r="I52" s="9">
        <f t="shared" si="15"/>
        <v>40</v>
      </c>
      <c r="J52" s="74">
        <f t="shared" si="15"/>
        <v>6</v>
      </c>
      <c r="K52" s="71">
        <f>K51*0.4</f>
        <v>2.4000000000000004</v>
      </c>
      <c r="L52" s="11">
        <f>L51*0.4</f>
        <v>2.4000000000000004</v>
      </c>
      <c r="M52" s="11">
        <f t="shared" si="16" ref="M52:Z52">M51*0.4</f>
        <v>2.4000000000000004</v>
      </c>
      <c r="N52" s="11">
        <f t="shared" si="16"/>
        <v>2.4000000000000004</v>
      </c>
      <c r="O52" s="72">
        <f t="shared" si="16"/>
        <v>2.4000000000000004</v>
      </c>
      <c r="P52" s="69">
        <f t="shared" si="16"/>
        <v>12</v>
      </c>
      <c r="Q52" s="79">
        <f t="shared" si="16"/>
        <v>0.60000000000000009</v>
      </c>
      <c r="R52" s="80">
        <f t="shared" si="16"/>
        <v>1.32</v>
      </c>
      <c r="S52" s="13">
        <f t="shared" si="16"/>
        <v>1.32</v>
      </c>
      <c r="T52" s="13">
        <f t="shared" si="16"/>
        <v>1.32</v>
      </c>
      <c r="U52" s="13">
        <f t="shared" si="16"/>
        <v>1.32</v>
      </c>
      <c r="V52" s="14">
        <f t="shared" si="16"/>
        <v>1.32</v>
      </c>
      <c r="W52" s="82">
        <f t="shared" si="16"/>
        <v>52</v>
      </c>
      <c r="X52" s="81">
        <f t="shared" si="16"/>
        <v>10.40</v>
      </c>
      <c r="Y52" s="12">
        <f t="shared" si="16"/>
        <v>40</v>
      </c>
      <c r="Z52" s="69">
        <f t="shared" si="16"/>
        <v>32</v>
      </c>
    </row>
    <row r="53" spans="1:26" ht="21" customHeight="1">
      <c r="A53" s="166" t="s">
        <v>18</v>
      </c>
      <c r="B53" s="167"/>
      <c r="C53" s="168"/>
      <c r="D53" s="7">
        <f>COUNTIF(D7:D48,"&gt;=8")</f>
        <v>36</v>
      </c>
      <c r="E53" s="7">
        <f>COUNTIF(E7:E48,"&gt;=8")</f>
        <v>33</v>
      </c>
      <c r="F53" s="7">
        <f>COUNTIF(F7:F48,"&gt;=8")</f>
        <v>33</v>
      </c>
      <c r="G53" s="7">
        <f>COUNTIF(G7:G48,"&gt;=8")</f>
        <v>36</v>
      </c>
      <c r="H53" s="7">
        <f>COUNTIF(H7:H48,"&gt;=8")</f>
        <v>36</v>
      </c>
      <c r="I53" s="7">
        <f>COUNTIF(I7:I48,"&gt;=40")</f>
        <v>34</v>
      </c>
      <c r="J53" s="7">
        <f>COUNTIF(J7:J48,"&gt;=6")</f>
        <v>34</v>
      </c>
      <c r="K53" s="7">
        <f>COUNTIF(K7:K48,"&gt;=2.4")</f>
        <v>24</v>
      </c>
      <c r="L53" s="7">
        <f>COUNTIF(L7:L48,"&gt;=2.4")</f>
        <v>30</v>
      </c>
      <c r="M53" s="7">
        <f>COUNTIF(M7:M48,"&gt;=2.4")</f>
        <v>33</v>
      </c>
      <c r="N53" s="7">
        <f>COUNTIF(N7:N48,"&gt;=2.4")</f>
        <v>28</v>
      </c>
      <c r="O53" s="7">
        <f>COUNTIF(O7:O48,"&gt;=2.4")</f>
        <v>33</v>
      </c>
      <c r="P53" s="7">
        <f>COUNTIF(P7:P48,"&gt;=12")</f>
        <v>33</v>
      </c>
      <c r="Q53" s="7">
        <f>COUNTIF(Q7:Q48,"&gt;=.6")</f>
        <v>33</v>
      </c>
      <c r="R53" s="7">
        <f>COUNTIF(R7:R48,"&gt;=1.32")</f>
        <v>28</v>
      </c>
      <c r="S53" s="7">
        <f>COUNTIF(S7:S48,"&gt;=1.32")</f>
        <v>32</v>
      </c>
      <c r="T53" s="7">
        <f>COUNTIF(T7:T48,"&gt;=1.32")</f>
        <v>32</v>
      </c>
      <c r="U53" s="7">
        <f>COUNTIF(U7:U48,"&gt;=1.32")</f>
        <v>35</v>
      </c>
      <c r="V53" s="7">
        <f>COUNTIF(V7:V48,"&gt;=1.32")</f>
        <v>34</v>
      </c>
      <c r="W53" s="7">
        <f>COUNTIF(W7:W48,"&gt;=52")</f>
        <v>34</v>
      </c>
      <c r="X53" s="7">
        <f>COUNTIF(X7:X48,"&gt;=10.4")</f>
        <v>34</v>
      </c>
      <c r="Y53" s="7">
        <f>COUNTIF(Y7:Y48,"&gt;=40")</f>
        <v>36</v>
      </c>
      <c r="Z53" s="7">
        <f>COUNTIF(Z7:Z48,"&gt;=32")</f>
        <v>36</v>
      </c>
    </row>
    <row r="54" spans="1:26" ht="20.25">
      <c r="A54" s="166" t="s">
        <v>19</v>
      </c>
      <c r="B54" s="167"/>
      <c r="C54" s="168"/>
      <c r="D54" s="75" t="str">
        <f t="shared" si="17" ref="D54:Z54">IF(((D53/COUNT(D7:D48))*100)&gt;=60,"3",IF(AND(((D53/COUNT(D7:D48))*100)&lt;60,((D53/COUNT(D7:D48))*100)&gt;=50),"2",IF(AND(((D53/COUNT(D7:D48))*100)&lt;50,((D53/COUNT(D7:D48))*100)&gt;=40),"1","0")))</f>
        <v>3</v>
      </c>
      <c r="E54" s="75" t="str">
        <f t="shared" si="17"/>
        <v>3</v>
      </c>
      <c r="F54" s="75" t="str">
        <f t="shared" si="17"/>
        <v>3</v>
      </c>
      <c r="G54" s="75" t="str">
        <f t="shared" si="17"/>
        <v>3</v>
      </c>
      <c r="H54" s="75" t="str">
        <f t="shared" si="17"/>
        <v>3</v>
      </c>
      <c r="I54" s="75" t="str">
        <f t="shared" si="17"/>
        <v>3</v>
      </c>
      <c r="J54" s="75" t="str">
        <f t="shared" si="17"/>
        <v>3</v>
      </c>
      <c r="K54" s="75" t="str">
        <f t="shared" si="17"/>
        <v>3</v>
      </c>
      <c r="L54" s="75" t="str">
        <f t="shared" si="17"/>
        <v>3</v>
      </c>
      <c r="M54" s="75" t="str">
        <f t="shared" si="17"/>
        <v>3</v>
      </c>
      <c r="N54" s="75" t="str">
        <f t="shared" si="17"/>
        <v>3</v>
      </c>
      <c r="O54" s="75" t="str">
        <f t="shared" si="17"/>
        <v>3</v>
      </c>
      <c r="P54" s="75" t="str">
        <f t="shared" si="17"/>
        <v>3</v>
      </c>
      <c r="Q54" s="75" t="str">
        <f t="shared" si="17"/>
        <v>3</v>
      </c>
      <c r="R54" s="75" t="str">
        <f t="shared" si="17"/>
        <v>3</v>
      </c>
      <c r="S54" s="75" t="str">
        <f t="shared" si="17"/>
        <v>3</v>
      </c>
      <c r="T54" s="75" t="str">
        <f t="shared" si="17"/>
        <v>3</v>
      </c>
      <c r="U54" s="75" t="str">
        <f t="shared" si="17"/>
        <v>3</v>
      </c>
      <c r="V54" s="75" t="str">
        <f t="shared" si="17"/>
        <v>3</v>
      </c>
      <c r="W54" s="75" t="str">
        <f t="shared" si="17"/>
        <v>3</v>
      </c>
      <c r="X54" s="75" t="str">
        <f t="shared" si="17"/>
        <v>3</v>
      </c>
      <c r="Y54" s="75" t="str">
        <f t="shared" si="17"/>
        <v>3</v>
      </c>
      <c r="Z54" s="75" t="str">
        <f t="shared" si="17"/>
        <v>3</v>
      </c>
    </row>
    <row r="55" spans="1:26" ht="21" thickBot="1">
      <c r="A55" s="169" t="s">
        <v>20</v>
      </c>
      <c r="B55" s="170"/>
      <c r="C55" s="171"/>
      <c r="D55" s="10">
        <f t="shared" si="18" ref="D55:Z55">((D53/COUNT(D7:D48))*D54)</f>
        <v>2.8421052631578947</v>
      </c>
      <c r="E55" s="10">
        <f t="shared" si="18"/>
        <v>2.6052631578947372</v>
      </c>
      <c r="F55" s="10">
        <f t="shared" si="18"/>
        <v>2.6052631578947372</v>
      </c>
      <c r="G55" s="10">
        <f t="shared" si="18"/>
        <v>2.8421052631578947</v>
      </c>
      <c r="H55" s="10">
        <f t="shared" si="18"/>
        <v>2.8421052631578947</v>
      </c>
      <c r="I55" s="10">
        <f t="shared" si="18"/>
        <v>2.6842105263157894</v>
      </c>
      <c r="J55" s="10">
        <f t="shared" si="18"/>
        <v>2.6842105263157894</v>
      </c>
      <c r="K55" s="10">
        <f t="shared" si="18"/>
        <v>1.8947368421052631</v>
      </c>
      <c r="L55" s="10">
        <f t="shared" si="18"/>
        <v>2.3684210526315788</v>
      </c>
      <c r="M55" s="10">
        <f t="shared" si="18"/>
        <v>2.6052631578947372</v>
      </c>
      <c r="N55" s="10">
        <f t="shared" si="18"/>
        <v>2.2105263157894735</v>
      </c>
      <c r="O55" s="10">
        <f t="shared" si="18"/>
        <v>2.6052631578947372</v>
      </c>
      <c r="P55" s="10">
        <f t="shared" si="18"/>
        <v>2.6052631578947372</v>
      </c>
      <c r="Q55" s="10">
        <f t="shared" si="18"/>
        <v>2.6052631578947372</v>
      </c>
      <c r="R55" s="10">
        <f t="shared" si="18"/>
        <v>2.0999999999999996</v>
      </c>
      <c r="S55" s="10">
        <f t="shared" si="18"/>
        <v>2.4000000000000004</v>
      </c>
      <c r="T55" s="10">
        <f t="shared" si="18"/>
        <v>2.4000000000000004</v>
      </c>
      <c r="U55" s="10">
        <f t="shared" si="18"/>
        <v>2.625</v>
      </c>
      <c r="V55" s="10">
        <f t="shared" si="18"/>
        <v>2.5499999999999998</v>
      </c>
      <c r="W55" s="10">
        <f t="shared" si="18"/>
        <v>2.5499999999999998</v>
      </c>
      <c r="X55" s="10">
        <f t="shared" si="18"/>
        <v>2.5499999999999998</v>
      </c>
      <c r="Y55" s="10">
        <f t="shared" si="18"/>
        <v>2.8421052631578947</v>
      </c>
      <c r="Z55" s="10">
        <f t="shared" si="18"/>
        <v>2.8421052631578947</v>
      </c>
    </row>
    <row r="56" spans="1:8" ht="21" thickBot="1">
      <c r="A56" s="2"/>
      <c r="B56" s="2"/>
      <c r="C56" s="2"/>
      <c r="D56" s="2"/>
      <c r="E56" s="1"/>
      <c r="F56" s="1"/>
      <c r="G56" s="1"/>
      <c r="H56" s="1"/>
    </row>
    <row r="57" spans="1:19" ht="20.25">
      <c r="A57" s="172" t="s">
        <v>21</v>
      </c>
      <c r="B57" s="173"/>
      <c r="C57" s="174"/>
      <c r="D57" s="2"/>
      <c r="E57" s="175" t="s">
        <v>22</v>
      </c>
      <c r="F57" s="176"/>
      <c r="G57" s="176"/>
      <c r="H57" s="176"/>
      <c r="I57" s="176"/>
      <c r="J57" s="176"/>
      <c r="K57" s="176"/>
      <c r="L57" s="176"/>
      <c r="M57" s="176"/>
      <c r="N57" s="177"/>
      <c r="O57" s="70" t="s">
        <v>12</v>
      </c>
      <c r="P57" s="17" t="s">
        <v>3</v>
      </c>
      <c r="Q57" s="17" t="s">
        <v>4</v>
      </c>
      <c r="R57" s="17" t="s">
        <v>5</v>
      </c>
      <c r="S57" s="18" t="s">
        <v>6</v>
      </c>
    </row>
    <row r="58" spans="1:19" ht="21" thickBot="1">
      <c r="A58" s="19" t="s">
        <v>78</v>
      </c>
      <c r="B58" s="3"/>
      <c r="C58" s="20"/>
      <c r="D58" s="2"/>
      <c r="E58" s="178"/>
      <c r="F58" s="179"/>
      <c r="G58" s="179"/>
      <c r="H58" s="179"/>
      <c r="I58" s="179"/>
      <c r="J58" s="179"/>
      <c r="K58" s="179"/>
      <c r="L58" s="179"/>
      <c r="M58" s="179"/>
      <c r="N58" s="180"/>
      <c r="O58" s="4">
        <f>(R55*0.2+Z55*0.8)</f>
        <v>2.6936842105263157</v>
      </c>
      <c r="P58" s="4">
        <f>(S55*0.2+Z55*0.8)</f>
        <v>2.7536842105263157</v>
      </c>
      <c r="Q58" s="4">
        <f>(T55*0.2+Z55*0.8)</f>
        <v>2.7536842105263157</v>
      </c>
      <c r="R58" s="4">
        <f>(U55*0.2+Z55*0.8)</f>
        <v>2.7986842105263157</v>
      </c>
      <c r="S58" s="5">
        <f>(V55*0.2+Z55*0.8)</f>
        <v>2.7836842105263155</v>
      </c>
    </row>
    <row r="59" spans="1:8" ht="20.25">
      <c r="A59" s="19" t="s">
        <v>79</v>
      </c>
      <c r="B59" s="3"/>
      <c r="C59" s="20"/>
      <c r="D59" s="2"/>
      <c r="E59" s="1"/>
      <c r="F59" s="1"/>
      <c r="G59" s="1"/>
      <c r="H59" s="1"/>
    </row>
    <row r="60" spans="1:8" ht="21" thickBot="1">
      <c r="A60" s="21" t="s">
        <v>80</v>
      </c>
      <c r="B60" s="22"/>
      <c r="C60" s="23"/>
      <c r="D60" s="2"/>
      <c r="E60" s="1"/>
      <c r="F60" s="1"/>
      <c r="G60" s="1"/>
      <c r="H60" s="1"/>
    </row>
  </sheetData>
  <mergeCells count="22"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  <mergeCell ref="A55:C55"/>
    <mergeCell ref="A57:C57"/>
    <mergeCell ref="E57:N58"/>
    <mergeCell ref="A50:C50"/>
    <mergeCell ref="A51:C51"/>
    <mergeCell ref="A52:C52"/>
    <mergeCell ref="A53:C53"/>
    <mergeCell ref="A54:C54"/>
  </mergeCells>
  <pageMargins left="0.7" right="0.7" top="0.75" bottom="0.75" header="0.3" footer="0.3"/>
  <pageSetup orientation="portrait" paperSize="1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d33da3-5217-4de3-b2a5-0a5f92b9d2c5}">
  <dimension ref="A1:J6"/>
  <sheetViews>
    <sheetView workbookViewId="0" topLeftCell="A1">
      <selection pane="topLeft" activeCell="F6" sqref="F6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194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/>
      <c r="B4" s="24"/>
      <c r="C4" s="25"/>
      <c r="D4" s="25" t="str">
        <f>'1 (5)'!C3</f>
        <v xml:space="preserve"> Comparative Administrative Systems</v>
      </c>
      <c r="E4" s="4">
        <f>'1 (5)'!O56</f>
        <v>1.1142105263157895</v>
      </c>
      <c r="F4" s="4">
        <f>'1 (5)'!P56</f>
        <v>1.0842105263157895</v>
      </c>
      <c r="G4" s="4">
        <f>'1 (5)'!Q56</f>
        <v>1.1042105263157895</v>
      </c>
      <c r="H4" s="4">
        <f>'1 (5)'!R56</f>
        <v>1.1042105263157895</v>
      </c>
      <c r="I4" s="4">
        <f>'1 (5)'!S56</f>
        <v>0.97421052631578953</v>
      </c>
      <c r="J4" s="28">
        <f>AVERAGE(E4:I4)</f>
        <v>1.0762105263157893</v>
      </c>
    </row>
    <row r="5" spans="1:10" ht="29.25" customHeight="1">
      <c r="A5" s="24"/>
      <c r="B5" s="24"/>
      <c r="C5" s="25"/>
      <c r="D5" s="25" t="str">
        <f>'2 (5)'!C3</f>
        <v>Local Administration</v>
      </c>
      <c r="E5" s="115">
        <f>'2 (5)'!O58</f>
        <v>2.6936842105263157</v>
      </c>
      <c r="F5" s="115">
        <f>'2 (5)'!P58</f>
        <v>2.7536842105263157</v>
      </c>
      <c r="G5" s="115">
        <f>'2 (5)'!Q58</f>
        <v>2.7536842105263157</v>
      </c>
      <c r="H5" s="115">
        <f>'2 (5)'!R58</f>
        <v>2.7986842105263157</v>
      </c>
      <c r="I5" s="115">
        <f>'2 (5)'!S58</f>
        <v>2.7836842105263155</v>
      </c>
      <c r="J5" s="28">
        <f t="shared" si="0" ref="J5">AVERAGE(E5:I5)</f>
        <v>2.7566842105263158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1.9039473684210526</v>
      </c>
      <c r="F6" s="28">
        <f t="shared" si="1" ref="F6:I6">AVERAGE(F4:F5)</f>
        <v>1.9189473684210525</v>
      </c>
      <c r="G6" s="28">
        <f t="shared" si="1"/>
        <v>1.9289473684210527</v>
      </c>
      <c r="H6" s="28">
        <f t="shared" si="1"/>
        <v>1.9514473684210527</v>
      </c>
      <c r="I6" s="28">
        <f t="shared" si="1"/>
        <v>1.8789473684210525</v>
      </c>
      <c r="J6" s="28">
        <f>AVERAGE(E6:I6)</f>
        <v>1.9164473684210528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c67993-ffb0-4646-b24c-9ce70e97516c}">
  <dimension ref="A1:U71"/>
  <sheetViews>
    <sheetView zoomScale="79" zoomScaleNormal="79" workbookViewId="0" topLeftCell="A10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(6)'!E6</f>
        <v>1.9039473684210526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(6)'!F6</f>
        <v>1.9189473684210525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(6)'!G6</f>
        <v>1.9289473684210527</v>
      </c>
    </row>
    <row r="6" spans="2:21" ht="15.75">
      <c r="B6" s="37" t="s">
        <v>97</v>
      </c>
      <c r="C6" s="37"/>
      <c r="D6" s="37" t="str">
        <f>'CO (6)'!D4</f>
        <v xml:space="preserve"> Comparative Administrative Systems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(6)'!H6</f>
        <v>1.9514473684210527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(6)'!I6</f>
        <v>1.8789473684210525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1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>
        <v>1</v>
      </c>
    </row>
    <row r="12" spans="1:14" ht="16.5" thickBot="1">
      <c r="A12" s="31"/>
      <c r="B12" s="244" t="s">
        <v>50</v>
      </c>
      <c r="C12" s="257">
        <v>1</v>
      </c>
      <c r="D12" s="91">
        <v>1</v>
      </c>
      <c r="E12" s="91"/>
      <c r="F12" s="91"/>
      <c r="G12" s="91">
        <v>2</v>
      </c>
      <c r="H12" s="91"/>
      <c r="I12" s="91"/>
      <c r="J12" s="91">
        <v>3</v>
      </c>
      <c r="K12" s="91"/>
      <c r="L12" s="91">
        <v>1</v>
      </c>
      <c r="M12" s="91">
        <v>2</v>
      </c>
      <c r="N12" s="91">
        <v>1</v>
      </c>
    </row>
    <row r="13" spans="1:14" ht="16.5" thickBot="1">
      <c r="A13" s="31"/>
      <c r="B13" s="244" t="s">
        <v>51</v>
      </c>
      <c r="C13" s="257">
        <v>2</v>
      </c>
      <c r="D13" s="91">
        <v>2</v>
      </c>
      <c r="E13" s="91">
        <v>1</v>
      </c>
      <c r="F13" s="91">
        <v>2</v>
      </c>
      <c r="G13" s="91"/>
      <c r="H13" s="91">
        <v>1</v>
      </c>
      <c r="I13" s="91">
        <v>2</v>
      </c>
      <c r="J13" s="91"/>
      <c r="K13" s="91">
        <v>2</v>
      </c>
      <c r="L13" s="91">
        <v>1</v>
      </c>
      <c r="M13" s="91">
        <v>2</v>
      </c>
      <c r="N13" s="91">
        <v>2</v>
      </c>
    </row>
    <row r="14" spans="1:14" ht="16.5" thickBot="1">
      <c r="A14" s="31"/>
      <c r="B14" s="244" t="s">
        <v>52</v>
      </c>
      <c r="C14" s="257">
        <v>1</v>
      </c>
      <c r="D14" s="91">
        <v>1</v>
      </c>
      <c r="E14" s="91">
        <v>1</v>
      </c>
      <c r="F14" s="91"/>
      <c r="G14" s="91"/>
      <c r="H14" s="91"/>
      <c r="I14" s="91"/>
      <c r="J14" s="91">
        <v>1</v>
      </c>
      <c r="K14" s="91"/>
      <c r="L14" s="91">
        <v>1</v>
      </c>
      <c r="M14" s="91">
        <v>2</v>
      </c>
      <c r="N14" s="91">
        <v>1</v>
      </c>
    </row>
    <row r="15" spans="1:14" ht="16.5" thickBot="1">
      <c r="A15" s="31"/>
      <c r="B15" s="244" t="s">
        <v>53</v>
      </c>
      <c r="C15" s="257">
        <v>2</v>
      </c>
      <c r="D15" s="91">
        <v>1</v>
      </c>
      <c r="E15" s="91"/>
      <c r="F15" s="91"/>
      <c r="G15" s="91">
        <v>1</v>
      </c>
      <c r="H15" s="91">
        <v>1</v>
      </c>
      <c r="I15" s="91"/>
      <c r="J15" s="91"/>
      <c r="K15" s="91"/>
      <c r="L15" s="91">
        <v>1</v>
      </c>
      <c r="M15" s="91">
        <v>2</v>
      </c>
      <c r="N15" s="91">
        <v>1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1.912875939849624</v>
      </c>
      <c r="D16" s="40">
        <f t="shared" si="0" ref="D16:N16">($U$3*D11+$U$4*D12+$U$5*D13+$U$6*D14+$U$7*D15)/(D11+D12+D13+D14+D15)</f>
        <v>1.9214473684210529</v>
      </c>
      <c r="E16" s="40">
        <f t="shared" si="0"/>
        <v>1.9401973684210527</v>
      </c>
      <c r="F16" s="40">
        <f t="shared" si="0"/>
        <v>1.9289473684210527</v>
      </c>
      <c r="G16" s="40">
        <f t="shared" si="0"/>
        <v>1.9056140350877193</v>
      </c>
      <c r="H16" s="40">
        <f t="shared" si="0"/>
        <v>1.9039473684210526</v>
      </c>
      <c r="I16" s="40">
        <f t="shared" si="0"/>
        <v>1.9289473684210527</v>
      </c>
      <c r="J16" s="40">
        <f t="shared" si="0"/>
        <v>1.9270723684210525</v>
      </c>
      <c r="K16" s="40">
        <f t="shared" si="0"/>
        <v>1.9289473684210527</v>
      </c>
      <c r="L16" s="40">
        <f t="shared" si="0"/>
        <v>1.9195723684210524</v>
      </c>
      <c r="M16" s="40">
        <f t="shared" si="0"/>
        <v>1.9195723684210524</v>
      </c>
      <c r="N16" s="40">
        <f t="shared" si="0"/>
        <v>1.918530701754386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(6)'!D5</f>
        <v>Local Administration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2</v>
      </c>
      <c r="D26" s="256">
        <v>2</v>
      </c>
      <c r="E26" s="256"/>
      <c r="F26" s="256">
        <v>1</v>
      </c>
      <c r="G26" s="256">
        <v>1</v>
      </c>
      <c r="H26" s="256">
        <v>1</v>
      </c>
      <c r="I26" s="256"/>
      <c r="J26" s="256">
        <v>1</v>
      </c>
      <c r="K26" s="256"/>
      <c r="L26" s="256">
        <v>1</v>
      </c>
      <c r="M26" s="256">
        <v>2</v>
      </c>
      <c r="N26" s="256">
        <v>1</v>
      </c>
    </row>
    <row r="27" spans="2:14" ht="16.5" thickBot="1">
      <c r="B27" s="244" t="s">
        <v>50</v>
      </c>
      <c r="C27" s="257">
        <v>2</v>
      </c>
      <c r="D27" s="91">
        <v>2</v>
      </c>
      <c r="E27" s="91">
        <v>2</v>
      </c>
      <c r="F27" s="91"/>
      <c r="G27" s="91">
        <v>1</v>
      </c>
      <c r="H27" s="91">
        <v>1</v>
      </c>
      <c r="I27" s="91"/>
      <c r="J27" s="91"/>
      <c r="K27" s="91">
        <v>2</v>
      </c>
      <c r="L27" s="91">
        <v>1</v>
      </c>
      <c r="M27" s="91">
        <v>2</v>
      </c>
      <c r="N27" s="91">
        <v>1</v>
      </c>
    </row>
    <row r="28" spans="2:14" ht="16.5" thickBot="1">
      <c r="B28" s="244" t="s">
        <v>51</v>
      </c>
      <c r="C28" s="257">
        <v>2</v>
      </c>
      <c r="D28" s="91">
        <v>2</v>
      </c>
      <c r="E28" s="91">
        <v>2</v>
      </c>
      <c r="F28" s="91"/>
      <c r="G28" s="91"/>
      <c r="H28" s="91">
        <v>2</v>
      </c>
      <c r="I28" s="91">
        <v>1</v>
      </c>
      <c r="J28" s="91">
        <v>2</v>
      </c>
      <c r="K28" s="91"/>
      <c r="L28" s="91">
        <v>1</v>
      </c>
      <c r="M28" s="91">
        <v>2</v>
      </c>
      <c r="N28" s="91">
        <v>1</v>
      </c>
    </row>
    <row r="29" spans="2:14" ht="16.5" thickBot="1">
      <c r="B29" s="244" t="s">
        <v>52</v>
      </c>
      <c r="C29" s="257">
        <v>2</v>
      </c>
      <c r="D29" s="91">
        <v>2</v>
      </c>
      <c r="E29" s="91">
        <v>2</v>
      </c>
      <c r="F29" s="91">
        <v>2</v>
      </c>
      <c r="G29" s="91"/>
      <c r="H29" s="91">
        <v>2</v>
      </c>
      <c r="I29" s="91"/>
      <c r="J29" s="91"/>
      <c r="K29" s="91">
        <v>2</v>
      </c>
      <c r="L29" s="91">
        <v>1</v>
      </c>
      <c r="M29" s="91">
        <v>1</v>
      </c>
      <c r="N29" s="91">
        <v>2</v>
      </c>
    </row>
    <row r="30" spans="2:14" ht="16.5" thickBot="1">
      <c r="B30" s="244" t="s">
        <v>53</v>
      </c>
      <c r="C30" s="257">
        <v>2</v>
      </c>
      <c r="D30" s="91">
        <v>2</v>
      </c>
      <c r="E30" s="91">
        <v>2</v>
      </c>
      <c r="F30" s="91"/>
      <c r="G30" s="91"/>
      <c r="H30" s="91">
        <v>2</v>
      </c>
      <c r="I30" s="91"/>
      <c r="J30" s="91"/>
      <c r="K30" s="91"/>
      <c r="L30" s="91">
        <v>1</v>
      </c>
      <c r="M30" s="91">
        <v>2</v>
      </c>
      <c r="N30" s="91">
        <v>1</v>
      </c>
    </row>
    <row r="31" spans="2:16" ht="16.5" thickBot="1">
      <c r="B31" s="244" t="s">
        <v>54</v>
      </c>
      <c r="C31" s="40">
        <f>($U$3*C26+$U$4*C27+$U$5*C28+$U$6*C29+$U$7*C30)/(C26+C27+C28+C29+C30)</f>
        <v>1.9164473684210528</v>
      </c>
      <c r="D31" s="40">
        <f t="shared" si="1" ref="D31:N31">($U$3*D26+$U$4*D27+$U$5*D28+$U$6*D29+$U$7*D30)/(D26+D27+D28+D29+D30)</f>
        <v>1.9164473684210528</v>
      </c>
      <c r="E31" s="40">
        <f t="shared" si="1"/>
        <v>1.9195723684210524</v>
      </c>
      <c r="F31" s="40">
        <f t="shared" si="1"/>
        <v>1.9356140350877193</v>
      </c>
      <c r="G31" s="40">
        <f t="shared" si="1"/>
        <v>1.9114473684210527</v>
      </c>
      <c r="H31" s="40">
        <f t="shared" si="1"/>
        <v>1.9176973684210528</v>
      </c>
      <c r="I31" s="40">
        <f t="shared" si="1"/>
        <v>1.9289473684210527</v>
      </c>
      <c r="J31" s="40">
        <f t="shared" si="1"/>
        <v>1.9206140350877192</v>
      </c>
      <c r="K31" s="40">
        <f t="shared" si="1"/>
        <v>1.9351973684210526</v>
      </c>
      <c r="L31" s="40">
        <f t="shared" si="1"/>
        <v>1.9164473684210528</v>
      </c>
      <c r="M31" s="40">
        <f t="shared" si="1"/>
        <v>1.9125584795321637</v>
      </c>
      <c r="N31" s="40">
        <f t="shared" si="1"/>
        <v>1.9222807017543859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 topLeftCell="A1">
      <selection pane="topLeft" activeCell="I8" sqref="I8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106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>
        <v>1</v>
      </c>
      <c r="B4" s="24" t="s">
        <v>136</v>
      </c>
      <c r="C4" s="25"/>
      <c r="D4" s="25" t="str">
        <f>'1'!C3</f>
        <v>Introduction International Trade, Development and Public Economics</v>
      </c>
      <c r="E4" s="4">
        <f>'1'!O38</f>
        <v>2.7272727272727271</v>
      </c>
      <c r="F4" s="4">
        <f>'1'!P38</f>
        <v>2.7272727272727271</v>
      </c>
      <c r="G4" s="4">
        <f>'1'!Q38</f>
        <v>2.6999999999999997</v>
      </c>
      <c r="H4" s="4">
        <f>'1'!R38</f>
        <v>2.6727272727272728</v>
      </c>
      <c r="I4" s="4">
        <f>'1'!S38</f>
        <v>2.7545454545454544</v>
      </c>
      <c r="J4" s="28">
        <f>AVERAGE(E4:I4)</f>
        <v>2.7163636363636363</v>
      </c>
    </row>
    <row r="5" spans="1:10" ht="29.25" customHeight="1">
      <c r="A5" s="24">
        <v>2</v>
      </c>
      <c r="B5" s="24" t="s">
        <v>136</v>
      </c>
      <c r="C5" s="25"/>
      <c r="D5" s="25" t="str">
        <f>'2'!C3</f>
        <v>Application of Mathematics in Economics</v>
      </c>
      <c r="E5" s="115">
        <f>'2'!O40</f>
        <v>2.8363636363636364</v>
      </c>
      <c r="F5" s="115">
        <f>'2'!P40</f>
        <v>2.8090909090909091</v>
      </c>
      <c r="G5" s="115">
        <f>'2'!Q40</f>
        <v>2.8090909090909091</v>
      </c>
      <c r="H5" s="115">
        <f>'2'!R40</f>
        <v>2.8090909090909091</v>
      </c>
      <c r="I5" s="115">
        <f>'2'!S40</f>
        <v>2.8090909090909091</v>
      </c>
      <c r="J5" s="28">
        <f t="shared" si="0" ref="J5">AVERAGE(E5:I5)</f>
        <v>2.8145454545454545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2.7818181818181817</v>
      </c>
      <c r="F6" s="28">
        <f t="shared" si="1" ref="F6:I6">AVERAGE(F4:F5)</f>
        <v>2.7681818181818181</v>
      </c>
      <c r="G6" s="28">
        <f t="shared" si="1"/>
        <v>2.7545454545454544</v>
      </c>
      <c r="H6" s="28">
        <f t="shared" si="1"/>
        <v>2.7409090909090912</v>
      </c>
      <c r="I6" s="28">
        <f t="shared" si="1"/>
        <v>2.7818181818181817</v>
      </c>
      <c r="J6" s="28">
        <f>AVERAGE(E6:I6)</f>
        <v>2.7654545454545456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889552-867b-4d69-a454-21c0f4685d4d}">
  <dimension ref="A3:AC18"/>
  <sheetViews>
    <sheetView zoomScale="78" zoomScaleNormal="78" workbookViewId="0" topLeftCell="G1">
      <selection pane="topLeft" activeCell="AA7" sqref="AA7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107</v>
      </c>
      <c r="C6" s="60"/>
      <c r="D6" s="60" t="str">
        <f>'CO (6)'!D4</f>
        <v xml:space="preserve"> Comparative Administrative Systems</v>
      </c>
      <c r="E6" s="60">
        <v>2</v>
      </c>
      <c r="F6" s="61">
        <f>'CO-PO Mapping (6)'!C16</f>
        <v>1.912875939849624</v>
      </c>
      <c r="G6" s="45">
        <v>2</v>
      </c>
      <c r="H6" s="61">
        <f>'CO-PO Mapping (6)'!D16</f>
        <v>1.9214473684210529</v>
      </c>
      <c r="I6" s="45">
        <v>2.10</v>
      </c>
      <c r="J6" s="61">
        <f>'CO-PO Mapping (6)'!E16</f>
        <v>1.9401973684210527</v>
      </c>
      <c r="K6" s="45">
        <v>2.50</v>
      </c>
      <c r="L6" s="40">
        <f>'CO-PO Mapping (6)'!F16</f>
        <v>1.9289473684210527</v>
      </c>
      <c r="M6" s="45">
        <v>2</v>
      </c>
      <c r="N6" s="61">
        <f>'CO-PO Mapping (6)'!G16</f>
        <v>1.9056140350877193</v>
      </c>
      <c r="O6" s="45">
        <v>2</v>
      </c>
      <c r="P6" s="61">
        <f>'CO-PO Mapping (6)'!H16</f>
        <v>1.9039473684210526</v>
      </c>
      <c r="Q6" s="45">
        <v>1.90</v>
      </c>
      <c r="R6" s="61">
        <f>'CO-PO Mapping (6)'!I16</f>
        <v>1.9289473684210527</v>
      </c>
      <c r="S6" s="45">
        <v>2.2999999999999998</v>
      </c>
      <c r="T6" s="61">
        <f>'CO-PO Mapping (6)'!J16</f>
        <v>1.9270723684210525</v>
      </c>
      <c r="U6" s="45">
        <v>2</v>
      </c>
      <c r="V6" s="61">
        <f>'CO-PO Mapping (6)'!K16</f>
        <v>1.9289473684210527</v>
      </c>
      <c r="W6" s="45">
        <v>2.2999999999999998</v>
      </c>
      <c r="X6" s="61">
        <f>'CO-PO Mapping (6)'!L16</f>
        <v>1.9195723684210524</v>
      </c>
      <c r="Y6" s="45">
        <v>2</v>
      </c>
      <c r="Z6" s="61">
        <f>'CO-PO Mapping (6)'!M16</f>
        <v>1.9195723684210524</v>
      </c>
      <c r="AA6" s="45">
        <v>2</v>
      </c>
      <c r="AB6" s="62">
        <f>'CO-PO Mapping (6)'!N16</f>
        <v>1.918530701754386</v>
      </c>
      <c r="AC6" s="63"/>
    </row>
    <row r="7" spans="1:29" ht="15">
      <c r="A7" s="45">
        <v>2</v>
      </c>
      <c r="B7" s="45" t="s">
        <v>107</v>
      </c>
      <c r="C7" s="60"/>
      <c r="D7" s="60" t="str">
        <f>'CO (6)'!D5</f>
        <v>Local Administration</v>
      </c>
      <c r="E7" s="60">
        <v>1.90</v>
      </c>
      <c r="F7" s="92">
        <f>'CO-PO Mapping (6)'!C31</f>
        <v>1.9164473684210528</v>
      </c>
      <c r="G7" s="45">
        <v>2</v>
      </c>
      <c r="H7" s="92">
        <f>'CO-PO Mapping (6)'!D31</f>
        <v>1.9164473684210528</v>
      </c>
      <c r="I7" s="45">
        <v>2</v>
      </c>
      <c r="J7" s="92">
        <f>'CO-PO Mapping (6)'!E31</f>
        <v>1.9195723684210524</v>
      </c>
      <c r="K7" s="45">
        <v>2</v>
      </c>
      <c r="L7" s="92">
        <f>'CO-PO Mapping (6)'!F31</f>
        <v>1.9356140350877193</v>
      </c>
      <c r="M7" s="45">
        <v>2</v>
      </c>
      <c r="N7" s="92">
        <f>'CO-PO Mapping (6)'!G31</f>
        <v>1.9114473684210527</v>
      </c>
      <c r="O7" s="45">
        <v>2.10</v>
      </c>
      <c r="P7" s="92">
        <f>'CO-PO Mapping (6)'!H31</f>
        <v>1.9176973684210528</v>
      </c>
      <c r="Q7" s="45">
        <v>2</v>
      </c>
      <c r="R7" s="92">
        <f>'CO-PO Mapping (6)'!I31</f>
        <v>1.9289473684210527</v>
      </c>
      <c r="S7" s="45">
        <v>2.60</v>
      </c>
      <c r="T7" s="92">
        <f>'CO-PO Mapping (6)'!J31</f>
        <v>1.9206140350877192</v>
      </c>
      <c r="U7" s="45">
        <v>1.90</v>
      </c>
      <c r="V7" s="92">
        <f>'CO-PO Mapping (6)'!K31</f>
        <v>1.9351973684210526</v>
      </c>
      <c r="W7" s="45">
        <v>2.10</v>
      </c>
      <c r="X7" s="92">
        <f>'CO-PO Mapping (6)'!L31</f>
        <v>1.9164473684210528</v>
      </c>
      <c r="Y7" s="45">
        <v>2.50</v>
      </c>
      <c r="Z7" s="92">
        <f>'CO-PO Mapping (6)'!M31</f>
        <v>1.9125584795321637</v>
      </c>
      <c r="AA7" s="45">
        <v>2.2999999999999998</v>
      </c>
      <c r="AB7" s="92">
        <f>'CO-PO Mapping (6)'!N31</f>
        <v>1.9222807017543859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</v>
      </c>
      <c r="H9" s="48"/>
      <c r="I9" s="49">
        <f>AVERAGE(I6:I7)</f>
        <v>2.0499999999999998</v>
      </c>
      <c r="J9" s="48"/>
      <c r="K9" s="49">
        <f>AVERAGE(K6:K7)</f>
        <v>2.25</v>
      </c>
      <c r="L9" s="48"/>
      <c r="M9" s="49">
        <f>AVERAGE(M6:M7)</f>
        <v>2</v>
      </c>
      <c r="N9" s="48"/>
      <c r="O9" s="49">
        <f>AVERAGE(O6:O7)</f>
        <v>2.0499999999999998</v>
      </c>
      <c r="P9" s="48"/>
      <c r="Q9" s="49">
        <f>AVERAGE(Q6:Q7)</f>
        <v>1.95</v>
      </c>
      <c r="R9" s="48"/>
      <c r="S9" s="49">
        <f>AVERAGE(S6:S7)</f>
        <v>2.4500000000000002</v>
      </c>
      <c r="T9" s="48"/>
      <c r="U9" s="49">
        <f>AVERAGE(U6:U7)</f>
        <v>1.95</v>
      </c>
      <c r="V9" s="48"/>
      <c r="W9" s="49">
        <f>AVERAGE(W6:W7)</f>
        <v>2.2000000000000002</v>
      </c>
      <c r="X9" s="48"/>
      <c r="Y9" s="49">
        <f>AVERAGE(Y6:Y7)</f>
        <v>2.25</v>
      </c>
      <c r="Z9" s="48"/>
      <c r="AA9" s="49">
        <f>AVERAGE(AA6:AA7)</f>
        <v>2.15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1.9146616541353385</v>
      </c>
      <c r="G11" s="64"/>
      <c r="H11" s="85">
        <f>AVERAGE(H6:H7)</f>
        <v>1.918947368421053</v>
      </c>
      <c r="I11" s="64"/>
      <c r="J11" s="85">
        <f>AVERAGE(J6:J7)</f>
        <v>1.9298848684210526</v>
      </c>
      <c r="K11" s="64"/>
      <c r="L11" s="85">
        <f>AVERAGE(L6:L7)</f>
        <v>1.9322807017543862</v>
      </c>
      <c r="M11" s="64"/>
      <c r="N11" s="85">
        <f>AVERAGE(N6:N7)</f>
        <v>1.908530701754386</v>
      </c>
      <c r="O11" s="64"/>
      <c r="P11" s="85">
        <f>AVERAGE(P6:P7)</f>
        <v>1.9108223684210528</v>
      </c>
      <c r="Q11" s="64"/>
      <c r="R11" s="85">
        <f>AVERAGE(R6:R7)</f>
        <v>1.9289473684210527</v>
      </c>
      <c r="S11" s="64"/>
      <c r="T11" s="85">
        <f>AVERAGE(T6:T7)</f>
        <v>1.9238432017543858</v>
      </c>
      <c r="U11" s="64"/>
      <c r="V11" s="85">
        <f>AVERAGE(V6:V7)</f>
        <v>1.9320723684210526</v>
      </c>
      <c r="W11" s="64"/>
      <c r="X11" s="85">
        <f>AVERAGE(X6:X7)</f>
        <v>1.9180098684210525</v>
      </c>
      <c r="Y11" s="64"/>
      <c r="Z11" s="85">
        <f>AVERAGE(Z6:Z7)</f>
        <v>1.9160654239766082</v>
      </c>
      <c r="AA11" s="64"/>
      <c r="AB11" s="86">
        <f>AVERAGE(AB6:AB7)</f>
        <v>1.9204057017543859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2.40</v>
      </c>
      <c r="K13" s="64"/>
      <c r="L13" s="87">
        <v>2.60</v>
      </c>
      <c r="M13" s="64"/>
      <c r="N13" s="87">
        <v>2.10</v>
      </c>
      <c r="O13" s="64"/>
      <c r="P13" s="87">
        <v>2.40</v>
      </c>
      <c r="Q13" s="64"/>
      <c r="R13" s="87">
        <v>2.2000000000000002</v>
      </c>
      <c r="S13" s="64"/>
      <c r="T13" s="87">
        <v>2.10</v>
      </c>
      <c r="U13" s="64"/>
      <c r="V13" s="87">
        <v>2.10</v>
      </c>
      <c r="W13" s="64"/>
      <c r="X13" s="87">
        <v>2.50</v>
      </c>
      <c r="Y13" s="64"/>
      <c r="Z13" s="87">
        <v>2.60</v>
      </c>
      <c r="AA13" s="64"/>
      <c r="AB13" s="88">
        <v>2.50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2.0073308270676691</v>
      </c>
      <c r="G15" s="64"/>
      <c r="H15" s="89">
        <f>(H11+H13)/2</f>
        <v>2.2094736842105265</v>
      </c>
      <c r="I15" s="64"/>
      <c r="J15" s="89">
        <f>(J11+J13)/2</f>
        <v>2.1649424342105261</v>
      </c>
      <c r="K15" s="64"/>
      <c r="L15" s="89">
        <f>(L11+L13)/2</f>
        <v>2.2661403508771931</v>
      </c>
      <c r="M15" s="64"/>
      <c r="N15" s="89">
        <f>(N11+N13)/2</f>
        <v>2.0042653508771933</v>
      </c>
      <c r="O15" s="64"/>
      <c r="P15" s="89">
        <f>(P11+P13)/2</f>
        <v>2.1554111842105264</v>
      </c>
      <c r="Q15" s="64"/>
      <c r="R15" s="89">
        <f>(R11+R13)/2</f>
        <v>2.0644736842105265</v>
      </c>
      <c r="S15" s="64"/>
      <c r="T15" s="89">
        <f>(T11+T13)/2</f>
        <v>2.011921600877193</v>
      </c>
      <c r="U15" s="64"/>
      <c r="V15" s="89">
        <f>(V11+V13)/2</f>
        <v>2.0160361842105265</v>
      </c>
      <c r="W15" s="64"/>
      <c r="X15" s="89">
        <f>(X11+X13)/2</f>
        <v>2.209004934210526</v>
      </c>
      <c r="Y15" s="64"/>
      <c r="Z15" s="89">
        <f>(Z11+Z13)/2</f>
        <v>2.2580327119883039</v>
      </c>
      <c r="AA15" s="64"/>
      <c r="AB15" s="90">
        <f>(AB11+AB13)/2</f>
        <v>2.2102028508771929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Achieve</v>
      </c>
      <c r="R18" s="245"/>
      <c r="S18" s="245" t="str">
        <f t="shared" si="5" ref="S18">IF(T15&gt;S9,"Achieve","Not Achive")</f>
        <v>Not Achive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AA3:AB3"/>
    <mergeCell ref="Q3:R3"/>
    <mergeCell ref="S3:T3"/>
    <mergeCell ref="U3:V3"/>
    <mergeCell ref="W3:X3"/>
    <mergeCell ref="Y3:Z3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5684de-5e9a-4bce-b0b0-fca719ef5f2c}">
  <dimension ref="A1:AR165"/>
  <sheetViews>
    <sheetView zoomScale="70" zoomScaleNormal="70" workbookViewId="0" topLeftCell="B1">
      <selection pane="topLeft" activeCell="C9" sqref="C9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customWidth="1"/>
    <col min="11" max="11" width="14.142857142857142" style="1" customWidth="1"/>
    <col min="12" max="12" width="13.714285714285714" style="1" customWidth="1"/>
    <col min="13" max="13" width="14.142857142857142" style="1" customWidth="1"/>
    <col min="14" max="14" width="12.857142857142858" style="1" customWidth="1"/>
    <col min="15" max="15" width="11.142857142857142" style="1" customWidth="1"/>
    <col min="16" max="16" width="12" style="1" customWidth="1"/>
    <col min="17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20.285714285714285" style="1" bestFit="1" customWidth="1"/>
    <col min="25" max="25" width="32.57142857142857" style="1" bestFit="1" customWidth="1"/>
    <col min="26" max="26" width="12.714285714285714" style="1" hidden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324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4" thickBot="1">
      <c r="A3" s="197" t="s">
        <v>83</v>
      </c>
      <c r="B3" s="198"/>
      <c r="C3" s="266" t="s">
        <v>325</v>
      </c>
      <c r="D3" s="84" t="s">
        <v>98</v>
      </c>
      <c r="E3" s="83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312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81</v>
      </c>
      <c r="Z4" s="184" t="s">
        <v>82</v>
      </c>
    </row>
    <row r="5" spans="1:26" ht="20.25">
      <c r="A5" s="201"/>
      <c r="B5" s="203"/>
      <c r="C5" s="313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314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630117</v>
      </c>
      <c r="C7" s="315" t="s">
        <v>139</v>
      </c>
      <c r="D7" s="8">
        <v>10.50</v>
      </c>
      <c r="E7" s="8">
        <v>8.50</v>
      </c>
      <c r="F7" s="8">
        <v>7.50</v>
      </c>
      <c r="G7" s="8">
        <v>9</v>
      </c>
      <c r="H7" s="8">
        <v>8</v>
      </c>
      <c r="I7" s="316">
        <f t="shared" si="0" ref="I7:I38">SUM(D7:H7)</f>
        <v>43.50</v>
      </c>
      <c r="J7" s="228">
        <f>I7*0.15</f>
        <v>6.525</v>
      </c>
      <c r="K7" s="229">
        <v>2</v>
      </c>
      <c r="L7" s="229">
        <v>3</v>
      </c>
      <c r="M7" s="229">
        <v>2</v>
      </c>
      <c r="N7" s="229">
        <v>2.50</v>
      </c>
      <c r="O7" s="229">
        <v>2.50</v>
      </c>
      <c r="P7" s="229">
        <f>SUM(K7:O7)</f>
        <v>12</v>
      </c>
      <c r="Q7" s="229">
        <f>P7*0.05</f>
        <v>0.60000000000000009</v>
      </c>
      <c r="R7" s="103">
        <f t="shared" si="1" ref="R7:R38">D7*0.15+K7*0.05</f>
        <v>1.675</v>
      </c>
      <c r="S7" s="103">
        <f t="shared" si="2" ref="S7:S38">E7*0.15+L7*0.05</f>
        <v>1.4249999999999998</v>
      </c>
      <c r="T7" s="103">
        <f t="shared" si="3" ref="T7:T38">F7*0.15+M7*0.05</f>
        <v>1.2250000000000001</v>
      </c>
      <c r="U7" s="103">
        <f t="shared" si="4" ref="U7:U38">G7*0.15+N7*0.05</f>
        <v>1.475</v>
      </c>
      <c r="V7" s="103">
        <f t="shared" si="5" ref="V7:V38">H7*0.15+O7*0.05</f>
        <v>1.325</v>
      </c>
      <c r="W7" s="26">
        <f>I7+P7</f>
        <v>55.50</v>
      </c>
      <c r="X7" s="226">
        <f>W7*0.2</f>
        <v>11.10</v>
      </c>
      <c r="Y7" s="317">
        <v>47</v>
      </c>
      <c r="Z7" s="105">
        <f>Y7*0.8</f>
        <v>37.60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630119</v>
      </c>
      <c r="C8" s="315" t="s">
        <v>311</v>
      </c>
      <c r="D8" s="318">
        <v>4.50</v>
      </c>
      <c r="E8" s="318">
        <v>6.50</v>
      </c>
      <c r="F8" s="318">
        <v>3</v>
      </c>
      <c r="G8" s="318">
        <v>7</v>
      </c>
      <c r="H8" s="318">
        <v>4</v>
      </c>
      <c r="I8" s="316">
        <f t="shared" si="0"/>
        <v>25</v>
      </c>
      <c r="J8" s="228">
        <f t="shared" si="6" ref="J8:J71">I8*0.15</f>
        <v>3.75</v>
      </c>
      <c r="K8" s="229">
        <v>1</v>
      </c>
      <c r="L8" s="229">
        <v>1</v>
      </c>
      <c r="M8" s="229">
        <v>2</v>
      </c>
      <c r="N8" s="229">
        <v>3</v>
      </c>
      <c r="O8" s="229">
        <v>2</v>
      </c>
      <c r="P8" s="229">
        <f t="shared" si="7" ref="P8:P71">SUM(K8:O8)</f>
        <v>9</v>
      </c>
      <c r="Q8" s="229">
        <f t="shared" si="8" ref="Q8:Q71">P8*0.05</f>
        <v>0.45</v>
      </c>
      <c r="R8" s="103">
        <f t="shared" si="1"/>
        <v>0.725</v>
      </c>
      <c r="S8" s="103">
        <f t="shared" si="2"/>
        <v>1.0249999999999999</v>
      </c>
      <c r="T8" s="103">
        <f t="shared" si="3"/>
        <v>0.54999999999999993</v>
      </c>
      <c r="U8" s="103">
        <f t="shared" si="4"/>
        <v>1.2000000000000002</v>
      </c>
      <c r="V8" s="103">
        <f t="shared" si="5"/>
        <v>0.70</v>
      </c>
      <c r="W8" s="26">
        <f t="shared" si="9" ref="W8:W71">I8+P8</f>
        <v>34</v>
      </c>
      <c r="X8" s="226">
        <f t="shared" si="10" ref="X8:X71">W8*0.2</f>
        <v>6.8000000000000007</v>
      </c>
      <c r="Y8" s="317">
        <v>27</v>
      </c>
      <c r="Z8" s="105">
        <f t="shared" si="11" ref="Z8:Z71">Y8*0.8</f>
        <v>21.60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630120</v>
      </c>
      <c r="C9" s="315" t="s">
        <v>199</v>
      </c>
      <c r="D9" s="8">
        <v>7</v>
      </c>
      <c r="E9" s="8">
        <v>9</v>
      </c>
      <c r="F9" s="8">
        <v>8</v>
      </c>
      <c r="G9" s="8">
        <v>10</v>
      </c>
      <c r="H9" s="8">
        <v>9.50</v>
      </c>
      <c r="I9" s="316">
        <f t="shared" si="0"/>
        <v>43.50</v>
      </c>
      <c r="J9" s="228">
        <f t="shared" si="6"/>
        <v>6.525</v>
      </c>
      <c r="K9" s="229">
        <v>1.50</v>
      </c>
      <c r="L9" s="229">
        <v>3</v>
      </c>
      <c r="M9" s="229">
        <v>2</v>
      </c>
      <c r="N9" s="229">
        <v>3</v>
      </c>
      <c r="O9" s="229">
        <v>2.50</v>
      </c>
      <c r="P9" s="229">
        <f t="shared" si="7"/>
        <v>12</v>
      </c>
      <c r="Q9" s="229">
        <f t="shared" si="8"/>
        <v>0.60000000000000009</v>
      </c>
      <c r="R9" s="103">
        <f t="shared" si="1"/>
        <v>1.125</v>
      </c>
      <c r="S9" s="103">
        <f t="shared" si="2"/>
        <v>1.50</v>
      </c>
      <c r="T9" s="103">
        <f t="shared" si="3"/>
        <v>1.30</v>
      </c>
      <c r="U9" s="103">
        <f t="shared" si="4"/>
        <v>1.65</v>
      </c>
      <c r="V9" s="103">
        <f t="shared" si="5"/>
        <v>1.55</v>
      </c>
      <c r="W9" s="26">
        <f t="shared" si="9"/>
        <v>55.50</v>
      </c>
      <c r="X9" s="226">
        <f t="shared" si="10"/>
        <v>11.10</v>
      </c>
      <c r="Y9" s="317">
        <v>48</v>
      </c>
      <c r="Z9" s="105">
        <f t="shared" si="11"/>
        <v>38.400000000000006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630121</v>
      </c>
      <c r="C10" s="315" t="s">
        <v>200</v>
      </c>
      <c r="D10" s="318">
        <v>5</v>
      </c>
      <c r="E10" s="318">
        <v>4</v>
      </c>
      <c r="F10" s="318">
        <v>5.50</v>
      </c>
      <c r="G10" s="318">
        <v>6</v>
      </c>
      <c r="H10" s="318">
        <v>4.50</v>
      </c>
      <c r="I10" s="316">
        <f t="shared" si="0"/>
        <v>25</v>
      </c>
      <c r="J10" s="228">
        <f t="shared" si="6"/>
        <v>3.75</v>
      </c>
      <c r="K10" s="229">
        <v>2</v>
      </c>
      <c r="L10" s="229">
        <v>3</v>
      </c>
      <c r="M10" s="229">
        <v>4</v>
      </c>
      <c r="N10" s="229">
        <v>3</v>
      </c>
      <c r="O10" s="229">
        <v>2</v>
      </c>
      <c r="P10" s="229">
        <f t="shared" si="7"/>
        <v>14</v>
      </c>
      <c r="Q10" s="229">
        <f t="shared" si="8"/>
        <v>0.70</v>
      </c>
      <c r="R10" s="103">
        <f t="shared" si="1"/>
        <v>0.85</v>
      </c>
      <c r="S10" s="103">
        <f t="shared" si="2"/>
        <v>0.75</v>
      </c>
      <c r="T10" s="103">
        <f t="shared" si="3"/>
        <v>1.0249999999999999</v>
      </c>
      <c r="U10" s="103">
        <f t="shared" si="4"/>
        <v>1.0499999999999998</v>
      </c>
      <c r="V10" s="103">
        <f t="shared" si="5"/>
        <v>0.77499999999999991</v>
      </c>
      <c r="W10" s="26">
        <f t="shared" si="9"/>
        <v>39</v>
      </c>
      <c r="X10" s="226">
        <f t="shared" si="10"/>
        <v>7.8000000000000007</v>
      </c>
      <c r="Y10" s="317">
        <v>28</v>
      </c>
      <c r="Z10" s="105">
        <f t="shared" si="11"/>
        <v>22.40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630122</v>
      </c>
      <c r="C11" s="315" t="s">
        <v>140</v>
      </c>
      <c r="D11" s="8">
        <v>7</v>
      </c>
      <c r="E11" s="8">
        <v>6</v>
      </c>
      <c r="F11" s="8">
        <v>5</v>
      </c>
      <c r="G11" s="8">
        <v>9</v>
      </c>
      <c r="H11" s="8">
        <v>8</v>
      </c>
      <c r="I11" s="316">
        <f t="shared" si="0"/>
        <v>35</v>
      </c>
      <c r="J11" s="228">
        <f t="shared" si="6"/>
        <v>5.25</v>
      </c>
      <c r="K11" s="229">
        <v>3</v>
      </c>
      <c r="L11" s="229">
        <v>2</v>
      </c>
      <c r="M11" s="229">
        <v>1.50</v>
      </c>
      <c r="N11" s="229">
        <v>2.50</v>
      </c>
      <c r="O11" s="229">
        <v>3</v>
      </c>
      <c r="P11" s="229">
        <f t="shared" si="7"/>
        <v>12</v>
      </c>
      <c r="Q11" s="229">
        <f t="shared" si="8"/>
        <v>0.60000000000000009</v>
      </c>
      <c r="R11" s="103">
        <f t="shared" si="1"/>
        <v>1.2000000000000002</v>
      </c>
      <c r="S11" s="103">
        <f t="shared" si="2"/>
        <v>0.99999999999999989</v>
      </c>
      <c r="T11" s="103">
        <f t="shared" si="3"/>
        <v>0.825</v>
      </c>
      <c r="U11" s="103">
        <f t="shared" si="4"/>
        <v>1.475</v>
      </c>
      <c r="V11" s="103">
        <f t="shared" si="5"/>
        <v>1.35</v>
      </c>
      <c r="W11" s="26">
        <f t="shared" si="9"/>
        <v>47</v>
      </c>
      <c r="X11" s="226">
        <f t="shared" si="10"/>
        <v>9.40</v>
      </c>
      <c r="Y11" s="317">
        <v>40</v>
      </c>
      <c r="Z11" s="105">
        <f t="shared" si="11"/>
        <v>32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630123</v>
      </c>
      <c r="C12" s="315" t="s">
        <v>201</v>
      </c>
      <c r="D12" s="8">
        <v>6</v>
      </c>
      <c r="E12" s="8">
        <v>7.50</v>
      </c>
      <c r="F12" s="8">
        <v>9</v>
      </c>
      <c r="G12" s="8">
        <v>14.50</v>
      </c>
      <c r="H12" s="8">
        <v>12.50</v>
      </c>
      <c r="I12" s="316">
        <f t="shared" si="0"/>
        <v>49.50</v>
      </c>
      <c r="J12" s="228">
        <f t="shared" si="6"/>
        <v>7.425</v>
      </c>
      <c r="K12" s="229">
        <v>2</v>
      </c>
      <c r="L12" s="229">
        <v>3</v>
      </c>
      <c r="M12" s="229">
        <v>2.50</v>
      </c>
      <c r="N12" s="229">
        <v>3</v>
      </c>
      <c r="O12" s="229">
        <v>2</v>
      </c>
      <c r="P12" s="229">
        <f t="shared" si="7"/>
        <v>12.50</v>
      </c>
      <c r="Q12" s="229">
        <f t="shared" si="8"/>
        <v>0.625</v>
      </c>
      <c r="R12" s="103">
        <f t="shared" si="1"/>
        <v>0.99999999999999989</v>
      </c>
      <c r="S12" s="103">
        <f t="shared" si="2"/>
        <v>1.2749999999999999</v>
      </c>
      <c r="T12" s="103">
        <f t="shared" si="3"/>
        <v>1.475</v>
      </c>
      <c r="U12" s="103">
        <f t="shared" si="4"/>
        <v>2.3249999999999997</v>
      </c>
      <c r="V12" s="103">
        <f t="shared" si="5"/>
        <v>1.975</v>
      </c>
      <c r="W12" s="26">
        <f t="shared" si="9"/>
        <v>62</v>
      </c>
      <c r="X12" s="226">
        <f t="shared" si="10"/>
        <v>12.40</v>
      </c>
      <c r="Y12" s="317">
        <v>53</v>
      </c>
      <c r="Z12" s="105">
        <f t="shared" si="11"/>
        <v>42.400000000000006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630126</v>
      </c>
      <c r="C13" s="315" t="s">
        <v>116</v>
      </c>
      <c r="D13" s="8">
        <v>4.50</v>
      </c>
      <c r="E13" s="8">
        <v>5</v>
      </c>
      <c r="F13" s="8">
        <v>6</v>
      </c>
      <c r="G13" s="8">
        <v>3.50</v>
      </c>
      <c r="H13" s="8">
        <v>5</v>
      </c>
      <c r="I13" s="316">
        <f t="shared" si="0"/>
        <v>24</v>
      </c>
      <c r="J13" s="228">
        <f t="shared" si="6"/>
        <v>3.5999999999999996</v>
      </c>
      <c r="K13" s="229">
        <v>1</v>
      </c>
      <c r="L13" s="229">
        <v>2</v>
      </c>
      <c r="M13" s="229">
        <v>3</v>
      </c>
      <c r="N13" s="229">
        <v>2</v>
      </c>
      <c r="O13" s="229">
        <v>2</v>
      </c>
      <c r="P13" s="229">
        <f t="shared" si="7"/>
        <v>10</v>
      </c>
      <c r="Q13" s="229">
        <f t="shared" si="8"/>
        <v>0.50</v>
      </c>
      <c r="R13" s="103">
        <f t="shared" si="1"/>
        <v>0.725</v>
      </c>
      <c r="S13" s="103">
        <f t="shared" si="2"/>
        <v>0.85</v>
      </c>
      <c r="T13" s="103">
        <f t="shared" si="3"/>
        <v>1.0499999999999998</v>
      </c>
      <c r="U13" s="103">
        <f t="shared" si="4"/>
        <v>0.625</v>
      </c>
      <c r="V13" s="103">
        <f t="shared" si="5"/>
        <v>0.85</v>
      </c>
      <c r="W13" s="26">
        <f t="shared" si="9"/>
        <v>34</v>
      </c>
      <c r="X13" s="226">
        <f t="shared" si="10"/>
        <v>6.8000000000000007</v>
      </c>
      <c r="Y13" s="317">
        <v>27</v>
      </c>
      <c r="Z13" s="105">
        <f t="shared" si="11"/>
        <v>21.60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630131</v>
      </c>
      <c r="C14" s="315" t="s">
        <v>312</v>
      </c>
      <c r="D14" s="8">
        <v>7.50</v>
      </c>
      <c r="E14" s="8">
        <v>6</v>
      </c>
      <c r="F14" s="8">
        <v>7</v>
      </c>
      <c r="G14" s="8">
        <v>8</v>
      </c>
      <c r="H14" s="8">
        <v>5</v>
      </c>
      <c r="I14" s="316">
        <f t="shared" si="0"/>
        <v>33.50</v>
      </c>
      <c r="J14" s="228">
        <f t="shared" si="6"/>
        <v>5.0249999999999995</v>
      </c>
      <c r="K14" s="11">
        <v>2</v>
      </c>
      <c r="L14" s="11">
        <v>1.50</v>
      </c>
      <c r="M14" s="11">
        <v>2</v>
      </c>
      <c r="N14" s="11">
        <v>2.50</v>
      </c>
      <c r="O14" s="11">
        <v>3</v>
      </c>
      <c r="P14" s="229">
        <f t="shared" si="7"/>
        <v>11</v>
      </c>
      <c r="Q14" s="229">
        <f t="shared" si="8"/>
        <v>0.55000000000000004</v>
      </c>
      <c r="R14" s="103">
        <f t="shared" si="1"/>
        <v>1.2250000000000001</v>
      </c>
      <c r="S14" s="103">
        <f t="shared" si="2"/>
        <v>0.97499999999999987</v>
      </c>
      <c r="T14" s="103">
        <f t="shared" si="3"/>
        <v>1.1500000000000001</v>
      </c>
      <c r="U14" s="103">
        <f t="shared" si="4"/>
        <v>1.325</v>
      </c>
      <c r="V14" s="103">
        <f t="shared" si="5"/>
        <v>0.90</v>
      </c>
      <c r="W14" s="26">
        <f t="shared" si="9"/>
        <v>44.50</v>
      </c>
      <c r="X14" s="226">
        <f t="shared" si="10"/>
        <v>8.90</v>
      </c>
      <c r="Y14" s="317">
        <v>38</v>
      </c>
      <c r="Z14" s="105">
        <f t="shared" si="11"/>
        <v>30.40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630133</v>
      </c>
      <c r="C15" s="315" t="s">
        <v>206</v>
      </c>
      <c r="D15" s="8">
        <v>8</v>
      </c>
      <c r="E15" s="8">
        <v>7.50</v>
      </c>
      <c r="F15" s="8">
        <v>5</v>
      </c>
      <c r="G15" s="8">
        <v>6.50</v>
      </c>
      <c r="H15" s="8">
        <v>4</v>
      </c>
      <c r="I15" s="316">
        <f t="shared" si="0"/>
        <v>31</v>
      </c>
      <c r="J15" s="228">
        <f t="shared" si="6"/>
        <v>4.6499999999999995</v>
      </c>
      <c r="K15" s="229">
        <v>1</v>
      </c>
      <c r="L15" s="229">
        <v>3</v>
      </c>
      <c r="M15" s="229">
        <v>2.50</v>
      </c>
      <c r="N15" s="229">
        <v>2</v>
      </c>
      <c r="O15" s="229">
        <v>2</v>
      </c>
      <c r="P15" s="229">
        <f t="shared" si="7"/>
        <v>10.50</v>
      </c>
      <c r="Q15" s="229">
        <f t="shared" si="8"/>
        <v>0.525</v>
      </c>
      <c r="R15" s="103">
        <f t="shared" si="1"/>
        <v>1.25</v>
      </c>
      <c r="S15" s="103">
        <f t="shared" si="2"/>
        <v>1.2749999999999999</v>
      </c>
      <c r="T15" s="103">
        <f t="shared" si="3"/>
        <v>0.875</v>
      </c>
      <c r="U15" s="103">
        <f t="shared" si="4"/>
        <v>1.075</v>
      </c>
      <c r="V15" s="103">
        <f t="shared" si="5"/>
        <v>0.70</v>
      </c>
      <c r="W15" s="26">
        <f t="shared" si="9"/>
        <v>41.50</v>
      </c>
      <c r="X15" s="226">
        <f t="shared" si="10"/>
        <v>8.3000000000000007</v>
      </c>
      <c r="Y15" s="317">
        <v>36</v>
      </c>
      <c r="Z15" s="105">
        <f t="shared" si="11"/>
        <v>28.80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630134</v>
      </c>
      <c r="C16" s="315" t="s">
        <v>142</v>
      </c>
      <c r="D16" s="8">
        <v>6</v>
      </c>
      <c r="E16" s="8">
        <v>8</v>
      </c>
      <c r="F16" s="8">
        <v>10</v>
      </c>
      <c r="G16" s="8">
        <v>9</v>
      </c>
      <c r="H16" s="8">
        <v>6.50</v>
      </c>
      <c r="I16" s="316">
        <f t="shared" si="0"/>
        <v>39.50</v>
      </c>
      <c r="J16" s="228">
        <f t="shared" si="6"/>
        <v>5.925</v>
      </c>
      <c r="K16" s="229">
        <v>3.50</v>
      </c>
      <c r="L16" s="229">
        <v>2</v>
      </c>
      <c r="M16" s="229">
        <v>3</v>
      </c>
      <c r="N16" s="229">
        <v>1.50</v>
      </c>
      <c r="O16" s="229">
        <v>2.50</v>
      </c>
      <c r="P16" s="229">
        <f t="shared" si="7"/>
        <v>12.50</v>
      </c>
      <c r="Q16" s="229">
        <f t="shared" si="8"/>
        <v>0.625</v>
      </c>
      <c r="R16" s="103">
        <f t="shared" si="1"/>
        <v>1.075</v>
      </c>
      <c r="S16" s="103">
        <f t="shared" si="2"/>
        <v>1.30</v>
      </c>
      <c r="T16" s="103">
        <f t="shared" si="3"/>
        <v>1.65</v>
      </c>
      <c r="U16" s="103">
        <f t="shared" si="4"/>
        <v>1.4249999999999998</v>
      </c>
      <c r="V16" s="103">
        <f t="shared" si="5"/>
        <v>1.1000000000000001</v>
      </c>
      <c r="W16" s="26">
        <f t="shared" si="9"/>
        <v>52</v>
      </c>
      <c r="X16" s="226">
        <f t="shared" si="10"/>
        <v>10.40</v>
      </c>
      <c r="Y16" s="317">
        <v>45</v>
      </c>
      <c r="Z16" s="105">
        <f t="shared" si="11"/>
        <v>36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630135</v>
      </c>
      <c r="C17" s="315" t="s">
        <v>207</v>
      </c>
      <c r="D17" s="8">
        <v>4</v>
      </c>
      <c r="E17" s="8">
        <v>5.50</v>
      </c>
      <c r="F17" s="8">
        <v>5</v>
      </c>
      <c r="G17" s="8">
        <v>2.50</v>
      </c>
      <c r="H17" s="8">
        <v>2.50</v>
      </c>
      <c r="I17" s="316">
        <f t="shared" si="0"/>
        <v>19.50</v>
      </c>
      <c r="J17" s="228">
        <f t="shared" si="6"/>
        <v>2.925</v>
      </c>
      <c r="K17" s="229">
        <v>2</v>
      </c>
      <c r="L17" s="229">
        <v>3</v>
      </c>
      <c r="M17" s="229">
        <v>2</v>
      </c>
      <c r="N17" s="229">
        <v>1</v>
      </c>
      <c r="O17" s="229">
        <v>2</v>
      </c>
      <c r="P17" s="229">
        <f t="shared" si="7"/>
        <v>10</v>
      </c>
      <c r="Q17" s="229">
        <f t="shared" si="8"/>
        <v>0.50</v>
      </c>
      <c r="R17" s="103">
        <f t="shared" si="1"/>
        <v>0.70</v>
      </c>
      <c r="S17" s="103">
        <f t="shared" si="2"/>
        <v>0.975</v>
      </c>
      <c r="T17" s="103">
        <f t="shared" si="3"/>
        <v>0.85</v>
      </c>
      <c r="U17" s="103">
        <f t="shared" si="4"/>
        <v>0.425</v>
      </c>
      <c r="V17" s="103">
        <f t="shared" si="5"/>
        <v>0.475</v>
      </c>
      <c r="W17" s="26">
        <f t="shared" si="9"/>
        <v>29.50</v>
      </c>
      <c r="X17" s="226">
        <f t="shared" si="10"/>
        <v>5.90</v>
      </c>
      <c r="Y17" s="317">
        <v>22</v>
      </c>
      <c r="Z17" s="105">
        <f t="shared" si="11"/>
        <v>17.60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630136</v>
      </c>
      <c r="C18" s="315" t="s">
        <v>208</v>
      </c>
      <c r="D18" s="8">
        <v>4</v>
      </c>
      <c r="E18" s="8">
        <v>5.50</v>
      </c>
      <c r="F18" s="8">
        <v>5</v>
      </c>
      <c r="G18" s="8">
        <v>4.50</v>
      </c>
      <c r="H18" s="8">
        <v>2.50</v>
      </c>
      <c r="I18" s="316">
        <f t="shared" si="0"/>
        <v>21.50</v>
      </c>
      <c r="J18" s="228">
        <f t="shared" si="6"/>
        <v>3.225</v>
      </c>
      <c r="K18" s="229">
        <v>2</v>
      </c>
      <c r="L18" s="229">
        <v>3</v>
      </c>
      <c r="M18" s="229">
        <v>2.50</v>
      </c>
      <c r="N18" s="229">
        <v>2</v>
      </c>
      <c r="O18" s="229">
        <v>3</v>
      </c>
      <c r="P18" s="229">
        <f t="shared" si="7"/>
        <v>12.50</v>
      </c>
      <c r="Q18" s="229">
        <f t="shared" si="8"/>
        <v>0.625</v>
      </c>
      <c r="R18" s="103">
        <f t="shared" si="1"/>
        <v>0.70</v>
      </c>
      <c r="S18" s="103">
        <f t="shared" si="2"/>
        <v>0.975</v>
      </c>
      <c r="T18" s="103">
        <f t="shared" si="3"/>
        <v>0.875</v>
      </c>
      <c r="U18" s="103">
        <f t="shared" si="4"/>
        <v>0.77499999999999991</v>
      </c>
      <c r="V18" s="103">
        <f t="shared" si="5"/>
        <v>0.525</v>
      </c>
      <c r="W18" s="26">
        <f t="shared" si="9"/>
        <v>34</v>
      </c>
      <c r="X18" s="226">
        <f t="shared" si="10"/>
        <v>6.8000000000000007</v>
      </c>
      <c r="Y18" s="317">
        <v>25</v>
      </c>
      <c r="Z18" s="105">
        <f t="shared" si="11"/>
        <v>20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630137</v>
      </c>
      <c r="C19" s="315" t="s">
        <v>209</v>
      </c>
      <c r="D19" s="8">
        <v>5</v>
      </c>
      <c r="E19" s="8">
        <v>8.50</v>
      </c>
      <c r="F19" s="8">
        <v>6</v>
      </c>
      <c r="G19" s="8">
        <v>4.50</v>
      </c>
      <c r="H19" s="8">
        <v>7</v>
      </c>
      <c r="I19" s="316">
        <f t="shared" si="0"/>
        <v>31</v>
      </c>
      <c r="J19" s="228">
        <f t="shared" si="6"/>
        <v>4.6499999999999995</v>
      </c>
      <c r="K19" s="229">
        <v>1.50</v>
      </c>
      <c r="L19" s="229">
        <v>2.50</v>
      </c>
      <c r="M19" s="229">
        <v>3</v>
      </c>
      <c r="N19" s="229">
        <v>2</v>
      </c>
      <c r="O19" s="229">
        <v>1</v>
      </c>
      <c r="P19" s="229">
        <f t="shared" si="7"/>
        <v>10</v>
      </c>
      <c r="Q19" s="229">
        <f t="shared" si="8"/>
        <v>0.50</v>
      </c>
      <c r="R19" s="103">
        <f t="shared" si="1"/>
        <v>0.825</v>
      </c>
      <c r="S19" s="103">
        <f t="shared" si="2"/>
        <v>1.40</v>
      </c>
      <c r="T19" s="103">
        <f t="shared" si="3"/>
        <v>1.0499999999999998</v>
      </c>
      <c r="U19" s="103">
        <f t="shared" si="4"/>
        <v>0.77499999999999991</v>
      </c>
      <c r="V19" s="103">
        <f t="shared" si="5"/>
        <v>1.1000000000000001</v>
      </c>
      <c r="W19" s="26">
        <f t="shared" si="9"/>
        <v>41</v>
      </c>
      <c r="X19" s="226">
        <f t="shared" si="10"/>
        <v>8.2000000000000011</v>
      </c>
      <c r="Y19" s="317">
        <v>36</v>
      </c>
      <c r="Z19" s="105">
        <f t="shared" si="11"/>
        <v>28.80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630138</v>
      </c>
      <c r="C20" s="315" t="s">
        <v>210</v>
      </c>
      <c r="D20" s="8">
        <v>6.50</v>
      </c>
      <c r="E20" s="8">
        <v>4</v>
      </c>
      <c r="F20" s="8">
        <v>7</v>
      </c>
      <c r="G20" s="8">
        <v>6</v>
      </c>
      <c r="H20" s="8">
        <v>8</v>
      </c>
      <c r="I20" s="316">
        <f t="shared" si="0"/>
        <v>31.50</v>
      </c>
      <c r="J20" s="228">
        <f t="shared" si="6"/>
        <v>4.7249999999999996</v>
      </c>
      <c r="K20" s="229">
        <v>2</v>
      </c>
      <c r="L20" s="229">
        <v>2</v>
      </c>
      <c r="M20" s="229">
        <v>2.50</v>
      </c>
      <c r="N20" s="229">
        <v>3</v>
      </c>
      <c r="O20" s="229">
        <v>0.50</v>
      </c>
      <c r="P20" s="229">
        <f t="shared" si="7"/>
        <v>10</v>
      </c>
      <c r="Q20" s="229">
        <f t="shared" si="8"/>
        <v>0.50</v>
      </c>
      <c r="R20" s="103">
        <f t="shared" si="1"/>
        <v>1.075</v>
      </c>
      <c r="S20" s="103">
        <f t="shared" si="2"/>
        <v>0.70</v>
      </c>
      <c r="T20" s="103">
        <f t="shared" si="3"/>
        <v>1.175</v>
      </c>
      <c r="U20" s="103">
        <f t="shared" si="4"/>
        <v>1.0499999999999998</v>
      </c>
      <c r="V20" s="103">
        <f t="shared" si="5"/>
        <v>1.2249999999999999</v>
      </c>
      <c r="W20" s="26">
        <f t="shared" si="9"/>
        <v>41.50</v>
      </c>
      <c r="X20" s="226">
        <f t="shared" si="10"/>
        <v>8.3000000000000007</v>
      </c>
      <c r="Y20" s="317">
        <v>36</v>
      </c>
      <c r="Z20" s="105">
        <f t="shared" si="11"/>
        <v>28.80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630139</v>
      </c>
      <c r="C21" s="315" t="s">
        <v>298</v>
      </c>
      <c r="D21" s="8">
        <v>7.50</v>
      </c>
      <c r="E21" s="8">
        <v>9</v>
      </c>
      <c r="F21" s="8">
        <v>8</v>
      </c>
      <c r="G21" s="8">
        <v>5</v>
      </c>
      <c r="H21" s="8">
        <v>6</v>
      </c>
      <c r="I21" s="316">
        <f t="shared" si="0"/>
        <v>35.50</v>
      </c>
      <c r="J21" s="228">
        <f t="shared" si="6"/>
        <v>5.325</v>
      </c>
      <c r="K21" s="229">
        <v>2.50</v>
      </c>
      <c r="L21" s="229">
        <v>1.50</v>
      </c>
      <c r="M21" s="229">
        <v>2</v>
      </c>
      <c r="N21" s="229">
        <v>2.50</v>
      </c>
      <c r="O21" s="229">
        <v>1</v>
      </c>
      <c r="P21" s="229">
        <f t="shared" si="7"/>
        <v>9.50</v>
      </c>
      <c r="Q21" s="229">
        <f t="shared" si="8"/>
        <v>0.475</v>
      </c>
      <c r="R21" s="103">
        <f t="shared" si="1"/>
        <v>1.25</v>
      </c>
      <c r="S21" s="103">
        <f t="shared" si="2"/>
        <v>1.4249999999999998</v>
      </c>
      <c r="T21" s="103">
        <f t="shared" si="3"/>
        <v>1.30</v>
      </c>
      <c r="U21" s="103">
        <f t="shared" si="4"/>
        <v>0.875</v>
      </c>
      <c r="V21" s="103">
        <f t="shared" si="5"/>
        <v>0.95</v>
      </c>
      <c r="W21" s="26">
        <f t="shared" si="9"/>
        <v>45</v>
      </c>
      <c r="X21" s="226">
        <f t="shared" si="10"/>
        <v>9</v>
      </c>
      <c r="Y21" s="317">
        <v>39</v>
      </c>
      <c r="Z21" s="105">
        <f t="shared" si="11"/>
        <v>31.200000000000003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630140</v>
      </c>
      <c r="C22" s="315" t="s">
        <v>313</v>
      </c>
      <c r="D22" s="8">
        <v>9.50</v>
      </c>
      <c r="E22" s="8">
        <v>6.50</v>
      </c>
      <c r="F22" s="8">
        <v>4</v>
      </c>
      <c r="G22" s="8">
        <v>5</v>
      </c>
      <c r="H22" s="8">
        <v>7</v>
      </c>
      <c r="I22" s="316">
        <f t="shared" si="0"/>
        <v>32</v>
      </c>
      <c r="J22" s="228">
        <f t="shared" si="6"/>
        <v>4.80</v>
      </c>
      <c r="K22" s="229">
        <v>1.50</v>
      </c>
      <c r="L22" s="229">
        <v>2</v>
      </c>
      <c r="M22" s="229">
        <v>1.50</v>
      </c>
      <c r="N22" s="229">
        <v>3</v>
      </c>
      <c r="O22" s="229">
        <v>2.50</v>
      </c>
      <c r="P22" s="229">
        <f t="shared" si="7"/>
        <v>10.50</v>
      </c>
      <c r="Q22" s="229">
        <f t="shared" si="8"/>
        <v>0.525</v>
      </c>
      <c r="R22" s="103">
        <f t="shared" si="1"/>
        <v>1.50</v>
      </c>
      <c r="S22" s="103">
        <f t="shared" si="2"/>
        <v>1.075</v>
      </c>
      <c r="T22" s="103">
        <f t="shared" si="3"/>
        <v>0.675</v>
      </c>
      <c r="U22" s="103">
        <f t="shared" si="4"/>
        <v>0.90</v>
      </c>
      <c r="V22" s="103">
        <f t="shared" si="5"/>
        <v>1.175</v>
      </c>
      <c r="W22" s="26">
        <f t="shared" si="9"/>
        <v>42.50</v>
      </c>
      <c r="X22" s="226">
        <f t="shared" si="10"/>
        <v>8.50</v>
      </c>
      <c r="Y22" s="317">
        <v>36</v>
      </c>
      <c r="Z22" s="105">
        <f t="shared" si="11"/>
        <v>28.80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630141</v>
      </c>
      <c r="C23" s="315" t="s">
        <v>211</v>
      </c>
      <c r="D23" s="8">
        <v>4.50</v>
      </c>
      <c r="E23" s="8">
        <v>3</v>
      </c>
      <c r="F23" s="8">
        <v>7</v>
      </c>
      <c r="G23" s="8">
        <v>3.50</v>
      </c>
      <c r="H23" s="8">
        <v>3</v>
      </c>
      <c r="I23" s="316">
        <f t="shared" si="0"/>
        <v>21</v>
      </c>
      <c r="J23" s="228">
        <f t="shared" si="6"/>
        <v>3.15</v>
      </c>
      <c r="K23" s="229">
        <v>2</v>
      </c>
      <c r="L23" s="229">
        <v>2.50</v>
      </c>
      <c r="M23" s="229">
        <v>1</v>
      </c>
      <c r="N23" s="229">
        <v>3</v>
      </c>
      <c r="O23" s="229">
        <v>2</v>
      </c>
      <c r="P23" s="229">
        <f t="shared" si="7"/>
        <v>10.50</v>
      </c>
      <c r="Q23" s="229">
        <f t="shared" si="8"/>
        <v>0.525</v>
      </c>
      <c r="R23" s="103">
        <f t="shared" si="1"/>
        <v>0.77499999999999991</v>
      </c>
      <c r="S23" s="103">
        <f t="shared" si="2"/>
        <v>0.57499999999999996</v>
      </c>
      <c r="T23" s="103">
        <f t="shared" si="3"/>
        <v>1.1000000000000001</v>
      </c>
      <c r="U23" s="103">
        <f t="shared" si="4"/>
        <v>0.675</v>
      </c>
      <c r="V23" s="103">
        <f t="shared" si="5"/>
        <v>0.54999999999999993</v>
      </c>
      <c r="W23" s="26">
        <f t="shared" si="9"/>
        <v>31.50</v>
      </c>
      <c r="X23" s="226">
        <f t="shared" si="10"/>
        <v>6.3000000000000007</v>
      </c>
      <c r="Y23" s="317">
        <v>26</v>
      </c>
      <c r="Z23" s="105">
        <f t="shared" si="11"/>
        <v>20.80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630142</v>
      </c>
      <c r="C24" s="315" t="s">
        <v>212</v>
      </c>
      <c r="D24" s="8">
        <v>8</v>
      </c>
      <c r="E24" s="8">
        <v>7</v>
      </c>
      <c r="F24" s="8">
        <v>6</v>
      </c>
      <c r="G24" s="8">
        <v>5.50</v>
      </c>
      <c r="H24" s="8">
        <v>8.50</v>
      </c>
      <c r="I24" s="316">
        <f t="shared" si="0"/>
        <v>35</v>
      </c>
      <c r="J24" s="228">
        <f t="shared" si="6"/>
        <v>5.25</v>
      </c>
      <c r="K24" s="11">
        <v>2</v>
      </c>
      <c r="L24" s="11">
        <v>3</v>
      </c>
      <c r="M24" s="11">
        <v>1</v>
      </c>
      <c r="N24" s="11">
        <v>2.50</v>
      </c>
      <c r="O24" s="11">
        <v>2</v>
      </c>
      <c r="P24" s="229">
        <f t="shared" si="7"/>
        <v>10.50</v>
      </c>
      <c r="Q24" s="229">
        <f t="shared" si="8"/>
        <v>0.525</v>
      </c>
      <c r="R24" s="103">
        <f t="shared" si="1"/>
        <v>1.30</v>
      </c>
      <c r="S24" s="103">
        <f t="shared" si="2"/>
        <v>1.2000000000000002</v>
      </c>
      <c r="T24" s="103">
        <f t="shared" si="3"/>
        <v>0.95</v>
      </c>
      <c r="U24" s="103">
        <f t="shared" si="4"/>
        <v>0.95</v>
      </c>
      <c r="V24" s="103">
        <f t="shared" si="5"/>
        <v>1.375</v>
      </c>
      <c r="W24" s="26">
        <f t="shared" si="9"/>
        <v>45.50</v>
      </c>
      <c r="X24" s="226">
        <f t="shared" si="10"/>
        <v>9.10</v>
      </c>
      <c r="Y24" s="317">
        <v>38</v>
      </c>
      <c r="Z24" s="105">
        <f t="shared" si="11"/>
        <v>30.40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630143</v>
      </c>
      <c r="C25" s="315" t="s">
        <v>213</v>
      </c>
      <c r="D25" s="8">
        <v>1</v>
      </c>
      <c r="E25" s="8">
        <v>2</v>
      </c>
      <c r="F25" s="8">
        <v>3</v>
      </c>
      <c r="G25" s="8">
        <v>2</v>
      </c>
      <c r="H25" s="8">
        <v>1.50</v>
      </c>
      <c r="I25" s="316">
        <f t="shared" si="0"/>
        <v>9.50</v>
      </c>
      <c r="J25" s="228">
        <f t="shared" si="6"/>
        <v>1.425</v>
      </c>
      <c r="K25" s="229">
        <v>1</v>
      </c>
      <c r="L25" s="229">
        <v>1.50</v>
      </c>
      <c r="M25" s="229">
        <v>2</v>
      </c>
      <c r="N25" s="229">
        <v>3</v>
      </c>
      <c r="O25" s="229">
        <v>2</v>
      </c>
      <c r="P25" s="229">
        <f t="shared" si="7"/>
        <v>9.50</v>
      </c>
      <c r="Q25" s="229">
        <f t="shared" si="8"/>
        <v>0.475</v>
      </c>
      <c r="R25" s="103">
        <f t="shared" si="1"/>
        <v>0.20</v>
      </c>
      <c r="S25" s="103">
        <f t="shared" si="2"/>
        <v>0.375</v>
      </c>
      <c r="T25" s="103">
        <f t="shared" si="3"/>
        <v>0.54999999999999993</v>
      </c>
      <c r="U25" s="103">
        <f t="shared" si="4"/>
        <v>0.45</v>
      </c>
      <c r="V25" s="103">
        <f t="shared" si="5"/>
        <v>0.32499999999999996</v>
      </c>
      <c r="W25" s="26">
        <f t="shared" si="9"/>
        <v>19</v>
      </c>
      <c r="X25" s="226">
        <f t="shared" si="10"/>
        <v>3.8000000000000003</v>
      </c>
      <c r="Y25" s="317">
        <v>9</v>
      </c>
      <c r="Z25" s="105">
        <f t="shared" si="11"/>
        <v>7.20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630144</v>
      </c>
      <c r="C26" s="315" t="s">
        <v>143</v>
      </c>
      <c r="D26" s="8">
        <v>4</v>
      </c>
      <c r="E26" s="8">
        <v>3</v>
      </c>
      <c r="F26" s="8">
        <v>2.50</v>
      </c>
      <c r="G26" s="8">
        <v>4</v>
      </c>
      <c r="H26" s="8">
        <v>5</v>
      </c>
      <c r="I26" s="316">
        <f t="shared" si="0"/>
        <v>18.50</v>
      </c>
      <c r="J26" s="228">
        <f t="shared" si="6"/>
        <v>2.775</v>
      </c>
      <c r="K26" s="229">
        <v>1</v>
      </c>
      <c r="L26" s="229">
        <v>2</v>
      </c>
      <c r="M26" s="229">
        <v>1</v>
      </c>
      <c r="N26" s="229">
        <v>2</v>
      </c>
      <c r="O26" s="229">
        <v>3</v>
      </c>
      <c r="P26" s="229">
        <f t="shared" si="7"/>
        <v>9</v>
      </c>
      <c r="Q26" s="229">
        <f t="shared" si="8"/>
        <v>0.45</v>
      </c>
      <c r="R26" s="103">
        <f t="shared" si="1"/>
        <v>0.65</v>
      </c>
      <c r="S26" s="103">
        <f t="shared" si="2"/>
        <v>0.54999999999999993</v>
      </c>
      <c r="T26" s="103">
        <f t="shared" si="3"/>
        <v>0.425</v>
      </c>
      <c r="U26" s="103">
        <f t="shared" si="4"/>
        <v>0.70</v>
      </c>
      <c r="V26" s="103">
        <f t="shared" si="5"/>
        <v>0.90</v>
      </c>
      <c r="W26" s="26">
        <f t="shared" si="9"/>
        <v>27.50</v>
      </c>
      <c r="X26" s="226">
        <f t="shared" si="10"/>
        <v>5.50</v>
      </c>
      <c r="Y26" s="317">
        <v>20</v>
      </c>
      <c r="Z26" s="105">
        <f t="shared" si="11"/>
        <v>16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630145</v>
      </c>
      <c r="C27" s="315" t="s">
        <v>314</v>
      </c>
      <c r="D27" s="8">
        <v>3</v>
      </c>
      <c r="E27" s="8">
        <v>2</v>
      </c>
      <c r="F27" s="8">
        <v>1</v>
      </c>
      <c r="G27" s="8">
        <v>0.50</v>
      </c>
      <c r="H27" s="8">
        <v>1.50</v>
      </c>
      <c r="I27" s="316">
        <f t="shared" si="0"/>
        <v>8</v>
      </c>
      <c r="J27" s="228">
        <f t="shared" si="6"/>
        <v>1.20</v>
      </c>
      <c r="K27" s="229">
        <v>2</v>
      </c>
      <c r="L27" s="229">
        <v>1</v>
      </c>
      <c r="M27" s="229">
        <v>2</v>
      </c>
      <c r="N27" s="229">
        <v>0</v>
      </c>
      <c r="O27" s="229">
        <v>0</v>
      </c>
      <c r="P27" s="229">
        <f t="shared" si="7"/>
        <v>5</v>
      </c>
      <c r="Q27" s="229">
        <f t="shared" si="8"/>
        <v>0.25</v>
      </c>
      <c r="R27" s="103">
        <f t="shared" si="1"/>
        <v>0.54999999999999993</v>
      </c>
      <c r="S27" s="103">
        <f t="shared" si="2"/>
        <v>0.35</v>
      </c>
      <c r="T27" s="103">
        <f t="shared" si="3"/>
        <v>0.25</v>
      </c>
      <c r="U27" s="103">
        <f t="shared" si="4"/>
        <v>0.074999999999999997</v>
      </c>
      <c r="V27" s="103">
        <f t="shared" si="5"/>
        <v>0.22499999999999998</v>
      </c>
      <c r="W27" s="26">
        <f t="shared" si="9"/>
        <v>13</v>
      </c>
      <c r="X27" s="226">
        <f t="shared" si="10"/>
        <v>2.60</v>
      </c>
      <c r="Y27" s="317" t="s">
        <v>170</v>
      </c>
      <c r="Z27" s="105" t="e">
        <f t="shared" si="11"/>
        <v>#VALUE!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630146</v>
      </c>
      <c r="C28" s="315" t="s">
        <v>214</v>
      </c>
      <c r="D28" s="8">
        <v>3</v>
      </c>
      <c r="E28" s="8">
        <v>2.50</v>
      </c>
      <c r="F28" s="8">
        <v>2</v>
      </c>
      <c r="G28" s="8">
        <v>3.50</v>
      </c>
      <c r="H28" s="8">
        <v>2</v>
      </c>
      <c r="I28" s="316">
        <f t="shared" si="0"/>
        <v>13</v>
      </c>
      <c r="J28" s="228">
        <f t="shared" si="6"/>
        <v>1.95</v>
      </c>
      <c r="K28" s="229">
        <v>1</v>
      </c>
      <c r="L28" s="229">
        <v>2</v>
      </c>
      <c r="M28" s="229">
        <v>3</v>
      </c>
      <c r="N28" s="229">
        <v>2</v>
      </c>
      <c r="O28" s="229">
        <v>1</v>
      </c>
      <c r="P28" s="229">
        <f t="shared" si="7"/>
        <v>9</v>
      </c>
      <c r="Q28" s="229">
        <f t="shared" si="8"/>
        <v>0.45</v>
      </c>
      <c r="R28" s="103">
        <f t="shared" si="1"/>
        <v>0.49999999999999994</v>
      </c>
      <c r="S28" s="103">
        <f t="shared" si="2"/>
        <v>0.475</v>
      </c>
      <c r="T28" s="103">
        <f t="shared" si="3"/>
        <v>0.45</v>
      </c>
      <c r="U28" s="103">
        <f t="shared" si="4"/>
        <v>0.625</v>
      </c>
      <c r="V28" s="103">
        <f t="shared" si="5"/>
        <v>0.35</v>
      </c>
      <c r="W28" s="26">
        <f t="shared" si="9"/>
        <v>22</v>
      </c>
      <c r="X28" s="226">
        <f t="shared" si="10"/>
        <v>4.4000000000000004</v>
      </c>
      <c r="Y28" s="317">
        <v>15</v>
      </c>
      <c r="Z28" s="105">
        <f t="shared" si="11"/>
        <v>12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630147</v>
      </c>
      <c r="C29" s="315" t="s">
        <v>215</v>
      </c>
      <c r="D29" s="8">
        <v>6</v>
      </c>
      <c r="E29" s="8">
        <v>7.50</v>
      </c>
      <c r="F29" s="8">
        <v>5</v>
      </c>
      <c r="G29" s="8">
        <v>8</v>
      </c>
      <c r="H29" s="8">
        <v>7</v>
      </c>
      <c r="I29" s="316">
        <f t="shared" si="0"/>
        <v>33.50</v>
      </c>
      <c r="J29" s="228">
        <f t="shared" si="6"/>
        <v>5.0249999999999995</v>
      </c>
      <c r="K29" s="229">
        <v>1.50</v>
      </c>
      <c r="L29" s="229">
        <v>3</v>
      </c>
      <c r="M29" s="229">
        <v>2.50</v>
      </c>
      <c r="N29" s="229">
        <v>2</v>
      </c>
      <c r="O29" s="229">
        <v>2</v>
      </c>
      <c r="P29" s="229">
        <f t="shared" si="7"/>
        <v>11</v>
      </c>
      <c r="Q29" s="229">
        <f t="shared" si="8"/>
        <v>0.55000000000000004</v>
      </c>
      <c r="R29" s="103">
        <f t="shared" si="1"/>
        <v>0.97499999999999987</v>
      </c>
      <c r="S29" s="103">
        <f t="shared" si="2"/>
        <v>1.2749999999999999</v>
      </c>
      <c r="T29" s="103">
        <f t="shared" si="3"/>
        <v>0.875</v>
      </c>
      <c r="U29" s="103">
        <f t="shared" si="4"/>
        <v>1.30</v>
      </c>
      <c r="V29" s="103">
        <f t="shared" si="5"/>
        <v>1.1500000000000001</v>
      </c>
      <c r="W29" s="26">
        <f t="shared" si="9"/>
        <v>44.50</v>
      </c>
      <c r="X29" s="226">
        <f t="shared" si="10"/>
        <v>8.90</v>
      </c>
      <c r="Y29" s="317">
        <v>38</v>
      </c>
      <c r="Z29" s="105">
        <f t="shared" si="11"/>
        <v>30.40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630148</v>
      </c>
      <c r="C30" s="315" t="s">
        <v>144</v>
      </c>
      <c r="D30" s="8">
        <v>8</v>
      </c>
      <c r="E30" s="8">
        <v>6</v>
      </c>
      <c r="F30" s="8">
        <v>7.50</v>
      </c>
      <c r="G30" s="8">
        <v>9</v>
      </c>
      <c r="H30" s="8">
        <v>6.50</v>
      </c>
      <c r="I30" s="316">
        <f t="shared" si="0"/>
        <v>37</v>
      </c>
      <c r="J30" s="228">
        <f t="shared" si="6"/>
        <v>5.55</v>
      </c>
      <c r="K30" s="11">
        <v>2</v>
      </c>
      <c r="L30" s="11">
        <v>2.50</v>
      </c>
      <c r="M30" s="11">
        <v>2</v>
      </c>
      <c r="N30" s="11">
        <v>3</v>
      </c>
      <c r="O30" s="11">
        <v>2.50</v>
      </c>
      <c r="P30" s="229">
        <f t="shared" si="7"/>
        <v>12</v>
      </c>
      <c r="Q30" s="229">
        <f t="shared" si="8"/>
        <v>0.60000000000000009</v>
      </c>
      <c r="R30" s="103">
        <f t="shared" si="1"/>
        <v>1.30</v>
      </c>
      <c r="S30" s="103">
        <f t="shared" si="2"/>
        <v>1.0249999999999999</v>
      </c>
      <c r="T30" s="103">
        <f t="shared" si="3"/>
        <v>1.2250000000000001</v>
      </c>
      <c r="U30" s="103">
        <f t="shared" si="4"/>
        <v>1.50</v>
      </c>
      <c r="V30" s="103">
        <f t="shared" si="5"/>
        <v>1.1000000000000001</v>
      </c>
      <c r="W30" s="26">
        <f t="shared" si="9"/>
        <v>49</v>
      </c>
      <c r="X30" s="226">
        <f t="shared" si="10"/>
        <v>9.8000000000000007</v>
      </c>
      <c r="Y30" s="317">
        <v>40</v>
      </c>
      <c r="Z30" s="105">
        <f t="shared" si="11"/>
        <v>32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630149</v>
      </c>
      <c r="C31" s="315" t="s">
        <v>216</v>
      </c>
      <c r="D31" s="8">
        <v>1</v>
      </c>
      <c r="E31" s="8">
        <v>3</v>
      </c>
      <c r="F31" s="8">
        <v>1.50</v>
      </c>
      <c r="G31" s="8">
        <v>2</v>
      </c>
      <c r="H31" s="8">
        <v>1</v>
      </c>
      <c r="I31" s="316">
        <f t="shared" si="0"/>
        <v>8.50</v>
      </c>
      <c r="J31" s="228">
        <f t="shared" si="6"/>
        <v>1.2749999999999999</v>
      </c>
      <c r="K31" s="229">
        <v>2</v>
      </c>
      <c r="L31" s="229">
        <v>2.50</v>
      </c>
      <c r="M31" s="229">
        <v>1</v>
      </c>
      <c r="N31" s="229">
        <v>2</v>
      </c>
      <c r="O31" s="229">
        <v>3</v>
      </c>
      <c r="P31" s="229">
        <f t="shared" si="7"/>
        <v>10.50</v>
      </c>
      <c r="Q31" s="229">
        <f t="shared" si="8"/>
        <v>0.525</v>
      </c>
      <c r="R31" s="103">
        <f t="shared" si="1"/>
        <v>0.25</v>
      </c>
      <c r="S31" s="103">
        <f t="shared" si="2"/>
        <v>0.57499999999999996</v>
      </c>
      <c r="T31" s="103">
        <f t="shared" si="3"/>
        <v>0.27499999999999997</v>
      </c>
      <c r="U31" s="103">
        <f t="shared" si="4"/>
        <v>0.40</v>
      </c>
      <c r="V31" s="103">
        <f t="shared" si="5"/>
        <v>0.30000000000000004</v>
      </c>
      <c r="W31" s="26">
        <f t="shared" si="9"/>
        <v>19</v>
      </c>
      <c r="X31" s="226">
        <f t="shared" si="10"/>
        <v>3.8000000000000003</v>
      </c>
      <c r="Y31" s="317" t="s">
        <v>170</v>
      </c>
      <c r="Z31" s="105" t="e">
        <f t="shared" si="11"/>
        <v>#VALUE!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630150</v>
      </c>
      <c r="C32" s="315" t="s">
        <v>326</v>
      </c>
      <c r="D32" s="8">
        <v>6</v>
      </c>
      <c r="E32" s="8">
        <v>5</v>
      </c>
      <c r="F32" s="8">
        <v>9</v>
      </c>
      <c r="G32" s="8">
        <v>4</v>
      </c>
      <c r="H32" s="8">
        <v>8</v>
      </c>
      <c r="I32" s="316">
        <f t="shared" si="0"/>
        <v>32</v>
      </c>
      <c r="J32" s="228">
        <f t="shared" si="6"/>
        <v>4.80</v>
      </c>
      <c r="K32" s="229">
        <v>3</v>
      </c>
      <c r="L32" s="229">
        <v>2</v>
      </c>
      <c r="M32" s="229">
        <v>3</v>
      </c>
      <c r="N32" s="229">
        <v>2.50</v>
      </c>
      <c r="O32" s="229">
        <v>2</v>
      </c>
      <c r="P32" s="229">
        <f t="shared" si="7"/>
        <v>12.50</v>
      </c>
      <c r="Q32" s="229">
        <f t="shared" si="8"/>
        <v>0.625</v>
      </c>
      <c r="R32" s="103">
        <f t="shared" si="1"/>
        <v>1.0499999999999998</v>
      </c>
      <c r="S32" s="103">
        <f t="shared" si="2"/>
        <v>0.85</v>
      </c>
      <c r="T32" s="103">
        <f t="shared" si="3"/>
        <v>1.50</v>
      </c>
      <c r="U32" s="103">
        <f t="shared" si="4"/>
        <v>0.725</v>
      </c>
      <c r="V32" s="103">
        <f t="shared" si="5"/>
        <v>1.30</v>
      </c>
      <c r="W32" s="26">
        <f t="shared" si="9"/>
        <v>44.50</v>
      </c>
      <c r="X32" s="226">
        <f t="shared" si="10"/>
        <v>8.90</v>
      </c>
      <c r="Y32" s="317">
        <v>39</v>
      </c>
      <c r="Z32" s="105">
        <f t="shared" si="11"/>
        <v>31.200000000000003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630151</v>
      </c>
      <c r="C33" s="315" t="s">
        <v>117</v>
      </c>
      <c r="D33" s="8">
        <v>10.50</v>
      </c>
      <c r="E33" s="8">
        <v>9</v>
      </c>
      <c r="F33" s="8">
        <v>11</v>
      </c>
      <c r="G33" s="8">
        <v>7.50</v>
      </c>
      <c r="H33" s="8">
        <v>12.50</v>
      </c>
      <c r="I33" s="316">
        <f t="shared" si="0"/>
        <v>50.50</v>
      </c>
      <c r="J33" s="228">
        <f t="shared" si="6"/>
        <v>7.5749999999999993</v>
      </c>
      <c r="K33" s="229">
        <v>2</v>
      </c>
      <c r="L33" s="229">
        <v>2.50</v>
      </c>
      <c r="M33" s="229">
        <v>3</v>
      </c>
      <c r="N33" s="229">
        <v>4</v>
      </c>
      <c r="O33" s="229">
        <v>3</v>
      </c>
      <c r="P33" s="229">
        <f t="shared" si="7"/>
        <v>14.50</v>
      </c>
      <c r="Q33" s="229">
        <f t="shared" si="8"/>
        <v>0.72500000000000009</v>
      </c>
      <c r="R33" s="103">
        <f t="shared" si="1"/>
        <v>1.675</v>
      </c>
      <c r="S33" s="103">
        <f t="shared" si="2"/>
        <v>1.475</v>
      </c>
      <c r="T33" s="103">
        <f t="shared" si="3"/>
        <v>1.7999999999999998</v>
      </c>
      <c r="U33" s="103">
        <f t="shared" si="4"/>
        <v>1.325</v>
      </c>
      <c r="V33" s="103">
        <f t="shared" si="5"/>
        <v>2.025</v>
      </c>
      <c r="W33" s="26">
        <f t="shared" si="9"/>
        <v>65</v>
      </c>
      <c r="X33" s="226">
        <f t="shared" si="10"/>
        <v>13</v>
      </c>
      <c r="Y33" s="317">
        <v>53</v>
      </c>
      <c r="Z33" s="105">
        <f t="shared" si="11"/>
        <v>42.400000000000006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630152</v>
      </c>
      <c r="C34" s="315" t="s">
        <v>299</v>
      </c>
      <c r="D34" s="8">
        <v>4</v>
      </c>
      <c r="E34" s="8">
        <v>5.50</v>
      </c>
      <c r="F34" s="8">
        <v>5</v>
      </c>
      <c r="G34" s="8">
        <v>2.50</v>
      </c>
      <c r="H34" s="8">
        <v>2.50</v>
      </c>
      <c r="I34" s="316">
        <f t="shared" si="0"/>
        <v>19.50</v>
      </c>
      <c r="J34" s="228">
        <f t="shared" si="6"/>
        <v>2.925</v>
      </c>
      <c r="K34" s="229">
        <v>1</v>
      </c>
      <c r="L34" s="229">
        <v>1.50</v>
      </c>
      <c r="M34" s="229">
        <v>3</v>
      </c>
      <c r="N34" s="229">
        <v>2</v>
      </c>
      <c r="O34" s="229">
        <v>3</v>
      </c>
      <c r="P34" s="229">
        <f t="shared" si="7"/>
        <v>10.50</v>
      </c>
      <c r="Q34" s="229">
        <f t="shared" si="8"/>
        <v>0.525</v>
      </c>
      <c r="R34" s="103">
        <f t="shared" si="1"/>
        <v>0.65</v>
      </c>
      <c r="S34" s="103">
        <f t="shared" si="2"/>
        <v>0.89999999999999991</v>
      </c>
      <c r="T34" s="103">
        <f t="shared" si="3"/>
        <v>0.90</v>
      </c>
      <c r="U34" s="103">
        <f t="shared" si="4"/>
        <v>0.475</v>
      </c>
      <c r="V34" s="103">
        <f t="shared" si="5"/>
        <v>0.525</v>
      </c>
      <c r="W34" s="26">
        <f t="shared" si="9"/>
        <v>30</v>
      </c>
      <c r="X34" s="226">
        <f t="shared" si="10"/>
        <v>6</v>
      </c>
      <c r="Y34" s="317">
        <v>22</v>
      </c>
      <c r="Z34" s="105">
        <f t="shared" si="11"/>
        <v>17.60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630153</v>
      </c>
      <c r="C35" s="315" t="s">
        <v>217</v>
      </c>
      <c r="D35" s="8">
        <v>2</v>
      </c>
      <c r="E35" s="8">
        <v>4</v>
      </c>
      <c r="F35" s="8">
        <v>3</v>
      </c>
      <c r="G35" s="8">
        <v>3.50</v>
      </c>
      <c r="H35" s="8">
        <v>2</v>
      </c>
      <c r="I35" s="316">
        <f t="shared" si="0"/>
        <v>14.50</v>
      </c>
      <c r="J35" s="228">
        <f t="shared" si="6"/>
        <v>2.1749999999999998</v>
      </c>
      <c r="K35" s="229">
        <v>3</v>
      </c>
      <c r="L35" s="229">
        <v>2</v>
      </c>
      <c r="M35" s="229">
        <v>1</v>
      </c>
      <c r="N35" s="229">
        <v>2</v>
      </c>
      <c r="O35" s="229">
        <v>1</v>
      </c>
      <c r="P35" s="229">
        <f t="shared" si="7"/>
        <v>9</v>
      </c>
      <c r="Q35" s="229">
        <f t="shared" si="8"/>
        <v>0.45</v>
      </c>
      <c r="R35" s="103">
        <f t="shared" si="1"/>
        <v>0.45</v>
      </c>
      <c r="S35" s="103">
        <f t="shared" si="2"/>
        <v>0.70</v>
      </c>
      <c r="T35" s="103">
        <f t="shared" si="3"/>
        <v>0.49999999999999994</v>
      </c>
      <c r="U35" s="103">
        <f t="shared" si="4"/>
        <v>0.625</v>
      </c>
      <c r="V35" s="103">
        <f t="shared" si="5"/>
        <v>0.35</v>
      </c>
      <c r="W35" s="26">
        <f t="shared" si="9"/>
        <v>23.50</v>
      </c>
      <c r="X35" s="226">
        <f t="shared" si="10"/>
        <v>4.70</v>
      </c>
      <c r="Y35" s="317">
        <v>17</v>
      </c>
      <c r="Z35" s="105">
        <f t="shared" si="11"/>
        <v>13.60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630155</v>
      </c>
      <c r="C36" s="315" t="s">
        <v>218</v>
      </c>
      <c r="D36" s="8">
        <v>6</v>
      </c>
      <c r="E36" s="8">
        <v>5</v>
      </c>
      <c r="F36" s="8">
        <v>3.50</v>
      </c>
      <c r="G36" s="8">
        <v>7.50</v>
      </c>
      <c r="H36" s="8">
        <v>8</v>
      </c>
      <c r="I36" s="316">
        <f t="shared" si="0"/>
        <v>30</v>
      </c>
      <c r="J36" s="228">
        <f t="shared" si="6"/>
        <v>4.50</v>
      </c>
      <c r="K36" s="229">
        <v>2</v>
      </c>
      <c r="L36" s="229">
        <v>1</v>
      </c>
      <c r="M36" s="229">
        <v>2</v>
      </c>
      <c r="N36" s="229">
        <v>2.50</v>
      </c>
      <c r="O36" s="229">
        <v>2</v>
      </c>
      <c r="P36" s="229">
        <f t="shared" si="7"/>
        <v>9.50</v>
      </c>
      <c r="Q36" s="229">
        <f t="shared" si="8"/>
        <v>0.475</v>
      </c>
      <c r="R36" s="103">
        <f t="shared" si="1"/>
        <v>0.99999999999999989</v>
      </c>
      <c r="S36" s="103">
        <f t="shared" si="2"/>
        <v>0.80</v>
      </c>
      <c r="T36" s="103">
        <f t="shared" si="3"/>
        <v>0.625</v>
      </c>
      <c r="U36" s="103">
        <f t="shared" si="4"/>
        <v>1.25</v>
      </c>
      <c r="V36" s="103">
        <f t="shared" si="5"/>
        <v>1.30</v>
      </c>
      <c r="W36" s="26">
        <f t="shared" si="9"/>
        <v>39.50</v>
      </c>
      <c r="X36" s="226">
        <f t="shared" si="10"/>
        <v>7.90</v>
      </c>
      <c r="Y36" s="317">
        <v>36</v>
      </c>
      <c r="Z36" s="105">
        <f t="shared" si="11"/>
        <v>28.80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630156</v>
      </c>
      <c r="C37" s="315" t="s">
        <v>300</v>
      </c>
      <c r="D37" s="8">
        <v>4</v>
      </c>
      <c r="E37" s="8">
        <v>3</v>
      </c>
      <c r="F37" s="8">
        <v>6.50</v>
      </c>
      <c r="G37" s="8">
        <v>5</v>
      </c>
      <c r="H37" s="8">
        <v>7.50</v>
      </c>
      <c r="I37" s="316">
        <f t="shared" si="0"/>
        <v>26</v>
      </c>
      <c r="J37" s="228">
        <f t="shared" si="6"/>
        <v>3.90</v>
      </c>
      <c r="K37" s="229">
        <v>0.50</v>
      </c>
      <c r="L37" s="229">
        <v>2</v>
      </c>
      <c r="M37" s="229">
        <v>2.50</v>
      </c>
      <c r="N37" s="229">
        <v>1.50</v>
      </c>
      <c r="O37" s="229">
        <v>3</v>
      </c>
      <c r="P37" s="229">
        <f t="shared" si="7"/>
        <v>9.50</v>
      </c>
      <c r="Q37" s="229">
        <f t="shared" si="8"/>
        <v>0.475</v>
      </c>
      <c r="R37" s="103">
        <f t="shared" si="1"/>
        <v>0.625</v>
      </c>
      <c r="S37" s="103">
        <f t="shared" si="2"/>
        <v>0.54999999999999993</v>
      </c>
      <c r="T37" s="103">
        <f t="shared" si="3"/>
        <v>1.1000000000000001</v>
      </c>
      <c r="U37" s="103">
        <f t="shared" si="4"/>
        <v>0.825</v>
      </c>
      <c r="V37" s="103">
        <f t="shared" si="5"/>
        <v>1.2749999999999999</v>
      </c>
      <c r="W37" s="26">
        <f t="shared" si="9"/>
        <v>35.50</v>
      </c>
      <c r="X37" s="226">
        <f t="shared" si="10"/>
        <v>7.10</v>
      </c>
      <c r="Y37" s="317">
        <v>31</v>
      </c>
      <c r="Z37" s="105">
        <f t="shared" si="11"/>
        <v>24.80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630157</v>
      </c>
      <c r="C38" s="315" t="s">
        <v>315</v>
      </c>
      <c r="D38" s="8">
        <v>6</v>
      </c>
      <c r="E38" s="8">
        <v>5.50</v>
      </c>
      <c r="F38" s="8">
        <v>7</v>
      </c>
      <c r="G38" s="8">
        <v>4</v>
      </c>
      <c r="H38" s="8">
        <v>5</v>
      </c>
      <c r="I38" s="316">
        <f t="shared" si="0"/>
        <v>27.50</v>
      </c>
      <c r="J38" s="228">
        <f t="shared" si="6"/>
        <v>4.125</v>
      </c>
      <c r="K38" s="229">
        <v>2</v>
      </c>
      <c r="L38" s="229">
        <v>2.50</v>
      </c>
      <c r="M38" s="229">
        <v>2</v>
      </c>
      <c r="N38" s="229">
        <v>1</v>
      </c>
      <c r="O38" s="229">
        <v>1.50</v>
      </c>
      <c r="P38" s="229">
        <f t="shared" si="7"/>
        <v>9</v>
      </c>
      <c r="Q38" s="229">
        <f t="shared" si="8"/>
        <v>0.45</v>
      </c>
      <c r="R38" s="103">
        <f t="shared" si="1"/>
        <v>0.99999999999999989</v>
      </c>
      <c r="S38" s="103">
        <f t="shared" si="2"/>
        <v>0.95</v>
      </c>
      <c r="T38" s="103">
        <f t="shared" si="3"/>
        <v>1.1500000000000001</v>
      </c>
      <c r="U38" s="103">
        <f t="shared" si="4"/>
        <v>0.65</v>
      </c>
      <c r="V38" s="103">
        <f t="shared" si="5"/>
        <v>0.825</v>
      </c>
      <c r="W38" s="26">
        <f t="shared" si="9"/>
        <v>36.50</v>
      </c>
      <c r="X38" s="226">
        <f t="shared" si="10"/>
        <v>7.3000000000000007</v>
      </c>
      <c r="Y38" s="317">
        <v>30</v>
      </c>
      <c r="Z38" s="105">
        <f t="shared" si="11"/>
        <v>24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630158</v>
      </c>
      <c r="C39" s="315" t="s">
        <v>219</v>
      </c>
      <c r="D39" s="8">
        <v>8</v>
      </c>
      <c r="E39" s="8">
        <v>9</v>
      </c>
      <c r="F39" s="8">
        <v>10</v>
      </c>
      <c r="G39" s="8">
        <v>7</v>
      </c>
      <c r="H39" s="8">
        <v>9.50</v>
      </c>
      <c r="I39" s="316">
        <f t="shared" si="12" ref="I39:I70">SUM(D39:H39)</f>
        <v>43.50</v>
      </c>
      <c r="J39" s="228">
        <f t="shared" si="6"/>
        <v>6.525</v>
      </c>
      <c r="K39" s="11">
        <v>3.50</v>
      </c>
      <c r="L39" s="11">
        <v>3</v>
      </c>
      <c r="M39" s="11">
        <v>2</v>
      </c>
      <c r="N39" s="11">
        <v>3</v>
      </c>
      <c r="O39" s="11">
        <v>2.50</v>
      </c>
      <c r="P39" s="229">
        <f t="shared" si="7"/>
        <v>14</v>
      </c>
      <c r="Q39" s="229">
        <f t="shared" si="8"/>
        <v>0.70</v>
      </c>
      <c r="R39" s="103">
        <f t="shared" si="13" ref="R39:R57">D39*0.15+K39*0.05</f>
        <v>1.375</v>
      </c>
      <c r="S39" s="103">
        <f t="shared" si="14" ref="S39:S57">E39*0.15+L39*0.05</f>
        <v>1.50</v>
      </c>
      <c r="T39" s="103">
        <f t="shared" si="15" ref="T39:T57">F39*0.15+M39*0.05</f>
        <v>1.60</v>
      </c>
      <c r="U39" s="103">
        <f t="shared" si="16" ref="U39:U57">G39*0.15+N39*0.05</f>
        <v>1.2000000000000002</v>
      </c>
      <c r="V39" s="103">
        <f t="shared" si="17" ref="V39:V57">H39*0.15+O39*0.05</f>
        <v>1.55</v>
      </c>
      <c r="W39" s="26">
        <f t="shared" si="9"/>
        <v>57.50</v>
      </c>
      <c r="X39" s="226">
        <f t="shared" si="10"/>
        <v>11.50</v>
      </c>
      <c r="Y39" s="317">
        <v>48</v>
      </c>
      <c r="Z39" s="105">
        <f t="shared" si="11"/>
        <v>38.400000000000006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630159</v>
      </c>
      <c r="C40" s="118" t="s">
        <v>220</v>
      </c>
      <c r="D40" s="228">
        <v>5.50</v>
      </c>
      <c r="E40" s="228">
        <v>3.50</v>
      </c>
      <c r="F40" s="228">
        <v>4.50</v>
      </c>
      <c r="G40" s="228">
        <v>9</v>
      </c>
      <c r="H40" s="228">
        <v>4</v>
      </c>
      <c r="I40" s="228">
        <f t="shared" si="12"/>
        <v>26.50</v>
      </c>
      <c r="J40" s="228">
        <f t="shared" si="6"/>
        <v>3.9749999999999996</v>
      </c>
      <c r="K40" s="229">
        <v>1</v>
      </c>
      <c r="L40" s="229">
        <v>2</v>
      </c>
      <c r="M40" s="229">
        <v>3</v>
      </c>
      <c r="N40" s="229">
        <v>1</v>
      </c>
      <c r="O40" s="229">
        <v>2</v>
      </c>
      <c r="P40" s="229">
        <f t="shared" si="7"/>
        <v>9</v>
      </c>
      <c r="Q40" s="229">
        <f t="shared" si="8"/>
        <v>0.45</v>
      </c>
      <c r="R40" s="103">
        <f t="shared" si="13"/>
        <v>0.875</v>
      </c>
      <c r="S40" s="103">
        <f t="shared" si="14"/>
        <v>0.625</v>
      </c>
      <c r="T40" s="103">
        <f t="shared" si="15"/>
        <v>0.825</v>
      </c>
      <c r="U40" s="103">
        <f t="shared" si="16"/>
        <v>1.40</v>
      </c>
      <c r="V40" s="103">
        <f t="shared" si="17"/>
        <v>0.70</v>
      </c>
      <c r="W40" s="26">
        <f t="shared" si="9"/>
        <v>35.50</v>
      </c>
      <c r="X40" s="226">
        <f t="shared" si="10"/>
        <v>7.10</v>
      </c>
      <c r="Y40" s="317">
        <v>28</v>
      </c>
      <c r="Z40" s="105">
        <f t="shared" si="11"/>
        <v>22.40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630161</v>
      </c>
      <c r="C41" s="118" t="s">
        <v>221</v>
      </c>
      <c r="D41" s="228">
        <v>7</v>
      </c>
      <c r="E41" s="228">
        <v>6</v>
      </c>
      <c r="F41" s="228">
        <v>7.50</v>
      </c>
      <c r="G41" s="228">
        <v>10</v>
      </c>
      <c r="H41" s="228">
        <v>8.50</v>
      </c>
      <c r="I41" s="228">
        <f t="shared" si="12"/>
        <v>39</v>
      </c>
      <c r="J41" s="228">
        <f t="shared" si="6"/>
        <v>5.85</v>
      </c>
      <c r="K41" s="229">
        <v>2</v>
      </c>
      <c r="L41" s="229">
        <v>3</v>
      </c>
      <c r="M41" s="229">
        <v>2</v>
      </c>
      <c r="N41" s="229">
        <v>1</v>
      </c>
      <c r="O41" s="229">
        <v>1</v>
      </c>
      <c r="P41" s="229">
        <f t="shared" si="7"/>
        <v>9</v>
      </c>
      <c r="Q41" s="229">
        <f t="shared" si="8"/>
        <v>0.45</v>
      </c>
      <c r="R41" s="103">
        <f t="shared" si="13"/>
        <v>1.1500000000000001</v>
      </c>
      <c r="S41" s="103">
        <f t="shared" si="14"/>
        <v>1.0499999999999998</v>
      </c>
      <c r="T41" s="103">
        <f t="shared" si="15"/>
        <v>1.2250000000000001</v>
      </c>
      <c r="U41" s="103">
        <f t="shared" si="16"/>
        <v>1.55</v>
      </c>
      <c r="V41" s="103">
        <f t="shared" si="17"/>
        <v>1.325</v>
      </c>
      <c r="W41" s="26">
        <f t="shared" si="9"/>
        <v>48</v>
      </c>
      <c r="X41" s="226">
        <f t="shared" si="10"/>
        <v>9.6000000000000014</v>
      </c>
      <c r="Y41" s="317">
        <v>41</v>
      </c>
      <c r="Z41" s="105">
        <f t="shared" si="11"/>
        <v>32.800000000000004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630162</v>
      </c>
      <c r="C42" s="118" t="s">
        <v>146</v>
      </c>
      <c r="D42" s="228">
        <v>6</v>
      </c>
      <c r="E42" s="228">
        <v>7.50</v>
      </c>
      <c r="F42" s="228">
        <v>11</v>
      </c>
      <c r="G42" s="228">
        <v>5.50</v>
      </c>
      <c r="H42" s="228">
        <v>4</v>
      </c>
      <c r="I42" s="228">
        <f t="shared" si="12"/>
        <v>34</v>
      </c>
      <c r="J42" s="228">
        <f t="shared" si="6"/>
        <v>5.0999999999999996</v>
      </c>
      <c r="K42" s="229">
        <v>2</v>
      </c>
      <c r="L42" s="229">
        <v>1.50</v>
      </c>
      <c r="M42" s="229">
        <v>2</v>
      </c>
      <c r="N42" s="229">
        <v>2.50</v>
      </c>
      <c r="O42" s="229">
        <v>1</v>
      </c>
      <c r="P42" s="229">
        <f t="shared" si="7"/>
        <v>9</v>
      </c>
      <c r="Q42" s="229">
        <f t="shared" si="8"/>
        <v>0.45</v>
      </c>
      <c r="R42" s="103">
        <f t="shared" si="13"/>
        <v>0.99999999999999989</v>
      </c>
      <c r="S42" s="103">
        <f t="shared" si="14"/>
        <v>1.20</v>
      </c>
      <c r="T42" s="103">
        <f t="shared" si="15"/>
        <v>1.75</v>
      </c>
      <c r="U42" s="103">
        <f t="shared" si="16"/>
        <v>0.95</v>
      </c>
      <c r="V42" s="103">
        <f t="shared" si="17"/>
        <v>0.65</v>
      </c>
      <c r="W42" s="26">
        <f t="shared" si="9"/>
        <v>43</v>
      </c>
      <c r="X42" s="226">
        <f t="shared" si="10"/>
        <v>8.60</v>
      </c>
      <c r="Y42" s="317">
        <v>37</v>
      </c>
      <c r="Z42" s="105">
        <f t="shared" si="11"/>
        <v>29.60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630166</v>
      </c>
      <c r="C43" s="118" t="s">
        <v>223</v>
      </c>
      <c r="D43" s="228">
        <v>2.50</v>
      </c>
      <c r="E43" s="228">
        <v>3</v>
      </c>
      <c r="F43" s="228">
        <v>2</v>
      </c>
      <c r="G43" s="228">
        <v>1.50</v>
      </c>
      <c r="H43" s="228">
        <v>3</v>
      </c>
      <c r="I43" s="228">
        <f t="shared" si="12"/>
        <v>12</v>
      </c>
      <c r="J43" s="228">
        <f t="shared" si="6"/>
        <v>1.7999999999999998</v>
      </c>
      <c r="K43" s="229">
        <v>1</v>
      </c>
      <c r="L43" s="229">
        <v>2</v>
      </c>
      <c r="M43" s="229">
        <v>3</v>
      </c>
      <c r="N43" s="229">
        <v>2</v>
      </c>
      <c r="O43" s="229">
        <v>1</v>
      </c>
      <c r="P43" s="229">
        <f t="shared" si="7"/>
        <v>9</v>
      </c>
      <c r="Q43" s="229">
        <f t="shared" si="8"/>
        <v>0.45</v>
      </c>
      <c r="R43" s="103">
        <f t="shared" si="13"/>
        <v>0.425</v>
      </c>
      <c r="S43" s="103">
        <f t="shared" si="14"/>
        <v>0.54999999999999993</v>
      </c>
      <c r="T43" s="103">
        <f t="shared" si="15"/>
        <v>0.45</v>
      </c>
      <c r="U43" s="103">
        <f t="shared" si="16"/>
        <v>0.32499999999999996</v>
      </c>
      <c r="V43" s="103">
        <f t="shared" si="17"/>
        <v>0.49999999999999994</v>
      </c>
      <c r="W43" s="26">
        <f t="shared" si="9"/>
        <v>21</v>
      </c>
      <c r="X43" s="226">
        <f t="shared" si="10"/>
        <v>4.20</v>
      </c>
      <c r="Y43" s="317">
        <v>14</v>
      </c>
      <c r="Z43" s="105">
        <f t="shared" si="11"/>
        <v>11.20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630167</v>
      </c>
      <c r="C44" s="118" t="s">
        <v>119</v>
      </c>
      <c r="D44" s="228">
        <v>16</v>
      </c>
      <c r="E44" s="228">
        <v>13.50</v>
      </c>
      <c r="F44" s="228">
        <v>14</v>
      </c>
      <c r="G44" s="228">
        <v>8</v>
      </c>
      <c r="H44" s="228">
        <v>12.50</v>
      </c>
      <c r="I44" s="228">
        <f t="shared" si="12"/>
        <v>64</v>
      </c>
      <c r="J44" s="228">
        <f t="shared" si="6"/>
        <v>9.60</v>
      </c>
      <c r="K44" s="229">
        <v>3</v>
      </c>
      <c r="L44" s="229">
        <v>3.50</v>
      </c>
      <c r="M44" s="229">
        <v>2</v>
      </c>
      <c r="N44" s="229">
        <v>2.50</v>
      </c>
      <c r="O44" s="229">
        <v>3</v>
      </c>
      <c r="P44" s="229">
        <f t="shared" si="7"/>
        <v>14</v>
      </c>
      <c r="Q44" s="229">
        <f t="shared" si="8"/>
        <v>0.70</v>
      </c>
      <c r="R44" s="103">
        <f t="shared" si="13"/>
        <v>2.5499999999999998</v>
      </c>
      <c r="S44" s="103">
        <f t="shared" si="14"/>
        <v>2.1999999999999997</v>
      </c>
      <c r="T44" s="103">
        <f t="shared" si="15"/>
        <v>2.2000000000000002</v>
      </c>
      <c r="U44" s="103">
        <f t="shared" si="16"/>
        <v>1.325</v>
      </c>
      <c r="V44" s="103">
        <f t="shared" si="17"/>
        <v>2.025</v>
      </c>
      <c r="W44" s="26">
        <f t="shared" si="9"/>
        <v>78</v>
      </c>
      <c r="X44" s="226">
        <f t="shared" si="10"/>
        <v>15.60</v>
      </c>
      <c r="Y44" s="317">
        <v>67</v>
      </c>
      <c r="Z44" s="105">
        <f t="shared" si="11"/>
        <v>53.60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630169</v>
      </c>
      <c r="C45" s="118" t="s">
        <v>224</v>
      </c>
      <c r="D45" s="228">
        <v>11</v>
      </c>
      <c r="E45" s="228">
        <v>9</v>
      </c>
      <c r="F45" s="228">
        <v>12</v>
      </c>
      <c r="G45" s="228">
        <v>6</v>
      </c>
      <c r="H45" s="228">
        <v>8</v>
      </c>
      <c r="I45" s="228">
        <f t="shared" si="12"/>
        <v>46</v>
      </c>
      <c r="J45" s="228">
        <f t="shared" si="6"/>
        <v>6.90</v>
      </c>
      <c r="K45" s="229">
        <v>2</v>
      </c>
      <c r="L45" s="229">
        <v>3</v>
      </c>
      <c r="M45" s="229">
        <v>2</v>
      </c>
      <c r="N45" s="229">
        <v>3</v>
      </c>
      <c r="O45" s="229">
        <v>2</v>
      </c>
      <c r="P45" s="229">
        <f t="shared" si="7"/>
        <v>12</v>
      </c>
      <c r="Q45" s="229">
        <f t="shared" si="8"/>
        <v>0.60000000000000009</v>
      </c>
      <c r="R45" s="103">
        <f t="shared" si="13"/>
        <v>1.75</v>
      </c>
      <c r="S45" s="103">
        <f t="shared" si="14"/>
        <v>1.50</v>
      </c>
      <c r="T45" s="103">
        <f t="shared" si="15"/>
        <v>1.90</v>
      </c>
      <c r="U45" s="103">
        <f t="shared" si="16"/>
        <v>1.0499999999999998</v>
      </c>
      <c r="V45" s="103">
        <f t="shared" si="17"/>
        <v>1.30</v>
      </c>
      <c r="W45" s="26">
        <f t="shared" si="9"/>
        <v>58</v>
      </c>
      <c r="X45" s="226">
        <f t="shared" si="10"/>
        <v>11.60</v>
      </c>
      <c r="Y45" s="317">
        <v>52</v>
      </c>
      <c r="Z45" s="105">
        <f t="shared" si="11"/>
        <v>41.60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630170</v>
      </c>
      <c r="C46" s="118" t="s">
        <v>149</v>
      </c>
      <c r="D46" s="228">
        <v>12</v>
      </c>
      <c r="E46" s="228">
        <v>10.50</v>
      </c>
      <c r="F46" s="228">
        <v>15</v>
      </c>
      <c r="G46" s="228">
        <v>13</v>
      </c>
      <c r="H46" s="228">
        <v>9.50</v>
      </c>
      <c r="I46" s="228">
        <f t="shared" si="12"/>
        <v>60</v>
      </c>
      <c r="J46" s="228">
        <f t="shared" si="6"/>
        <v>9</v>
      </c>
      <c r="K46" s="229">
        <v>4</v>
      </c>
      <c r="L46" s="229">
        <v>4.50</v>
      </c>
      <c r="M46" s="229">
        <v>5</v>
      </c>
      <c r="N46" s="229">
        <v>2.50</v>
      </c>
      <c r="O46" s="229">
        <v>3</v>
      </c>
      <c r="P46" s="229">
        <f t="shared" si="7"/>
        <v>19</v>
      </c>
      <c r="Q46" s="229">
        <f t="shared" si="8"/>
        <v>0.95</v>
      </c>
      <c r="R46" s="103">
        <f t="shared" si="13"/>
        <v>1.9999999999999998</v>
      </c>
      <c r="S46" s="103">
        <f t="shared" si="14"/>
        <v>1.80</v>
      </c>
      <c r="T46" s="103">
        <f t="shared" si="15"/>
        <v>2.50</v>
      </c>
      <c r="U46" s="103">
        <f t="shared" si="16"/>
        <v>2.0750000000000002</v>
      </c>
      <c r="V46" s="103">
        <f t="shared" si="17"/>
        <v>1.5750000000000002</v>
      </c>
      <c r="W46" s="26">
        <f t="shared" si="9"/>
        <v>79</v>
      </c>
      <c r="X46" s="226">
        <f t="shared" si="10"/>
        <v>15.80</v>
      </c>
      <c r="Y46" s="317">
        <v>62</v>
      </c>
      <c r="Z46" s="105">
        <f t="shared" si="11"/>
        <v>49.60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1" thickBot="1">
      <c r="A47" s="223">
        <v>41</v>
      </c>
      <c r="B47" s="260">
        <v>630173</v>
      </c>
      <c r="C47" s="118" t="s">
        <v>152</v>
      </c>
      <c r="D47" s="228">
        <v>4</v>
      </c>
      <c r="E47" s="228">
        <v>6</v>
      </c>
      <c r="F47" s="228">
        <v>5</v>
      </c>
      <c r="G47" s="228">
        <v>9.50</v>
      </c>
      <c r="H47" s="228">
        <v>8</v>
      </c>
      <c r="I47" s="228">
        <f t="shared" si="12"/>
        <v>32.50</v>
      </c>
      <c r="J47" s="228">
        <f t="shared" si="6"/>
        <v>4.875</v>
      </c>
      <c r="K47" s="229">
        <v>1.50</v>
      </c>
      <c r="L47" s="229">
        <v>2.50</v>
      </c>
      <c r="M47" s="229">
        <v>2</v>
      </c>
      <c r="N47" s="229">
        <v>1</v>
      </c>
      <c r="O47" s="229">
        <v>2</v>
      </c>
      <c r="P47" s="229">
        <f t="shared" si="7"/>
        <v>9</v>
      </c>
      <c r="Q47" s="229">
        <f t="shared" si="8"/>
        <v>0.45</v>
      </c>
      <c r="R47" s="103">
        <f t="shared" si="13"/>
        <v>0.675</v>
      </c>
      <c r="S47" s="103">
        <f t="shared" si="14"/>
        <v>1.0249999999999999</v>
      </c>
      <c r="T47" s="103">
        <f t="shared" si="15"/>
        <v>0.85</v>
      </c>
      <c r="U47" s="103">
        <f t="shared" si="16"/>
        <v>1.475</v>
      </c>
      <c r="V47" s="103">
        <f t="shared" si="17"/>
        <v>1.30</v>
      </c>
      <c r="W47" s="26">
        <f t="shared" si="9"/>
        <v>41.50</v>
      </c>
      <c r="X47" s="226">
        <f t="shared" si="10"/>
        <v>8.3000000000000007</v>
      </c>
      <c r="Y47" s="317">
        <v>38</v>
      </c>
      <c r="Z47" s="105">
        <f t="shared" si="11"/>
        <v>30.40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630175</v>
      </c>
      <c r="C48" s="118" t="s">
        <v>225</v>
      </c>
      <c r="D48" s="7">
        <v>7</v>
      </c>
      <c r="E48" s="8">
        <v>10</v>
      </c>
      <c r="F48" s="8">
        <v>13</v>
      </c>
      <c r="G48" s="8">
        <v>12</v>
      </c>
      <c r="H48" s="319">
        <v>9</v>
      </c>
      <c r="I48" s="228">
        <f t="shared" si="12"/>
        <v>51</v>
      </c>
      <c r="J48" s="228">
        <f t="shared" si="6"/>
        <v>7.65</v>
      </c>
      <c r="K48" s="229">
        <v>4</v>
      </c>
      <c r="L48" s="229">
        <v>5</v>
      </c>
      <c r="M48" s="229">
        <v>2</v>
      </c>
      <c r="N48" s="229">
        <v>3</v>
      </c>
      <c r="O48" s="229">
        <v>2</v>
      </c>
      <c r="P48" s="229">
        <f t="shared" si="7"/>
        <v>16</v>
      </c>
      <c r="Q48" s="229">
        <f t="shared" si="8"/>
        <v>0.80</v>
      </c>
      <c r="R48" s="103">
        <f t="shared" si="13"/>
        <v>1.25</v>
      </c>
      <c r="S48" s="103">
        <f t="shared" si="14"/>
        <v>1.75</v>
      </c>
      <c r="T48" s="103">
        <f t="shared" si="15"/>
        <v>2.0499999999999998</v>
      </c>
      <c r="U48" s="103">
        <f t="shared" si="16"/>
        <v>1.9499999999999997</v>
      </c>
      <c r="V48" s="103">
        <f t="shared" si="17"/>
        <v>1.45</v>
      </c>
      <c r="W48" s="26">
        <f t="shared" si="9"/>
        <v>67</v>
      </c>
      <c r="X48" s="226">
        <f t="shared" si="10"/>
        <v>13.40</v>
      </c>
      <c r="Y48" s="317">
        <v>57</v>
      </c>
      <c r="Z48" s="105">
        <f t="shared" si="11"/>
        <v>45.60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630176</v>
      </c>
      <c r="C49" s="118" t="s">
        <v>301</v>
      </c>
      <c r="D49" s="228">
        <v>10</v>
      </c>
      <c r="E49" s="228">
        <v>14</v>
      </c>
      <c r="F49" s="228">
        <v>13.50</v>
      </c>
      <c r="G49" s="228">
        <v>15</v>
      </c>
      <c r="H49" s="228">
        <v>14</v>
      </c>
      <c r="I49" s="228">
        <f t="shared" si="12"/>
        <v>66.50</v>
      </c>
      <c r="J49" s="228">
        <f t="shared" si="6"/>
        <v>9.975</v>
      </c>
      <c r="K49" s="229">
        <v>5</v>
      </c>
      <c r="L49" s="229">
        <v>3.50</v>
      </c>
      <c r="M49" s="229">
        <v>5</v>
      </c>
      <c r="N49" s="229">
        <v>5</v>
      </c>
      <c r="O49" s="229">
        <v>4</v>
      </c>
      <c r="P49" s="229">
        <f t="shared" si="7"/>
        <v>22.50</v>
      </c>
      <c r="Q49" s="229">
        <f t="shared" si="8"/>
        <v>1.125</v>
      </c>
      <c r="R49" s="103">
        <f t="shared" si="13"/>
        <v>1.75</v>
      </c>
      <c r="S49" s="103">
        <f t="shared" si="14"/>
        <v>2.275</v>
      </c>
      <c r="T49" s="103">
        <f t="shared" si="15"/>
        <v>2.275</v>
      </c>
      <c r="U49" s="103">
        <f t="shared" si="16"/>
        <v>2.50</v>
      </c>
      <c r="V49" s="103">
        <f t="shared" si="17"/>
        <v>2.3000000000000003</v>
      </c>
      <c r="W49" s="26">
        <f t="shared" si="9"/>
        <v>89</v>
      </c>
      <c r="X49" s="226">
        <f t="shared" si="10"/>
        <v>17.80</v>
      </c>
      <c r="Y49" s="317">
        <v>70</v>
      </c>
      <c r="Z49" s="105">
        <f t="shared" si="11"/>
        <v>56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630177</v>
      </c>
      <c r="C50" s="118" t="s">
        <v>226</v>
      </c>
      <c r="D50" s="228">
        <v>11</v>
      </c>
      <c r="E50" s="228">
        <v>7</v>
      </c>
      <c r="F50" s="228">
        <v>9</v>
      </c>
      <c r="G50" s="228">
        <v>10</v>
      </c>
      <c r="H50" s="228">
        <v>12</v>
      </c>
      <c r="I50" s="228">
        <f t="shared" si="12"/>
        <v>49</v>
      </c>
      <c r="J50" s="228">
        <f t="shared" si="6"/>
        <v>7.35</v>
      </c>
      <c r="K50" s="229">
        <v>2.50</v>
      </c>
      <c r="L50" s="229">
        <v>3</v>
      </c>
      <c r="M50" s="229">
        <v>3.50</v>
      </c>
      <c r="N50" s="229">
        <v>2.50</v>
      </c>
      <c r="O50" s="229">
        <v>4</v>
      </c>
      <c r="P50" s="229">
        <f t="shared" si="7"/>
        <v>15.50</v>
      </c>
      <c r="Q50" s="229">
        <f t="shared" si="8"/>
        <v>0.775</v>
      </c>
      <c r="R50" s="103">
        <f t="shared" si="13"/>
        <v>1.775</v>
      </c>
      <c r="S50" s="103">
        <f t="shared" si="14"/>
        <v>1.2000000000000002</v>
      </c>
      <c r="T50" s="103">
        <f t="shared" si="15"/>
        <v>1.525</v>
      </c>
      <c r="U50" s="103">
        <f t="shared" si="16"/>
        <v>1.625</v>
      </c>
      <c r="V50" s="103">
        <f t="shared" si="17"/>
        <v>1.9999999999999998</v>
      </c>
      <c r="W50" s="26">
        <f t="shared" si="9"/>
        <v>64.50</v>
      </c>
      <c r="X50" s="226">
        <f t="shared" si="10"/>
        <v>12.90</v>
      </c>
      <c r="Y50" s="317">
        <v>55</v>
      </c>
      <c r="Z50" s="105">
        <f t="shared" si="11"/>
        <v>44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1" thickBot="1">
      <c r="A51" s="223">
        <v>45</v>
      </c>
      <c r="B51" s="260">
        <v>630178</v>
      </c>
      <c r="C51" s="118" t="s">
        <v>292</v>
      </c>
      <c r="D51" s="228">
        <v>16.50</v>
      </c>
      <c r="E51" s="228">
        <v>14</v>
      </c>
      <c r="F51" s="228">
        <v>15</v>
      </c>
      <c r="G51" s="228">
        <v>12</v>
      </c>
      <c r="H51" s="228">
        <v>11</v>
      </c>
      <c r="I51" s="228">
        <f t="shared" si="12"/>
        <v>68.50</v>
      </c>
      <c r="J51" s="228">
        <f t="shared" si="6"/>
        <v>10.275</v>
      </c>
      <c r="K51" s="229">
        <v>4</v>
      </c>
      <c r="L51" s="229">
        <v>4.50</v>
      </c>
      <c r="M51" s="229">
        <v>4</v>
      </c>
      <c r="N51" s="229">
        <v>3</v>
      </c>
      <c r="O51" s="229">
        <v>5</v>
      </c>
      <c r="P51" s="229">
        <f t="shared" si="7"/>
        <v>20.50</v>
      </c>
      <c r="Q51" s="229">
        <f t="shared" si="8"/>
        <v>1.0250000000000001</v>
      </c>
      <c r="R51" s="103">
        <f t="shared" si="13"/>
        <v>2.6750000000000003</v>
      </c>
      <c r="S51" s="103">
        <f t="shared" si="14"/>
        <v>2.3250000000000002</v>
      </c>
      <c r="T51" s="103">
        <f t="shared" si="15"/>
        <v>2.4500000000000002</v>
      </c>
      <c r="U51" s="103">
        <f t="shared" si="16"/>
        <v>1.9499999999999997</v>
      </c>
      <c r="V51" s="103">
        <f t="shared" si="17"/>
        <v>1.90</v>
      </c>
      <c r="W51" s="26">
        <f t="shared" si="9"/>
        <v>89</v>
      </c>
      <c r="X51" s="226">
        <f t="shared" si="10"/>
        <v>17.80</v>
      </c>
      <c r="Y51" s="317">
        <v>73</v>
      </c>
      <c r="Z51" s="105">
        <f t="shared" si="11"/>
        <v>58.400000000000006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1" thickBot="1">
      <c r="A52" s="223">
        <v>46</v>
      </c>
      <c r="B52" s="260">
        <v>630180</v>
      </c>
      <c r="C52" s="118" t="s">
        <v>227</v>
      </c>
      <c r="D52" s="7">
        <v>10</v>
      </c>
      <c r="E52" s="8">
        <v>13</v>
      </c>
      <c r="F52" s="8">
        <v>9</v>
      </c>
      <c r="G52" s="8">
        <v>7.50</v>
      </c>
      <c r="H52" s="319">
        <v>10.50</v>
      </c>
      <c r="I52" s="228">
        <f t="shared" si="12"/>
        <v>50</v>
      </c>
      <c r="J52" s="228">
        <f t="shared" si="6"/>
        <v>7.50</v>
      </c>
      <c r="K52" s="229">
        <v>2</v>
      </c>
      <c r="L52" s="229">
        <v>3</v>
      </c>
      <c r="M52" s="229">
        <v>2</v>
      </c>
      <c r="N52" s="229">
        <v>3</v>
      </c>
      <c r="O52" s="229">
        <v>3</v>
      </c>
      <c r="P52" s="229">
        <f t="shared" si="7"/>
        <v>13</v>
      </c>
      <c r="Q52" s="229">
        <f t="shared" si="8"/>
        <v>0.65</v>
      </c>
      <c r="R52" s="103">
        <f t="shared" si="13"/>
        <v>1.60</v>
      </c>
      <c r="S52" s="103">
        <f t="shared" si="14"/>
        <v>2.10</v>
      </c>
      <c r="T52" s="103">
        <f t="shared" si="15"/>
        <v>1.45</v>
      </c>
      <c r="U52" s="103">
        <f t="shared" si="16"/>
        <v>1.2749999999999999</v>
      </c>
      <c r="V52" s="103">
        <f t="shared" si="17"/>
        <v>1.725</v>
      </c>
      <c r="W52" s="26">
        <f t="shared" si="9"/>
        <v>63</v>
      </c>
      <c r="X52" s="226">
        <f t="shared" si="10"/>
        <v>12.60</v>
      </c>
      <c r="Y52" s="317">
        <v>52</v>
      </c>
      <c r="Z52" s="105">
        <f t="shared" si="11"/>
        <v>41.60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1" thickBot="1">
      <c r="A53" s="223">
        <v>47</v>
      </c>
      <c r="B53" s="260">
        <v>630181</v>
      </c>
      <c r="C53" s="118" t="s">
        <v>317</v>
      </c>
      <c r="D53" s="7">
        <v>7</v>
      </c>
      <c r="E53" s="8">
        <v>12</v>
      </c>
      <c r="F53" s="8">
        <v>8.50</v>
      </c>
      <c r="G53" s="8">
        <v>9.50</v>
      </c>
      <c r="H53" s="319">
        <v>10</v>
      </c>
      <c r="I53" s="228">
        <f t="shared" si="12"/>
        <v>47</v>
      </c>
      <c r="J53" s="228">
        <f t="shared" si="6"/>
        <v>7.05</v>
      </c>
      <c r="K53" s="229">
        <v>2</v>
      </c>
      <c r="L53" s="229">
        <v>2.50</v>
      </c>
      <c r="M53" s="229">
        <v>3</v>
      </c>
      <c r="N53" s="229">
        <v>1</v>
      </c>
      <c r="O53" s="229">
        <v>2</v>
      </c>
      <c r="P53" s="229">
        <f t="shared" si="7"/>
        <v>10.50</v>
      </c>
      <c r="Q53" s="229">
        <f t="shared" si="8"/>
        <v>0.525</v>
      </c>
      <c r="R53" s="103">
        <f t="shared" si="13"/>
        <v>1.1500000000000001</v>
      </c>
      <c r="S53" s="103">
        <f t="shared" si="14"/>
        <v>1.9249999999999998</v>
      </c>
      <c r="T53" s="103">
        <f t="shared" si="15"/>
        <v>1.4249999999999998</v>
      </c>
      <c r="U53" s="103">
        <f t="shared" si="16"/>
        <v>1.475</v>
      </c>
      <c r="V53" s="103">
        <f t="shared" si="17"/>
        <v>1.60</v>
      </c>
      <c r="W53" s="26">
        <f t="shared" si="9"/>
        <v>57.50</v>
      </c>
      <c r="X53" s="226">
        <f t="shared" si="10"/>
        <v>11.50</v>
      </c>
      <c r="Y53" s="317">
        <v>50</v>
      </c>
      <c r="Z53" s="105">
        <f t="shared" si="11"/>
        <v>40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630182</v>
      </c>
      <c r="C54" s="118" t="s">
        <v>228</v>
      </c>
      <c r="D54" s="7">
        <v>16</v>
      </c>
      <c r="E54" s="8">
        <v>13.50</v>
      </c>
      <c r="F54" s="8">
        <v>10</v>
      </c>
      <c r="G54" s="8">
        <v>14</v>
      </c>
      <c r="H54" s="319">
        <v>8</v>
      </c>
      <c r="I54" s="228">
        <f t="shared" si="12"/>
        <v>61.50</v>
      </c>
      <c r="J54" s="228">
        <f t="shared" si="6"/>
        <v>9.225</v>
      </c>
      <c r="K54" s="229">
        <v>5</v>
      </c>
      <c r="L54" s="229">
        <v>3</v>
      </c>
      <c r="M54" s="229">
        <v>5</v>
      </c>
      <c r="N54" s="229">
        <v>4</v>
      </c>
      <c r="O54" s="229">
        <v>2</v>
      </c>
      <c r="P54" s="229">
        <f t="shared" si="7"/>
        <v>19</v>
      </c>
      <c r="Q54" s="229">
        <f t="shared" si="8"/>
        <v>0.95</v>
      </c>
      <c r="R54" s="103">
        <f t="shared" si="13"/>
        <v>2.65</v>
      </c>
      <c r="S54" s="103">
        <f t="shared" si="14"/>
        <v>2.1749999999999998</v>
      </c>
      <c r="T54" s="103">
        <f t="shared" si="15"/>
        <v>1.75</v>
      </c>
      <c r="U54" s="103">
        <f t="shared" si="16"/>
        <v>2.3000000000000003</v>
      </c>
      <c r="V54" s="103">
        <f t="shared" si="17"/>
        <v>1.30</v>
      </c>
      <c r="W54" s="26">
        <f t="shared" si="9"/>
        <v>80.50</v>
      </c>
      <c r="X54" s="226">
        <f t="shared" si="10"/>
        <v>16.10</v>
      </c>
      <c r="Y54" s="317">
        <v>63</v>
      </c>
      <c r="Z54" s="105">
        <f t="shared" si="11"/>
        <v>50.400000000000006</v>
      </c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1" thickBot="1">
      <c r="A55" s="223">
        <v>49</v>
      </c>
      <c r="B55" s="260">
        <v>630183</v>
      </c>
      <c r="C55" s="118" t="s">
        <v>154</v>
      </c>
      <c r="D55" s="228">
        <v>5</v>
      </c>
      <c r="E55" s="228">
        <v>8</v>
      </c>
      <c r="F55" s="228">
        <v>7</v>
      </c>
      <c r="G55" s="228">
        <v>10</v>
      </c>
      <c r="H55" s="228">
        <v>6.50</v>
      </c>
      <c r="I55" s="228">
        <f t="shared" si="12"/>
        <v>36.50</v>
      </c>
      <c r="J55" s="228">
        <f t="shared" si="6"/>
        <v>5.475</v>
      </c>
      <c r="K55" s="229">
        <v>2</v>
      </c>
      <c r="L55" s="229">
        <v>2</v>
      </c>
      <c r="M55" s="229">
        <v>3</v>
      </c>
      <c r="N55" s="229">
        <v>2</v>
      </c>
      <c r="O55" s="229">
        <v>2.50</v>
      </c>
      <c r="P55" s="229">
        <f t="shared" si="7"/>
        <v>11.50</v>
      </c>
      <c r="Q55" s="229">
        <f t="shared" si="8"/>
        <v>0.57500000000000007</v>
      </c>
      <c r="R55" s="103">
        <f t="shared" si="13"/>
        <v>0.85</v>
      </c>
      <c r="S55" s="103">
        <f t="shared" si="14"/>
        <v>1.30</v>
      </c>
      <c r="T55" s="103">
        <f t="shared" si="15"/>
        <v>1.2000000000000002</v>
      </c>
      <c r="U55" s="103">
        <f t="shared" si="16"/>
        <v>1.60</v>
      </c>
      <c r="V55" s="103">
        <f t="shared" si="17"/>
        <v>1.1000000000000001</v>
      </c>
      <c r="W55" s="26">
        <f t="shared" si="9"/>
        <v>48</v>
      </c>
      <c r="X55" s="226">
        <f t="shared" si="10"/>
        <v>9.6000000000000014</v>
      </c>
      <c r="Y55" s="317">
        <v>39</v>
      </c>
      <c r="Z55" s="105">
        <f t="shared" si="11"/>
        <v>31.200000000000003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630184</v>
      </c>
      <c r="C56" s="118" t="s">
        <v>229</v>
      </c>
      <c r="D56" s="7">
        <v>9.50</v>
      </c>
      <c r="E56" s="8">
        <v>8</v>
      </c>
      <c r="F56" s="8">
        <v>13</v>
      </c>
      <c r="G56" s="8">
        <v>14</v>
      </c>
      <c r="H56" s="319">
        <v>15</v>
      </c>
      <c r="I56" s="228">
        <f t="shared" si="12"/>
        <v>59.50</v>
      </c>
      <c r="J56" s="228">
        <f t="shared" si="6"/>
        <v>8.9249999999999989</v>
      </c>
      <c r="K56" s="229">
        <v>2</v>
      </c>
      <c r="L56" s="229">
        <v>3</v>
      </c>
      <c r="M56" s="229">
        <v>4</v>
      </c>
      <c r="N56" s="229">
        <v>3</v>
      </c>
      <c r="O56" s="229">
        <v>4</v>
      </c>
      <c r="P56" s="229">
        <f t="shared" si="7"/>
        <v>16</v>
      </c>
      <c r="Q56" s="229">
        <f t="shared" si="8"/>
        <v>0.80</v>
      </c>
      <c r="R56" s="103">
        <f t="shared" si="13"/>
        <v>1.525</v>
      </c>
      <c r="S56" s="103">
        <f t="shared" si="14"/>
        <v>1.35</v>
      </c>
      <c r="T56" s="103">
        <f t="shared" si="15"/>
        <v>2.15</v>
      </c>
      <c r="U56" s="103">
        <f t="shared" si="16"/>
        <v>2.25</v>
      </c>
      <c r="V56" s="103">
        <f t="shared" si="17"/>
        <v>2.4500000000000002</v>
      </c>
      <c r="W56" s="26">
        <f t="shared" si="9"/>
        <v>75.50</v>
      </c>
      <c r="X56" s="226">
        <f t="shared" si="10"/>
        <v>15.10</v>
      </c>
      <c r="Y56" s="317">
        <v>61</v>
      </c>
      <c r="Z56" s="105">
        <f t="shared" si="11"/>
        <v>48.80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630185</v>
      </c>
      <c r="C57" s="118" t="s">
        <v>155</v>
      </c>
      <c r="D57" s="228">
        <v>13.50</v>
      </c>
      <c r="E57" s="228">
        <v>12</v>
      </c>
      <c r="F57" s="228">
        <v>15</v>
      </c>
      <c r="G57" s="228">
        <v>13</v>
      </c>
      <c r="H57" s="228">
        <v>18</v>
      </c>
      <c r="I57" s="228">
        <f t="shared" si="12"/>
        <v>71.50</v>
      </c>
      <c r="J57" s="228">
        <f t="shared" si="6"/>
        <v>10.725</v>
      </c>
      <c r="K57" s="229">
        <v>5</v>
      </c>
      <c r="L57" s="229">
        <v>4</v>
      </c>
      <c r="M57" s="229">
        <v>3</v>
      </c>
      <c r="N57" s="229">
        <v>5</v>
      </c>
      <c r="O57" s="229">
        <v>3</v>
      </c>
      <c r="P57" s="229">
        <f t="shared" si="7"/>
        <v>20</v>
      </c>
      <c r="Q57" s="229">
        <f t="shared" si="8"/>
        <v>1</v>
      </c>
      <c r="R57" s="103">
        <f t="shared" si="13"/>
        <v>2.275</v>
      </c>
      <c r="S57" s="103">
        <f t="shared" si="14"/>
        <v>1.9999999999999998</v>
      </c>
      <c r="T57" s="103">
        <f t="shared" si="15"/>
        <v>2.40</v>
      </c>
      <c r="U57" s="103">
        <f t="shared" si="16"/>
        <v>2.2000000000000002</v>
      </c>
      <c r="V57" s="103">
        <f t="shared" si="17"/>
        <v>2.8499999999999996</v>
      </c>
      <c r="W57" s="26">
        <f t="shared" si="9"/>
        <v>91.50</v>
      </c>
      <c r="X57" s="226">
        <f t="shared" si="10"/>
        <v>18.30</v>
      </c>
      <c r="Y57" s="317">
        <v>73</v>
      </c>
      <c r="Z57" s="105">
        <f t="shared" si="11"/>
        <v>58.400000000000006</v>
      </c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630187</v>
      </c>
      <c r="C58" s="118" t="s">
        <v>157</v>
      </c>
      <c r="D58" s="228">
        <v>8</v>
      </c>
      <c r="E58" s="228">
        <v>7</v>
      </c>
      <c r="F58" s="228">
        <v>10</v>
      </c>
      <c r="G58" s="228">
        <v>6</v>
      </c>
      <c r="H58" s="228">
        <v>9.50</v>
      </c>
      <c r="I58" s="228">
        <f t="shared" si="12"/>
        <v>40.50</v>
      </c>
      <c r="J58" s="228">
        <f t="shared" si="6"/>
        <v>6.075</v>
      </c>
      <c r="K58" s="229">
        <v>2</v>
      </c>
      <c r="L58" s="229">
        <v>2.50</v>
      </c>
      <c r="M58" s="229">
        <v>3.50</v>
      </c>
      <c r="N58" s="229">
        <v>2</v>
      </c>
      <c r="O58" s="229">
        <v>1.50</v>
      </c>
      <c r="P58" s="229">
        <f t="shared" si="7"/>
        <v>11.50</v>
      </c>
      <c r="Q58" s="229">
        <f t="shared" si="8"/>
        <v>0.57500000000000007</v>
      </c>
      <c r="R58" s="103">
        <f t="shared" si="18" ref="R58:R59">D58*0.15+K58*0.05</f>
        <v>1.30</v>
      </c>
      <c r="S58" s="103">
        <f t="shared" si="19" ref="S58:S59">E58*0.15+L58*0.05</f>
        <v>1.175</v>
      </c>
      <c r="T58" s="103">
        <f t="shared" si="20" ref="T58:T59">F58*0.15+M58*0.05</f>
        <v>1.675</v>
      </c>
      <c r="U58" s="103">
        <f t="shared" si="21" ref="U58:U59">G58*0.15+N58*0.05</f>
        <v>0.99999999999999989</v>
      </c>
      <c r="V58" s="103">
        <f t="shared" si="22" ref="V58:V59">H58*0.15+O58*0.05</f>
        <v>1.50</v>
      </c>
      <c r="W58" s="26">
        <f t="shared" si="9"/>
        <v>52</v>
      </c>
      <c r="X58" s="226"/>
      <c r="Y58" s="317">
        <v>44</v>
      </c>
      <c r="Z58" s="105">
        <f t="shared" si="11"/>
        <v>35.200000000000003</v>
      </c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630189</v>
      </c>
      <c r="C59" s="118" t="s">
        <v>230</v>
      </c>
      <c r="D59" s="228">
        <v>9.50</v>
      </c>
      <c r="E59" s="228">
        <v>8</v>
      </c>
      <c r="F59" s="228">
        <v>7</v>
      </c>
      <c r="G59" s="228">
        <v>7.50</v>
      </c>
      <c r="H59" s="228">
        <v>10</v>
      </c>
      <c r="I59" s="228">
        <f t="shared" si="12"/>
        <v>42</v>
      </c>
      <c r="J59" s="228">
        <f t="shared" si="6"/>
        <v>6.30</v>
      </c>
      <c r="K59" s="229">
        <v>3</v>
      </c>
      <c r="L59" s="229">
        <v>2</v>
      </c>
      <c r="M59" s="229">
        <v>3</v>
      </c>
      <c r="N59" s="229">
        <v>2.50</v>
      </c>
      <c r="O59" s="229">
        <v>1.50</v>
      </c>
      <c r="P59" s="229">
        <f t="shared" si="7"/>
        <v>12</v>
      </c>
      <c r="Q59" s="229">
        <f t="shared" si="8"/>
        <v>0.60000000000000009</v>
      </c>
      <c r="R59" s="103">
        <f t="shared" si="18"/>
        <v>1.5750000000000002</v>
      </c>
      <c r="S59" s="103">
        <f t="shared" si="19"/>
        <v>1.30</v>
      </c>
      <c r="T59" s="103">
        <f t="shared" si="20"/>
        <v>1.2000000000000002</v>
      </c>
      <c r="U59" s="103">
        <f t="shared" si="21"/>
        <v>1.25</v>
      </c>
      <c r="V59" s="103">
        <f t="shared" si="22"/>
        <v>1.575</v>
      </c>
      <c r="W59" s="26">
        <f t="shared" si="9"/>
        <v>54</v>
      </c>
      <c r="X59" s="226"/>
      <c r="Y59" s="317">
        <v>47</v>
      </c>
      <c r="Z59" s="105">
        <f t="shared" si="11"/>
        <v>37.60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630192</v>
      </c>
      <c r="C60" s="118" t="s">
        <v>160</v>
      </c>
      <c r="D60" s="228">
        <v>16</v>
      </c>
      <c r="E60" s="228">
        <v>13</v>
      </c>
      <c r="F60" s="228">
        <v>12</v>
      </c>
      <c r="G60" s="228">
        <v>11</v>
      </c>
      <c r="H60" s="228">
        <v>13</v>
      </c>
      <c r="I60" s="228">
        <f t="shared" si="12"/>
        <v>65</v>
      </c>
      <c r="J60" s="228">
        <f t="shared" si="6"/>
        <v>9.75</v>
      </c>
      <c r="K60" s="229">
        <v>3</v>
      </c>
      <c r="L60" s="229">
        <v>4</v>
      </c>
      <c r="M60" s="229">
        <v>5</v>
      </c>
      <c r="N60" s="229">
        <v>4</v>
      </c>
      <c r="O60" s="229">
        <v>4</v>
      </c>
      <c r="P60" s="229">
        <f t="shared" si="7"/>
        <v>20</v>
      </c>
      <c r="Q60" s="229">
        <f t="shared" si="8"/>
        <v>1</v>
      </c>
      <c r="R60" s="103">
        <f t="shared" si="23" ref="R60:R91">D60*0.15+K60*0.05</f>
        <v>2.5499999999999998</v>
      </c>
      <c r="S60" s="103">
        <f t="shared" si="24" ref="S60:S91">E60*0.15+L60*0.05</f>
        <v>2.15</v>
      </c>
      <c r="T60" s="103">
        <f t="shared" si="25" ref="T60:T91">F60*0.15+M60*0.05</f>
        <v>2.0499999999999998</v>
      </c>
      <c r="U60" s="103">
        <f t="shared" si="26" ref="U60:U91">G60*0.15+N60*0.05</f>
        <v>1.85</v>
      </c>
      <c r="V60" s="103">
        <f t="shared" si="27" ref="V60:V91">H60*0.15+O60*0.05</f>
        <v>2.15</v>
      </c>
      <c r="W60" s="26">
        <f t="shared" si="9"/>
        <v>85</v>
      </c>
      <c r="X60" s="226">
        <f t="shared" si="10"/>
        <v>17</v>
      </c>
      <c r="Y60" s="317">
        <v>71</v>
      </c>
      <c r="Z60" s="105">
        <f t="shared" si="11"/>
        <v>56.80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1" thickBot="1">
      <c r="A61" s="223">
        <v>55</v>
      </c>
      <c r="B61" s="260">
        <v>630193</v>
      </c>
      <c r="C61" s="118" t="s">
        <v>231</v>
      </c>
      <c r="D61" s="8">
        <v>12</v>
      </c>
      <c r="E61" s="8">
        <v>10</v>
      </c>
      <c r="F61" s="8">
        <v>9</v>
      </c>
      <c r="G61" s="8">
        <v>8.50</v>
      </c>
      <c r="H61" s="8">
        <v>7.50</v>
      </c>
      <c r="I61" s="228">
        <f t="shared" si="12"/>
        <v>47</v>
      </c>
      <c r="J61" s="228">
        <f t="shared" si="6"/>
        <v>7.05</v>
      </c>
      <c r="K61" s="11">
        <v>3</v>
      </c>
      <c r="L61" s="11">
        <v>2</v>
      </c>
      <c r="M61" s="11">
        <v>3.50</v>
      </c>
      <c r="N61" s="11">
        <v>3.50</v>
      </c>
      <c r="O61" s="11">
        <v>3</v>
      </c>
      <c r="P61" s="229">
        <f t="shared" si="7"/>
        <v>15</v>
      </c>
      <c r="Q61" s="229">
        <f t="shared" si="8"/>
        <v>0.75</v>
      </c>
      <c r="R61" s="103">
        <f t="shared" si="23"/>
        <v>1.9499999999999997</v>
      </c>
      <c r="S61" s="103">
        <f t="shared" si="24"/>
        <v>1.60</v>
      </c>
      <c r="T61" s="103">
        <f t="shared" si="25"/>
        <v>1.525</v>
      </c>
      <c r="U61" s="103">
        <f t="shared" si="26"/>
        <v>1.45</v>
      </c>
      <c r="V61" s="103">
        <f t="shared" si="27"/>
        <v>1.2749999999999999</v>
      </c>
      <c r="W61" s="26">
        <f t="shared" si="9"/>
        <v>62</v>
      </c>
      <c r="X61" s="226">
        <f t="shared" si="10"/>
        <v>12.40</v>
      </c>
      <c r="Y61" s="317">
        <v>50</v>
      </c>
      <c r="Z61" s="105">
        <f t="shared" si="11"/>
        <v>40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630195</v>
      </c>
      <c r="C62" s="118" t="s">
        <v>232</v>
      </c>
      <c r="D62" s="7">
        <v>5</v>
      </c>
      <c r="E62" s="8">
        <v>2.50</v>
      </c>
      <c r="F62" s="8">
        <v>3</v>
      </c>
      <c r="G62" s="8">
        <v>5</v>
      </c>
      <c r="H62" s="319">
        <v>3.50</v>
      </c>
      <c r="I62" s="228">
        <f t="shared" si="12"/>
        <v>19</v>
      </c>
      <c r="J62" s="228">
        <f t="shared" si="6"/>
        <v>2.85</v>
      </c>
      <c r="K62" s="229">
        <v>5</v>
      </c>
      <c r="L62" s="229">
        <v>3.50</v>
      </c>
      <c r="M62" s="229">
        <v>3</v>
      </c>
      <c r="N62" s="229">
        <v>4</v>
      </c>
      <c r="O62" s="229">
        <v>4</v>
      </c>
      <c r="P62" s="229">
        <f t="shared" si="7"/>
        <v>19.50</v>
      </c>
      <c r="Q62" s="229">
        <f t="shared" si="8"/>
        <v>0.97500000000000009</v>
      </c>
      <c r="R62" s="103">
        <f t="shared" si="23"/>
        <v>1</v>
      </c>
      <c r="S62" s="103">
        <f t="shared" si="24"/>
        <v>0.55000000000000004</v>
      </c>
      <c r="T62" s="103">
        <f t="shared" si="25"/>
        <v>0.60</v>
      </c>
      <c r="U62" s="103">
        <f t="shared" si="26"/>
        <v>0.95</v>
      </c>
      <c r="V62" s="103">
        <f t="shared" si="27"/>
        <v>0.72500000000000009</v>
      </c>
      <c r="W62" s="26">
        <f t="shared" si="9"/>
        <v>38.50</v>
      </c>
      <c r="X62" s="226">
        <f t="shared" si="10"/>
        <v>7.70</v>
      </c>
      <c r="Y62" s="317">
        <v>62</v>
      </c>
      <c r="Z62" s="105">
        <f t="shared" si="11"/>
        <v>49.60</v>
      </c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1:41" s="104" customFormat="1" ht="21" thickBot="1">
      <c r="A63" s="223">
        <v>57</v>
      </c>
      <c r="B63" s="260">
        <v>630196</v>
      </c>
      <c r="C63" s="118" t="s">
        <v>233</v>
      </c>
      <c r="D63" s="228">
        <v>7.50</v>
      </c>
      <c r="E63" s="228">
        <v>8</v>
      </c>
      <c r="F63" s="228">
        <v>5.50</v>
      </c>
      <c r="G63" s="228">
        <v>9</v>
      </c>
      <c r="H63" s="228">
        <v>8.50</v>
      </c>
      <c r="I63" s="228">
        <f t="shared" si="12"/>
        <v>38.50</v>
      </c>
      <c r="J63" s="228">
        <f t="shared" si="6"/>
        <v>5.775</v>
      </c>
      <c r="K63" s="229">
        <v>2.50</v>
      </c>
      <c r="L63" s="229">
        <v>1.50</v>
      </c>
      <c r="M63" s="229">
        <v>2.50</v>
      </c>
      <c r="N63" s="229">
        <v>2</v>
      </c>
      <c r="O63" s="229">
        <v>3.50</v>
      </c>
      <c r="P63" s="229">
        <f t="shared" si="7"/>
        <v>12</v>
      </c>
      <c r="Q63" s="229">
        <f t="shared" si="8"/>
        <v>0.60000000000000009</v>
      </c>
      <c r="R63" s="103">
        <f t="shared" si="23"/>
        <v>1.25</v>
      </c>
      <c r="S63" s="103">
        <f t="shared" si="24"/>
        <v>1.2749999999999999</v>
      </c>
      <c r="T63" s="103">
        <f t="shared" si="25"/>
        <v>0.95</v>
      </c>
      <c r="U63" s="103">
        <f t="shared" si="26"/>
        <v>1.45</v>
      </c>
      <c r="V63" s="103">
        <f t="shared" si="27"/>
        <v>1.45</v>
      </c>
      <c r="W63" s="26">
        <f t="shared" si="9"/>
        <v>50.50</v>
      </c>
      <c r="X63" s="226">
        <f t="shared" si="10"/>
        <v>10.100000000000001</v>
      </c>
      <c r="Y63" s="317">
        <v>42</v>
      </c>
      <c r="Z63" s="105">
        <f t="shared" si="11"/>
        <v>33.60</v>
      </c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6"/>
    </row>
    <row r="64" spans="1:44" s="104" customFormat="1" ht="20.25">
      <c r="A64" s="223">
        <v>58</v>
      </c>
      <c r="B64" s="260">
        <v>630197</v>
      </c>
      <c r="C64" s="118" t="s">
        <v>234</v>
      </c>
      <c r="D64" s="7">
        <v>11</v>
      </c>
      <c r="E64" s="8">
        <v>5</v>
      </c>
      <c r="F64" s="8">
        <v>7</v>
      </c>
      <c r="G64" s="8">
        <v>6.50</v>
      </c>
      <c r="H64" s="319">
        <v>9</v>
      </c>
      <c r="I64" s="228">
        <f t="shared" si="12"/>
        <v>38.50</v>
      </c>
      <c r="J64" s="228">
        <f t="shared" si="6"/>
        <v>5.775</v>
      </c>
      <c r="K64" s="229">
        <v>1</v>
      </c>
      <c r="L64" s="229">
        <v>2</v>
      </c>
      <c r="M64" s="229">
        <v>2</v>
      </c>
      <c r="N64" s="229">
        <v>3</v>
      </c>
      <c r="O64" s="229">
        <v>4</v>
      </c>
      <c r="P64" s="229">
        <f t="shared" si="7"/>
        <v>12</v>
      </c>
      <c r="Q64" s="229">
        <f t="shared" si="8"/>
        <v>0.60000000000000009</v>
      </c>
      <c r="R64" s="103">
        <f t="shared" si="23"/>
        <v>1.70</v>
      </c>
      <c r="S64" s="103">
        <f t="shared" si="24"/>
        <v>0.85</v>
      </c>
      <c r="T64" s="103">
        <f t="shared" si="25"/>
        <v>1.1500000000000001</v>
      </c>
      <c r="U64" s="103">
        <f t="shared" si="26"/>
        <v>1.125</v>
      </c>
      <c r="V64" s="103">
        <f t="shared" si="27"/>
        <v>1.5499999999999998</v>
      </c>
      <c r="W64" s="26">
        <f t="shared" si="9"/>
        <v>50.50</v>
      </c>
      <c r="X64" s="226">
        <f t="shared" si="10"/>
        <v>10.100000000000001</v>
      </c>
      <c r="Y64" s="317">
        <v>41</v>
      </c>
      <c r="Z64" s="105">
        <f t="shared" si="11"/>
        <v>32.800000000000004</v>
      </c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6"/>
    </row>
    <row r="65" spans="1:44" s="104" customFormat="1" ht="20.25">
      <c r="A65" s="223">
        <v>59</v>
      </c>
      <c r="B65" s="260">
        <v>630198</v>
      </c>
      <c r="C65" s="118" t="s">
        <v>235</v>
      </c>
      <c r="D65" s="8">
        <v>4</v>
      </c>
      <c r="E65" s="8">
        <v>2.50</v>
      </c>
      <c r="F65" s="8">
        <v>3</v>
      </c>
      <c r="G65" s="228">
        <v>4</v>
      </c>
      <c r="H65" s="228">
        <v>7</v>
      </c>
      <c r="I65" s="228">
        <f t="shared" si="12"/>
        <v>20.50</v>
      </c>
      <c r="J65" s="228">
        <f t="shared" si="6"/>
        <v>3.0749999999999997</v>
      </c>
      <c r="K65" s="229">
        <v>2</v>
      </c>
      <c r="L65" s="229">
        <v>3</v>
      </c>
      <c r="M65" s="229">
        <v>1</v>
      </c>
      <c r="N65" s="229">
        <v>2</v>
      </c>
      <c r="O65" s="229">
        <v>3</v>
      </c>
      <c r="P65" s="229">
        <f t="shared" si="7"/>
        <v>11</v>
      </c>
      <c r="Q65" s="229">
        <f t="shared" si="8"/>
        <v>0.55000000000000004</v>
      </c>
      <c r="R65" s="103">
        <f t="shared" si="23"/>
        <v>0.70</v>
      </c>
      <c r="S65" s="103">
        <f t="shared" si="24"/>
        <v>0.525</v>
      </c>
      <c r="T65" s="103">
        <f t="shared" si="25"/>
        <v>0.49999999999999994</v>
      </c>
      <c r="U65" s="103">
        <f t="shared" si="26"/>
        <v>0.70</v>
      </c>
      <c r="V65" s="103">
        <f t="shared" si="27"/>
        <v>1.2000000000000002</v>
      </c>
      <c r="W65" s="26">
        <f t="shared" si="9"/>
        <v>31.50</v>
      </c>
      <c r="X65" s="226">
        <f t="shared" si="10"/>
        <v>6.3000000000000007</v>
      </c>
      <c r="Y65" s="317">
        <v>23</v>
      </c>
      <c r="Z65" s="105">
        <f t="shared" si="11"/>
        <v>18.400000000000002</v>
      </c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6"/>
    </row>
    <row r="66" spans="1:44" s="104" customFormat="1" ht="20.25">
      <c r="A66" s="223">
        <v>60</v>
      </c>
      <c r="B66" s="260">
        <v>630199</v>
      </c>
      <c r="C66" s="118" t="s">
        <v>236</v>
      </c>
      <c r="D66" s="228">
        <v>7</v>
      </c>
      <c r="E66" s="228">
        <v>9</v>
      </c>
      <c r="F66" s="228">
        <v>8</v>
      </c>
      <c r="G66" s="228">
        <v>8.50</v>
      </c>
      <c r="H66" s="228">
        <v>9</v>
      </c>
      <c r="I66" s="228">
        <f t="shared" si="12"/>
        <v>41.50</v>
      </c>
      <c r="J66" s="228">
        <f t="shared" si="6"/>
        <v>6.225</v>
      </c>
      <c r="K66" s="229">
        <v>3</v>
      </c>
      <c r="L66" s="229">
        <v>2</v>
      </c>
      <c r="M66" s="229">
        <v>3</v>
      </c>
      <c r="N66" s="229">
        <v>2.50</v>
      </c>
      <c r="O66" s="229">
        <v>2.50</v>
      </c>
      <c r="P66" s="229">
        <f t="shared" si="7"/>
        <v>13</v>
      </c>
      <c r="Q66" s="229">
        <f t="shared" si="8"/>
        <v>0.65</v>
      </c>
      <c r="R66" s="103">
        <f t="shared" si="23"/>
        <v>1.2000000000000002</v>
      </c>
      <c r="S66" s="103">
        <f t="shared" si="24"/>
        <v>1.45</v>
      </c>
      <c r="T66" s="103">
        <f t="shared" si="25"/>
        <v>1.35</v>
      </c>
      <c r="U66" s="103">
        <f t="shared" si="26"/>
        <v>1.40</v>
      </c>
      <c r="V66" s="103">
        <f t="shared" si="27"/>
        <v>1.475</v>
      </c>
      <c r="W66" s="26">
        <f t="shared" si="9"/>
        <v>54.50</v>
      </c>
      <c r="X66" s="226">
        <f t="shared" si="10"/>
        <v>10.90</v>
      </c>
      <c r="Y66" s="317">
        <v>46</v>
      </c>
      <c r="Z66" s="105">
        <f t="shared" si="11"/>
        <v>36.800000000000004</v>
      </c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6"/>
    </row>
    <row r="67" spans="1:44" s="104" customFormat="1" ht="20.25">
      <c r="A67" s="223">
        <v>61</v>
      </c>
      <c r="B67" s="260">
        <v>630200</v>
      </c>
      <c r="C67" s="118" t="s">
        <v>237</v>
      </c>
      <c r="D67" s="8">
        <v>12.50</v>
      </c>
      <c r="E67" s="8">
        <v>13</v>
      </c>
      <c r="F67" s="8">
        <v>14</v>
      </c>
      <c r="G67" s="228">
        <v>11.50</v>
      </c>
      <c r="H67" s="228">
        <v>12</v>
      </c>
      <c r="I67" s="228">
        <f t="shared" si="12"/>
        <v>63</v>
      </c>
      <c r="J67" s="228">
        <f t="shared" si="6"/>
        <v>9.4499999999999993</v>
      </c>
      <c r="K67" s="229">
        <v>3</v>
      </c>
      <c r="L67" s="229">
        <v>4</v>
      </c>
      <c r="M67" s="229">
        <v>5</v>
      </c>
      <c r="N67" s="229">
        <v>4</v>
      </c>
      <c r="O67" s="229">
        <v>4</v>
      </c>
      <c r="P67" s="229">
        <f t="shared" si="7"/>
        <v>20</v>
      </c>
      <c r="Q67" s="229">
        <f t="shared" si="8"/>
        <v>1</v>
      </c>
      <c r="R67" s="103">
        <f t="shared" si="23"/>
        <v>2.025</v>
      </c>
      <c r="S67" s="103">
        <f t="shared" si="24"/>
        <v>2.15</v>
      </c>
      <c r="T67" s="103">
        <f t="shared" si="25"/>
        <v>2.35</v>
      </c>
      <c r="U67" s="103">
        <f t="shared" si="26"/>
        <v>1.9249999999999998</v>
      </c>
      <c r="V67" s="103">
        <f t="shared" si="27"/>
        <v>1.9999999999999998</v>
      </c>
      <c r="W67" s="26">
        <f t="shared" si="9"/>
        <v>83</v>
      </c>
      <c r="X67" s="226">
        <f t="shared" si="10"/>
        <v>16.60</v>
      </c>
      <c r="Y67" s="317">
        <v>67</v>
      </c>
      <c r="Z67" s="105">
        <f t="shared" si="11"/>
        <v>53.60</v>
      </c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6"/>
    </row>
    <row r="68" spans="1:44" s="104" customFormat="1" ht="20.25">
      <c r="A68" s="223">
        <v>62</v>
      </c>
      <c r="B68" s="260">
        <v>630202</v>
      </c>
      <c r="C68" s="118" t="s">
        <v>163</v>
      </c>
      <c r="D68" s="228">
        <v>8</v>
      </c>
      <c r="E68" s="228">
        <v>7</v>
      </c>
      <c r="F68" s="228">
        <v>9</v>
      </c>
      <c r="G68" s="228">
        <v>6.50</v>
      </c>
      <c r="H68" s="228">
        <v>9.50</v>
      </c>
      <c r="I68" s="228">
        <f t="shared" si="12"/>
        <v>40</v>
      </c>
      <c r="J68" s="228">
        <f t="shared" si="6"/>
        <v>6</v>
      </c>
      <c r="K68" s="229">
        <v>2</v>
      </c>
      <c r="L68" s="229">
        <v>3</v>
      </c>
      <c r="M68" s="229">
        <v>2.50</v>
      </c>
      <c r="N68" s="229">
        <v>3</v>
      </c>
      <c r="O68" s="229">
        <v>2</v>
      </c>
      <c r="P68" s="229">
        <f t="shared" si="7"/>
        <v>12.50</v>
      </c>
      <c r="Q68" s="229">
        <f t="shared" si="8"/>
        <v>0.625</v>
      </c>
      <c r="R68" s="103">
        <f t="shared" si="23"/>
        <v>1.30</v>
      </c>
      <c r="S68" s="103">
        <f t="shared" si="24"/>
        <v>1.2000000000000002</v>
      </c>
      <c r="T68" s="103">
        <f t="shared" si="25"/>
        <v>1.475</v>
      </c>
      <c r="U68" s="103">
        <f t="shared" si="26"/>
        <v>1.125</v>
      </c>
      <c r="V68" s="103">
        <f t="shared" si="27"/>
        <v>1.525</v>
      </c>
      <c r="W68" s="26">
        <f t="shared" si="9"/>
        <v>52.50</v>
      </c>
      <c r="X68" s="226">
        <f t="shared" si="10"/>
        <v>10.50</v>
      </c>
      <c r="Y68" s="317">
        <v>43</v>
      </c>
      <c r="Z68" s="105">
        <f t="shared" si="11"/>
        <v>34.40</v>
      </c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6"/>
    </row>
    <row r="69" spans="1:44" s="104" customFormat="1" ht="21" thickBot="1">
      <c r="A69" s="223">
        <v>63</v>
      </c>
      <c r="B69" s="260">
        <v>630203</v>
      </c>
      <c r="C69" s="118" t="s">
        <v>238</v>
      </c>
      <c r="D69" s="228">
        <v>13.50</v>
      </c>
      <c r="E69" s="228">
        <v>10</v>
      </c>
      <c r="F69" s="228">
        <v>12.50</v>
      </c>
      <c r="G69" s="228">
        <v>9</v>
      </c>
      <c r="H69" s="228">
        <v>8</v>
      </c>
      <c r="I69" s="228">
        <f t="shared" si="12"/>
        <v>53</v>
      </c>
      <c r="J69" s="228">
        <f t="shared" si="6"/>
        <v>7.9499999999999993</v>
      </c>
      <c r="K69" s="229">
        <v>3</v>
      </c>
      <c r="L69" s="229">
        <v>2.50</v>
      </c>
      <c r="M69" s="229">
        <v>4</v>
      </c>
      <c r="N69" s="229">
        <v>3.50</v>
      </c>
      <c r="O69" s="229">
        <v>3</v>
      </c>
      <c r="P69" s="229">
        <f t="shared" si="7"/>
        <v>16</v>
      </c>
      <c r="Q69" s="229">
        <f t="shared" si="8"/>
        <v>0.80</v>
      </c>
      <c r="R69" s="103">
        <f t="shared" si="23"/>
        <v>2.1749999999999998</v>
      </c>
      <c r="S69" s="103">
        <f t="shared" si="24"/>
        <v>1.625</v>
      </c>
      <c r="T69" s="103">
        <f t="shared" si="25"/>
        <v>2.0750000000000002</v>
      </c>
      <c r="U69" s="103">
        <f t="shared" si="26"/>
        <v>1.525</v>
      </c>
      <c r="V69" s="103">
        <f t="shared" si="27"/>
        <v>1.35</v>
      </c>
      <c r="W69" s="26">
        <f t="shared" si="9"/>
        <v>69</v>
      </c>
      <c r="X69" s="226">
        <f t="shared" si="10"/>
        <v>13.80</v>
      </c>
      <c r="Y69" s="317">
        <v>58</v>
      </c>
      <c r="Z69" s="105">
        <f t="shared" si="11"/>
        <v>46.400000000000006</v>
      </c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6"/>
    </row>
    <row r="70" spans="1:44" s="104" customFormat="1" ht="20.25">
      <c r="A70" s="223">
        <v>64</v>
      </c>
      <c r="B70" s="260">
        <v>630205</v>
      </c>
      <c r="C70" s="118" t="s">
        <v>239</v>
      </c>
      <c r="D70" s="7">
        <v>12</v>
      </c>
      <c r="E70" s="8">
        <v>10.50</v>
      </c>
      <c r="F70" s="8">
        <v>17.50</v>
      </c>
      <c r="G70" s="8">
        <v>13</v>
      </c>
      <c r="H70" s="319">
        <v>9.50</v>
      </c>
      <c r="I70" s="228">
        <f t="shared" si="12"/>
        <v>62.50</v>
      </c>
      <c r="J70" s="228">
        <f t="shared" si="6"/>
        <v>9.375</v>
      </c>
      <c r="K70" s="229">
        <v>3</v>
      </c>
      <c r="L70" s="229">
        <v>2</v>
      </c>
      <c r="M70" s="229">
        <v>5.50</v>
      </c>
      <c r="N70" s="229">
        <v>4</v>
      </c>
      <c r="O70" s="229">
        <v>4.50</v>
      </c>
      <c r="P70" s="229">
        <f t="shared" si="7"/>
        <v>19</v>
      </c>
      <c r="Q70" s="229">
        <f t="shared" si="8"/>
        <v>0.95</v>
      </c>
      <c r="R70" s="103">
        <f t="shared" si="23"/>
        <v>1.9499999999999997</v>
      </c>
      <c r="S70" s="103">
        <f t="shared" si="24"/>
        <v>1.675</v>
      </c>
      <c r="T70" s="103">
        <f t="shared" si="25"/>
        <v>2.90</v>
      </c>
      <c r="U70" s="103">
        <f t="shared" si="26"/>
        <v>2.15</v>
      </c>
      <c r="V70" s="103">
        <f t="shared" si="27"/>
        <v>1.65</v>
      </c>
      <c r="W70" s="26">
        <f t="shared" si="9"/>
        <v>81.50</v>
      </c>
      <c r="X70" s="226">
        <f t="shared" si="10"/>
        <v>16.30</v>
      </c>
      <c r="Y70" s="317">
        <v>65</v>
      </c>
      <c r="Z70" s="105">
        <f t="shared" si="11"/>
        <v>52</v>
      </c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6"/>
    </row>
    <row r="71" spans="1:44" s="104" customFormat="1" ht="20.25">
      <c r="A71" s="223">
        <v>65</v>
      </c>
      <c r="B71" s="260">
        <v>630207</v>
      </c>
      <c r="C71" s="118" t="s">
        <v>241</v>
      </c>
      <c r="D71" s="8">
        <v>7</v>
      </c>
      <c r="E71" s="8">
        <v>6</v>
      </c>
      <c r="F71" s="8">
        <v>13</v>
      </c>
      <c r="G71" s="228">
        <v>12</v>
      </c>
      <c r="H71" s="228">
        <v>10</v>
      </c>
      <c r="I71" s="228">
        <f t="shared" si="28" ref="I71:I102">SUM(D71:H71)</f>
        <v>48</v>
      </c>
      <c r="J71" s="228">
        <f t="shared" si="6"/>
        <v>7.1999999999999993</v>
      </c>
      <c r="K71" s="229">
        <v>3</v>
      </c>
      <c r="L71" s="229">
        <v>2</v>
      </c>
      <c r="M71" s="229">
        <v>1</v>
      </c>
      <c r="N71" s="229">
        <v>3</v>
      </c>
      <c r="O71" s="229">
        <v>2</v>
      </c>
      <c r="P71" s="229">
        <f t="shared" si="7"/>
        <v>11</v>
      </c>
      <c r="Q71" s="229">
        <f t="shared" si="8"/>
        <v>0.55000000000000004</v>
      </c>
      <c r="R71" s="103">
        <f t="shared" si="23"/>
        <v>1.2000000000000002</v>
      </c>
      <c r="S71" s="103">
        <f t="shared" si="24"/>
        <v>0.99999999999999989</v>
      </c>
      <c r="T71" s="103">
        <f t="shared" si="25"/>
        <v>2</v>
      </c>
      <c r="U71" s="103">
        <f t="shared" si="26"/>
        <v>1.9499999999999997</v>
      </c>
      <c r="V71" s="103">
        <f t="shared" si="27"/>
        <v>1.60</v>
      </c>
      <c r="W71" s="26">
        <f t="shared" si="9"/>
        <v>59</v>
      </c>
      <c r="X71" s="226">
        <f t="shared" si="10"/>
        <v>11.80</v>
      </c>
      <c r="Y71" s="317">
        <v>51</v>
      </c>
      <c r="Z71" s="105">
        <f t="shared" si="11"/>
        <v>40.800000000000004</v>
      </c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6"/>
    </row>
    <row r="72" spans="1:44" s="104" customFormat="1" ht="21" thickBot="1">
      <c r="A72" s="223">
        <v>66</v>
      </c>
      <c r="B72" s="260">
        <v>630208</v>
      </c>
      <c r="C72" s="118" t="s">
        <v>242</v>
      </c>
      <c r="D72" s="228">
        <v>9</v>
      </c>
      <c r="E72" s="228">
        <v>8.50</v>
      </c>
      <c r="F72" s="228">
        <v>10</v>
      </c>
      <c r="G72" s="228">
        <v>12</v>
      </c>
      <c r="H72" s="228">
        <v>13</v>
      </c>
      <c r="I72" s="228">
        <f t="shared" si="28"/>
        <v>52.50</v>
      </c>
      <c r="J72" s="228">
        <f t="shared" si="29" ref="J72:J135">I72*0.15</f>
        <v>7.875</v>
      </c>
      <c r="K72" s="229">
        <v>3</v>
      </c>
      <c r="L72" s="229">
        <v>2.50</v>
      </c>
      <c r="M72" s="229">
        <v>3.50</v>
      </c>
      <c r="N72" s="229">
        <v>4</v>
      </c>
      <c r="O72" s="229">
        <v>2.50</v>
      </c>
      <c r="P72" s="229">
        <f t="shared" si="30" ref="P72:P135">SUM(K72:O72)</f>
        <v>15.50</v>
      </c>
      <c r="Q72" s="229">
        <f t="shared" si="31" ref="Q72:Q135">P72*0.05</f>
        <v>0.775</v>
      </c>
      <c r="R72" s="103">
        <f t="shared" si="23"/>
        <v>1.50</v>
      </c>
      <c r="S72" s="103">
        <f t="shared" si="24"/>
        <v>1.40</v>
      </c>
      <c r="T72" s="103">
        <f t="shared" si="25"/>
        <v>1.675</v>
      </c>
      <c r="U72" s="103">
        <f t="shared" si="26"/>
        <v>1.9999999999999998</v>
      </c>
      <c r="V72" s="103">
        <f t="shared" si="27"/>
        <v>2.0750000000000002</v>
      </c>
      <c r="W72" s="26">
        <f t="shared" si="32" ref="W72:W135">I72+P72</f>
        <v>68</v>
      </c>
      <c r="X72" s="226">
        <f t="shared" si="33" ref="X72:X135">W72*0.2</f>
        <v>13.60</v>
      </c>
      <c r="Y72" s="317">
        <v>58</v>
      </c>
      <c r="Z72" s="105">
        <f t="shared" si="34" ref="Z72:Z135">Y72*0.8</f>
        <v>46.400000000000006</v>
      </c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6"/>
    </row>
    <row r="73" spans="1:44" s="104" customFormat="1" ht="20.25">
      <c r="A73" s="223">
        <v>67</v>
      </c>
      <c r="B73" s="260">
        <v>630212</v>
      </c>
      <c r="C73" s="118" t="s">
        <v>243</v>
      </c>
      <c r="D73" s="7">
        <v>8</v>
      </c>
      <c r="E73" s="8">
        <v>6</v>
      </c>
      <c r="F73" s="8">
        <v>9</v>
      </c>
      <c r="G73" s="8">
        <v>5</v>
      </c>
      <c r="H73" s="319">
        <v>7.50</v>
      </c>
      <c r="I73" s="228">
        <f t="shared" si="28"/>
        <v>35.50</v>
      </c>
      <c r="J73" s="228">
        <f t="shared" si="29"/>
        <v>5.325</v>
      </c>
      <c r="K73" s="229">
        <v>2</v>
      </c>
      <c r="L73" s="229">
        <v>3</v>
      </c>
      <c r="M73" s="229">
        <v>2</v>
      </c>
      <c r="N73" s="229">
        <v>2.50</v>
      </c>
      <c r="O73" s="229">
        <v>3</v>
      </c>
      <c r="P73" s="229">
        <f t="shared" si="30"/>
        <v>12.50</v>
      </c>
      <c r="Q73" s="229">
        <f t="shared" si="31"/>
        <v>0.625</v>
      </c>
      <c r="R73" s="103">
        <f t="shared" si="23"/>
        <v>1.30</v>
      </c>
      <c r="S73" s="103">
        <f t="shared" si="24"/>
        <v>1.0499999999999998</v>
      </c>
      <c r="T73" s="103">
        <f t="shared" si="25"/>
        <v>1.45</v>
      </c>
      <c r="U73" s="103">
        <f t="shared" si="26"/>
        <v>0.875</v>
      </c>
      <c r="V73" s="103">
        <f t="shared" si="27"/>
        <v>1.2749999999999999</v>
      </c>
      <c r="W73" s="26">
        <f t="shared" si="32"/>
        <v>48</v>
      </c>
      <c r="X73" s="226">
        <f t="shared" si="33"/>
        <v>9.6000000000000014</v>
      </c>
      <c r="Y73" s="317">
        <v>40</v>
      </c>
      <c r="Z73" s="105">
        <f t="shared" si="34"/>
        <v>32</v>
      </c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6"/>
    </row>
    <row r="74" spans="1:44" s="104" customFormat="1" ht="21" thickBot="1">
      <c r="A74" s="223">
        <v>68</v>
      </c>
      <c r="B74" s="260">
        <v>630214</v>
      </c>
      <c r="C74" s="118" t="s">
        <v>244</v>
      </c>
      <c r="D74" s="228">
        <v>7</v>
      </c>
      <c r="E74" s="228">
        <v>9</v>
      </c>
      <c r="F74" s="228">
        <v>6</v>
      </c>
      <c r="G74" s="228">
        <v>8.50</v>
      </c>
      <c r="H74" s="228">
        <v>10</v>
      </c>
      <c r="I74" s="228">
        <f t="shared" si="28"/>
        <v>40.50</v>
      </c>
      <c r="J74" s="228">
        <f t="shared" si="29"/>
        <v>6.075</v>
      </c>
      <c r="K74" s="229">
        <v>2.50</v>
      </c>
      <c r="L74" s="229">
        <v>3</v>
      </c>
      <c r="M74" s="229">
        <v>2.50</v>
      </c>
      <c r="N74" s="229">
        <v>2</v>
      </c>
      <c r="O74" s="229">
        <v>3</v>
      </c>
      <c r="P74" s="229">
        <f t="shared" si="30"/>
        <v>13</v>
      </c>
      <c r="Q74" s="229">
        <f t="shared" si="31"/>
        <v>0.65</v>
      </c>
      <c r="R74" s="103">
        <f t="shared" si="23"/>
        <v>1.175</v>
      </c>
      <c r="S74" s="103">
        <f t="shared" si="24"/>
        <v>1.50</v>
      </c>
      <c r="T74" s="103">
        <f t="shared" si="25"/>
        <v>1.0249999999999999</v>
      </c>
      <c r="U74" s="103">
        <f t="shared" si="26"/>
        <v>1.375</v>
      </c>
      <c r="V74" s="103">
        <f t="shared" si="27"/>
        <v>1.65</v>
      </c>
      <c r="W74" s="26">
        <f t="shared" si="32"/>
        <v>53.50</v>
      </c>
      <c r="X74" s="226">
        <f t="shared" si="33"/>
        <v>10.70</v>
      </c>
      <c r="Y74" s="317">
        <v>47</v>
      </c>
      <c r="Z74" s="105">
        <f t="shared" si="34"/>
        <v>37.60</v>
      </c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6"/>
    </row>
    <row r="75" spans="1:44" s="104" customFormat="1" ht="20.25">
      <c r="A75" s="223">
        <v>69</v>
      </c>
      <c r="B75" s="260">
        <v>630215</v>
      </c>
      <c r="C75" s="118" t="s">
        <v>244</v>
      </c>
      <c r="D75" s="7">
        <v>12</v>
      </c>
      <c r="E75" s="8">
        <v>10</v>
      </c>
      <c r="F75" s="8">
        <v>13</v>
      </c>
      <c r="G75" s="8">
        <v>17</v>
      </c>
      <c r="H75" s="319">
        <v>16</v>
      </c>
      <c r="I75" s="228">
        <f t="shared" si="28"/>
        <v>68</v>
      </c>
      <c r="J75" s="228">
        <f t="shared" si="29"/>
        <v>10.199999999999999</v>
      </c>
      <c r="K75" s="229">
        <v>3.50</v>
      </c>
      <c r="L75" s="229">
        <v>3</v>
      </c>
      <c r="M75" s="229">
        <v>4</v>
      </c>
      <c r="N75" s="229">
        <v>3</v>
      </c>
      <c r="O75" s="229">
        <v>4.50</v>
      </c>
      <c r="P75" s="229">
        <f t="shared" si="30"/>
        <v>18</v>
      </c>
      <c r="Q75" s="229">
        <f t="shared" si="31"/>
        <v>0.90</v>
      </c>
      <c r="R75" s="103">
        <f t="shared" si="23"/>
        <v>1.975</v>
      </c>
      <c r="S75" s="103">
        <f t="shared" si="24"/>
        <v>1.65</v>
      </c>
      <c r="T75" s="103">
        <f t="shared" si="25"/>
        <v>2.15</v>
      </c>
      <c r="U75" s="103">
        <f t="shared" si="26"/>
        <v>2.6999999999999997</v>
      </c>
      <c r="V75" s="103">
        <f t="shared" si="27"/>
        <v>2.625</v>
      </c>
      <c r="W75" s="26">
        <f t="shared" si="32"/>
        <v>86</v>
      </c>
      <c r="X75" s="226">
        <f t="shared" si="33"/>
        <v>17.20</v>
      </c>
      <c r="Y75" s="317">
        <v>70</v>
      </c>
      <c r="Z75" s="105">
        <f t="shared" si="34"/>
        <v>56</v>
      </c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6"/>
    </row>
    <row r="76" spans="1:44" s="104" customFormat="1" ht="20.25">
      <c r="A76" s="223">
        <v>70</v>
      </c>
      <c r="B76" s="260">
        <v>630216</v>
      </c>
      <c r="C76" s="118" t="s">
        <v>245</v>
      </c>
      <c r="D76" s="228">
        <v>10.50</v>
      </c>
      <c r="E76" s="228">
        <v>6</v>
      </c>
      <c r="F76" s="228">
        <v>8</v>
      </c>
      <c r="G76" s="228">
        <v>7</v>
      </c>
      <c r="H76" s="228">
        <v>9</v>
      </c>
      <c r="I76" s="228">
        <f t="shared" si="28"/>
        <v>40.50</v>
      </c>
      <c r="J76" s="228">
        <f t="shared" si="29"/>
        <v>6.075</v>
      </c>
      <c r="K76" s="229">
        <v>3</v>
      </c>
      <c r="L76" s="229">
        <v>2.50</v>
      </c>
      <c r="M76" s="229">
        <v>3</v>
      </c>
      <c r="N76" s="229">
        <v>2.50</v>
      </c>
      <c r="O76" s="229">
        <v>2</v>
      </c>
      <c r="P76" s="229">
        <f t="shared" si="30"/>
        <v>13</v>
      </c>
      <c r="Q76" s="229">
        <f t="shared" si="31"/>
        <v>0.65</v>
      </c>
      <c r="R76" s="103">
        <f t="shared" si="23"/>
        <v>1.725</v>
      </c>
      <c r="S76" s="103">
        <f t="shared" si="24"/>
        <v>1.0249999999999999</v>
      </c>
      <c r="T76" s="103">
        <f t="shared" si="25"/>
        <v>1.35</v>
      </c>
      <c r="U76" s="103">
        <f t="shared" si="26"/>
        <v>1.175</v>
      </c>
      <c r="V76" s="103">
        <f t="shared" si="27"/>
        <v>1.45</v>
      </c>
      <c r="W76" s="26">
        <f t="shared" si="32"/>
        <v>53.50</v>
      </c>
      <c r="X76" s="226">
        <f t="shared" si="33"/>
        <v>10.70</v>
      </c>
      <c r="Y76" s="317">
        <v>46</v>
      </c>
      <c r="Z76" s="105">
        <f t="shared" si="34"/>
        <v>36.800000000000004</v>
      </c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6"/>
    </row>
    <row r="77" spans="1:44" s="104" customFormat="1" ht="20.25">
      <c r="A77" s="223">
        <v>71</v>
      </c>
      <c r="B77" s="260">
        <v>630218</v>
      </c>
      <c r="C77" s="118" t="s">
        <v>246</v>
      </c>
      <c r="D77" s="8">
        <v>2.50</v>
      </c>
      <c r="E77" s="8">
        <v>4.50</v>
      </c>
      <c r="F77" s="8">
        <v>5</v>
      </c>
      <c r="G77" s="228">
        <v>1.50</v>
      </c>
      <c r="H77" s="228">
        <v>3</v>
      </c>
      <c r="I77" s="228">
        <f t="shared" si="28"/>
        <v>16.50</v>
      </c>
      <c r="J77" s="228">
        <f t="shared" si="29"/>
        <v>2.475</v>
      </c>
      <c r="K77" s="229">
        <v>2</v>
      </c>
      <c r="L77" s="229">
        <v>2.50</v>
      </c>
      <c r="M77" s="229">
        <v>2</v>
      </c>
      <c r="N77" s="229">
        <v>3</v>
      </c>
      <c r="O77" s="229">
        <v>1</v>
      </c>
      <c r="P77" s="229">
        <f t="shared" si="30"/>
        <v>10.50</v>
      </c>
      <c r="Q77" s="229">
        <f t="shared" si="31"/>
        <v>0.525</v>
      </c>
      <c r="R77" s="103">
        <f t="shared" si="23"/>
        <v>0.475</v>
      </c>
      <c r="S77" s="103">
        <f t="shared" si="24"/>
        <v>0.80</v>
      </c>
      <c r="T77" s="103">
        <f t="shared" si="25"/>
        <v>0.85</v>
      </c>
      <c r="U77" s="103">
        <f t="shared" si="26"/>
        <v>0.375</v>
      </c>
      <c r="V77" s="103">
        <f t="shared" si="27"/>
        <v>0.49999999999999994</v>
      </c>
      <c r="W77" s="26">
        <f t="shared" si="32"/>
        <v>27</v>
      </c>
      <c r="X77" s="226">
        <f t="shared" si="33"/>
        <v>5.40</v>
      </c>
      <c r="Y77" s="317">
        <v>19</v>
      </c>
      <c r="Z77" s="105">
        <f t="shared" si="34"/>
        <v>15.20</v>
      </c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6"/>
    </row>
    <row r="78" spans="1:44" s="104" customFormat="1" ht="20.25">
      <c r="A78" s="223">
        <v>72</v>
      </c>
      <c r="B78" s="260">
        <v>630219</v>
      </c>
      <c r="C78" s="118" t="s">
        <v>247</v>
      </c>
      <c r="D78" s="228">
        <v>10</v>
      </c>
      <c r="E78" s="228">
        <v>8.50</v>
      </c>
      <c r="F78" s="228">
        <v>7</v>
      </c>
      <c r="G78" s="228">
        <v>13</v>
      </c>
      <c r="H78" s="228">
        <v>11</v>
      </c>
      <c r="I78" s="228">
        <f t="shared" si="28"/>
        <v>49.50</v>
      </c>
      <c r="J78" s="228">
        <f t="shared" si="29"/>
        <v>7.425</v>
      </c>
      <c r="K78" s="229">
        <v>3.50</v>
      </c>
      <c r="L78" s="229">
        <v>2.50</v>
      </c>
      <c r="M78" s="229">
        <v>3</v>
      </c>
      <c r="N78" s="229">
        <v>2</v>
      </c>
      <c r="O78" s="229">
        <v>4</v>
      </c>
      <c r="P78" s="229">
        <f t="shared" si="30"/>
        <v>15</v>
      </c>
      <c r="Q78" s="229">
        <f t="shared" si="31"/>
        <v>0.75</v>
      </c>
      <c r="R78" s="103">
        <f t="shared" si="23"/>
        <v>1.675</v>
      </c>
      <c r="S78" s="103">
        <f t="shared" si="24"/>
        <v>1.40</v>
      </c>
      <c r="T78" s="103">
        <f t="shared" si="25"/>
        <v>1.2000000000000002</v>
      </c>
      <c r="U78" s="103">
        <f t="shared" si="26"/>
        <v>2.0499999999999998</v>
      </c>
      <c r="V78" s="103">
        <f t="shared" si="27"/>
        <v>1.85</v>
      </c>
      <c r="W78" s="26">
        <f t="shared" si="32"/>
        <v>64.50</v>
      </c>
      <c r="X78" s="226">
        <f t="shared" si="33"/>
        <v>12.90</v>
      </c>
      <c r="Y78" s="317">
        <v>52</v>
      </c>
      <c r="Z78" s="105">
        <f t="shared" si="34"/>
        <v>41.60</v>
      </c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6"/>
    </row>
    <row r="79" spans="1:44" s="104" customFormat="1" ht="20.25">
      <c r="A79" s="223">
        <v>73</v>
      </c>
      <c r="B79" s="260">
        <v>630220</v>
      </c>
      <c r="C79" s="118" t="s">
        <v>248</v>
      </c>
      <c r="D79" s="228">
        <v>8</v>
      </c>
      <c r="E79" s="228">
        <v>10</v>
      </c>
      <c r="F79" s="228">
        <v>10.50</v>
      </c>
      <c r="G79" s="228">
        <v>11</v>
      </c>
      <c r="H79" s="228">
        <v>13</v>
      </c>
      <c r="I79" s="228">
        <f t="shared" si="28"/>
        <v>52.50</v>
      </c>
      <c r="J79" s="228">
        <f t="shared" si="29"/>
        <v>7.875</v>
      </c>
      <c r="K79" s="229">
        <v>2</v>
      </c>
      <c r="L79" s="229">
        <v>4</v>
      </c>
      <c r="M79" s="229">
        <v>3</v>
      </c>
      <c r="N79" s="229">
        <v>2.50</v>
      </c>
      <c r="O79" s="229">
        <v>3</v>
      </c>
      <c r="P79" s="229">
        <f t="shared" si="30"/>
        <v>14.50</v>
      </c>
      <c r="Q79" s="229">
        <f t="shared" si="31"/>
        <v>0.72500000000000009</v>
      </c>
      <c r="R79" s="103">
        <f t="shared" si="23"/>
        <v>1.30</v>
      </c>
      <c r="S79" s="103">
        <f t="shared" si="24"/>
        <v>1.70</v>
      </c>
      <c r="T79" s="103">
        <f t="shared" si="25"/>
        <v>1.725</v>
      </c>
      <c r="U79" s="103">
        <f t="shared" si="26"/>
        <v>1.775</v>
      </c>
      <c r="V79" s="103">
        <f t="shared" si="27"/>
        <v>2.10</v>
      </c>
      <c r="W79" s="26">
        <f t="shared" si="32"/>
        <v>67</v>
      </c>
      <c r="X79" s="226">
        <f t="shared" si="33"/>
        <v>13.40</v>
      </c>
      <c r="Y79" s="317">
        <v>56</v>
      </c>
      <c r="Z79" s="105">
        <f t="shared" si="34"/>
        <v>44.80</v>
      </c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6"/>
    </row>
    <row r="80" spans="1:44" s="104" customFormat="1" ht="20.25">
      <c r="A80" s="223">
        <v>74</v>
      </c>
      <c r="B80" s="260">
        <v>630221</v>
      </c>
      <c r="C80" s="118" t="s">
        <v>167</v>
      </c>
      <c r="D80" s="228">
        <v>7</v>
      </c>
      <c r="E80" s="228">
        <v>8</v>
      </c>
      <c r="F80" s="228">
        <v>6</v>
      </c>
      <c r="G80" s="228">
        <v>8.50</v>
      </c>
      <c r="H80" s="228">
        <v>9</v>
      </c>
      <c r="I80" s="228">
        <f t="shared" si="28"/>
        <v>38.50</v>
      </c>
      <c r="J80" s="228">
        <f t="shared" si="29"/>
        <v>5.775</v>
      </c>
      <c r="K80" s="229">
        <v>3.50</v>
      </c>
      <c r="L80" s="229">
        <v>2</v>
      </c>
      <c r="M80" s="229">
        <v>3</v>
      </c>
      <c r="N80" s="229">
        <v>2</v>
      </c>
      <c r="O80" s="229">
        <v>2.50</v>
      </c>
      <c r="P80" s="229">
        <f t="shared" si="30"/>
        <v>13</v>
      </c>
      <c r="Q80" s="229">
        <f t="shared" si="31"/>
        <v>0.65</v>
      </c>
      <c r="R80" s="103">
        <f t="shared" si="23"/>
        <v>1.2250000000000001</v>
      </c>
      <c r="S80" s="103">
        <f t="shared" si="24"/>
        <v>1.30</v>
      </c>
      <c r="T80" s="103">
        <f t="shared" si="25"/>
        <v>1.0499999999999998</v>
      </c>
      <c r="U80" s="103">
        <f t="shared" si="26"/>
        <v>1.375</v>
      </c>
      <c r="V80" s="103">
        <f t="shared" si="27"/>
        <v>1.475</v>
      </c>
      <c r="W80" s="26">
        <f t="shared" si="32"/>
        <v>51.50</v>
      </c>
      <c r="X80" s="226">
        <f t="shared" si="33"/>
        <v>10.30</v>
      </c>
      <c r="Y80" s="317">
        <v>42</v>
      </c>
      <c r="Z80" s="105">
        <f t="shared" si="34"/>
        <v>33.60</v>
      </c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6"/>
    </row>
    <row r="81" spans="1:44" s="104" customFormat="1" ht="20.25">
      <c r="A81" s="223">
        <v>75</v>
      </c>
      <c r="B81" s="260">
        <v>630222</v>
      </c>
      <c r="C81" s="118" t="s">
        <v>122</v>
      </c>
      <c r="D81" s="8">
        <v>18</v>
      </c>
      <c r="E81" s="8">
        <v>13.50</v>
      </c>
      <c r="F81" s="8">
        <v>16</v>
      </c>
      <c r="G81" s="228">
        <v>5</v>
      </c>
      <c r="H81" s="228">
        <v>7.50</v>
      </c>
      <c r="I81" s="228">
        <f t="shared" si="28"/>
        <v>60</v>
      </c>
      <c r="J81" s="228">
        <f t="shared" si="29"/>
        <v>9</v>
      </c>
      <c r="K81" s="229">
        <v>4</v>
      </c>
      <c r="L81" s="229">
        <v>3</v>
      </c>
      <c r="M81" s="229">
        <v>4</v>
      </c>
      <c r="N81" s="229">
        <v>3</v>
      </c>
      <c r="O81" s="229">
        <v>4</v>
      </c>
      <c r="P81" s="229">
        <f t="shared" si="30"/>
        <v>18</v>
      </c>
      <c r="Q81" s="229">
        <f t="shared" si="31"/>
        <v>0.90</v>
      </c>
      <c r="R81" s="103">
        <f t="shared" si="23"/>
        <v>2.90</v>
      </c>
      <c r="S81" s="103">
        <f t="shared" si="24"/>
        <v>2.1749999999999998</v>
      </c>
      <c r="T81" s="103">
        <f t="shared" si="25"/>
        <v>2.60</v>
      </c>
      <c r="U81" s="103">
        <f t="shared" si="26"/>
        <v>0.90</v>
      </c>
      <c r="V81" s="103">
        <f t="shared" si="27"/>
        <v>1.325</v>
      </c>
      <c r="W81" s="26">
        <f t="shared" si="32"/>
        <v>78</v>
      </c>
      <c r="X81" s="226">
        <f t="shared" si="33"/>
        <v>15.60</v>
      </c>
      <c r="Y81" s="317">
        <v>62</v>
      </c>
      <c r="Z81" s="105">
        <f t="shared" si="34"/>
        <v>49.60</v>
      </c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6"/>
    </row>
    <row r="82" spans="1:44" s="104" customFormat="1" ht="20.25">
      <c r="A82" s="223">
        <v>76</v>
      </c>
      <c r="B82" s="260">
        <v>630223</v>
      </c>
      <c r="C82" s="118" t="s">
        <v>249</v>
      </c>
      <c r="D82" s="8">
        <v>8</v>
      </c>
      <c r="E82" s="8">
        <v>5</v>
      </c>
      <c r="F82" s="8">
        <v>9</v>
      </c>
      <c r="G82" s="8">
        <v>6</v>
      </c>
      <c r="H82" s="8">
        <v>7.50</v>
      </c>
      <c r="I82" s="228">
        <f t="shared" si="28"/>
        <v>35.50</v>
      </c>
      <c r="J82" s="228">
        <f t="shared" si="29"/>
        <v>5.325</v>
      </c>
      <c r="K82" s="11">
        <v>3</v>
      </c>
      <c r="L82" s="11">
        <v>2</v>
      </c>
      <c r="M82" s="11">
        <v>2.50</v>
      </c>
      <c r="N82" s="11">
        <v>2.50</v>
      </c>
      <c r="O82" s="11">
        <v>1.50</v>
      </c>
      <c r="P82" s="229">
        <f t="shared" si="30"/>
        <v>11.50</v>
      </c>
      <c r="Q82" s="229">
        <f t="shared" si="31"/>
        <v>0.57500000000000007</v>
      </c>
      <c r="R82" s="103">
        <f t="shared" si="23"/>
        <v>1.35</v>
      </c>
      <c r="S82" s="103">
        <f t="shared" si="24"/>
        <v>0.85</v>
      </c>
      <c r="T82" s="103">
        <f t="shared" si="25"/>
        <v>1.475</v>
      </c>
      <c r="U82" s="103">
        <f t="shared" si="26"/>
        <v>1.0249999999999999</v>
      </c>
      <c r="V82" s="103">
        <f t="shared" si="27"/>
        <v>1.20</v>
      </c>
      <c r="W82" s="26">
        <f t="shared" si="32"/>
        <v>47</v>
      </c>
      <c r="X82" s="226">
        <f t="shared" si="33"/>
        <v>9.40</v>
      </c>
      <c r="Y82" s="317">
        <v>39</v>
      </c>
      <c r="Z82" s="105">
        <f t="shared" si="34"/>
        <v>31.200000000000003</v>
      </c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6"/>
    </row>
    <row r="83" spans="1:44" s="104" customFormat="1" ht="21" thickBot="1">
      <c r="A83" s="223">
        <v>77</v>
      </c>
      <c r="B83" s="260">
        <v>630224</v>
      </c>
      <c r="C83" s="118" t="s">
        <v>168</v>
      </c>
      <c r="D83" s="228">
        <v>12</v>
      </c>
      <c r="E83" s="228">
        <v>12.50</v>
      </c>
      <c r="F83" s="228">
        <v>13</v>
      </c>
      <c r="G83" s="228">
        <v>12</v>
      </c>
      <c r="H83" s="228">
        <v>11</v>
      </c>
      <c r="I83" s="228">
        <f t="shared" si="28"/>
        <v>60.50</v>
      </c>
      <c r="J83" s="228">
        <f t="shared" si="29"/>
        <v>9.0749999999999993</v>
      </c>
      <c r="K83" s="229">
        <v>4</v>
      </c>
      <c r="L83" s="229">
        <v>4.50</v>
      </c>
      <c r="M83" s="229">
        <v>3</v>
      </c>
      <c r="N83" s="229">
        <v>3.50</v>
      </c>
      <c r="O83" s="229">
        <v>3</v>
      </c>
      <c r="P83" s="229">
        <f t="shared" si="30"/>
        <v>18</v>
      </c>
      <c r="Q83" s="229">
        <f t="shared" si="31"/>
        <v>0.90</v>
      </c>
      <c r="R83" s="103">
        <f t="shared" si="23"/>
        <v>1.9999999999999998</v>
      </c>
      <c r="S83" s="103">
        <f t="shared" si="24"/>
        <v>2.10</v>
      </c>
      <c r="T83" s="103">
        <f t="shared" si="25"/>
        <v>2.10</v>
      </c>
      <c r="U83" s="103">
        <f t="shared" si="26"/>
        <v>1.975</v>
      </c>
      <c r="V83" s="103">
        <f t="shared" si="27"/>
        <v>1.7999999999999998</v>
      </c>
      <c r="W83" s="26">
        <f t="shared" si="32"/>
        <v>78.50</v>
      </c>
      <c r="X83" s="226">
        <f t="shared" si="33"/>
        <v>15.70</v>
      </c>
      <c r="Y83" s="317">
        <v>64</v>
      </c>
      <c r="Z83" s="105">
        <f t="shared" si="34"/>
        <v>51.20</v>
      </c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6"/>
    </row>
    <row r="84" spans="1:44" s="104" customFormat="1" ht="20.25">
      <c r="A84" s="223">
        <v>78</v>
      </c>
      <c r="B84" s="260">
        <v>630225</v>
      </c>
      <c r="C84" s="118" t="s">
        <v>250</v>
      </c>
      <c r="D84" s="7">
        <v>3</v>
      </c>
      <c r="E84" s="8">
        <v>4.50</v>
      </c>
      <c r="F84" s="8">
        <v>6</v>
      </c>
      <c r="G84" s="8">
        <v>5</v>
      </c>
      <c r="H84" s="319">
        <v>2.50</v>
      </c>
      <c r="I84" s="228">
        <f t="shared" si="28"/>
        <v>21</v>
      </c>
      <c r="J84" s="228">
        <f t="shared" si="29"/>
        <v>3.15</v>
      </c>
      <c r="K84" s="229">
        <v>1</v>
      </c>
      <c r="L84" s="229">
        <v>1</v>
      </c>
      <c r="M84" s="229">
        <v>1</v>
      </c>
      <c r="N84" s="229">
        <v>1</v>
      </c>
      <c r="O84" s="229">
        <v>1</v>
      </c>
      <c r="P84" s="229">
        <f t="shared" si="30"/>
        <v>5</v>
      </c>
      <c r="Q84" s="229">
        <f t="shared" si="31"/>
        <v>0.25</v>
      </c>
      <c r="R84" s="103">
        <f t="shared" si="23"/>
        <v>0.49999999999999994</v>
      </c>
      <c r="S84" s="103">
        <f t="shared" si="24"/>
        <v>0.725</v>
      </c>
      <c r="T84" s="103">
        <f t="shared" si="25"/>
        <v>0.95</v>
      </c>
      <c r="U84" s="103">
        <f t="shared" si="26"/>
        <v>0.80</v>
      </c>
      <c r="V84" s="103">
        <f t="shared" si="27"/>
        <v>0.425</v>
      </c>
      <c r="W84" s="26">
        <f t="shared" si="32"/>
        <v>26</v>
      </c>
      <c r="X84" s="226">
        <f t="shared" si="33"/>
        <v>5.20</v>
      </c>
      <c r="Y84" s="317">
        <v>23</v>
      </c>
      <c r="Z84" s="105">
        <f t="shared" si="34"/>
        <v>18.400000000000002</v>
      </c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6"/>
    </row>
    <row r="85" spans="1:44" s="104" customFormat="1" ht="20.25">
      <c r="A85" s="223">
        <v>79</v>
      </c>
      <c r="B85" s="260">
        <v>630226</v>
      </c>
      <c r="C85" s="118" t="s">
        <v>251</v>
      </c>
      <c r="D85" s="8">
        <v>2</v>
      </c>
      <c r="E85" s="8">
        <v>3</v>
      </c>
      <c r="F85" s="8">
        <v>4</v>
      </c>
      <c r="G85" s="228">
        <v>5</v>
      </c>
      <c r="H85" s="228">
        <v>3</v>
      </c>
      <c r="I85" s="228">
        <f t="shared" si="28"/>
        <v>17</v>
      </c>
      <c r="J85" s="228">
        <f t="shared" si="29"/>
        <v>2.5499999999999998</v>
      </c>
      <c r="K85" s="229">
        <v>2</v>
      </c>
      <c r="L85" s="229">
        <v>2.50</v>
      </c>
      <c r="M85" s="229">
        <v>3</v>
      </c>
      <c r="N85" s="229">
        <v>2.50</v>
      </c>
      <c r="O85" s="229">
        <v>2.50</v>
      </c>
      <c r="P85" s="229">
        <f t="shared" si="30"/>
        <v>12.50</v>
      </c>
      <c r="Q85" s="229">
        <f t="shared" si="31"/>
        <v>0.625</v>
      </c>
      <c r="R85" s="103">
        <f t="shared" si="23"/>
        <v>0.40</v>
      </c>
      <c r="S85" s="103">
        <f t="shared" si="24"/>
        <v>0.57499999999999996</v>
      </c>
      <c r="T85" s="103">
        <f t="shared" si="25"/>
        <v>0.75</v>
      </c>
      <c r="U85" s="103">
        <f t="shared" si="26"/>
        <v>0.875</v>
      </c>
      <c r="V85" s="103">
        <f t="shared" si="27"/>
        <v>0.57499999999999996</v>
      </c>
      <c r="W85" s="26">
        <f t="shared" si="32"/>
        <v>29.50</v>
      </c>
      <c r="X85" s="226">
        <f t="shared" si="33"/>
        <v>5.90</v>
      </c>
      <c r="Y85" s="317">
        <v>21</v>
      </c>
      <c r="Z85" s="105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6"/>
    </row>
    <row r="86" spans="1:44" s="104" customFormat="1" ht="20.25">
      <c r="A86" s="223">
        <v>80</v>
      </c>
      <c r="B86" s="260">
        <v>630227</v>
      </c>
      <c r="C86" s="118" t="s">
        <v>252</v>
      </c>
      <c r="D86" s="228">
        <v>10</v>
      </c>
      <c r="E86" s="228">
        <v>7</v>
      </c>
      <c r="F86" s="228">
        <v>11</v>
      </c>
      <c r="G86" s="228">
        <v>8</v>
      </c>
      <c r="H86" s="228">
        <v>9</v>
      </c>
      <c r="I86" s="228">
        <f t="shared" si="28"/>
        <v>45</v>
      </c>
      <c r="J86" s="228">
        <f t="shared" si="29"/>
        <v>6.75</v>
      </c>
      <c r="K86" s="229">
        <v>2</v>
      </c>
      <c r="L86" s="229">
        <v>3.50</v>
      </c>
      <c r="M86" s="229">
        <v>3</v>
      </c>
      <c r="N86" s="229">
        <v>2</v>
      </c>
      <c r="O86" s="229">
        <v>4</v>
      </c>
      <c r="P86" s="229">
        <f t="shared" si="30"/>
        <v>14.50</v>
      </c>
      <c r="Q86" s="229">
        <f t="shared" si="31"/>
        <v>0.72500000000000009</v>
      </c>
      <c r="R86" s="103">
        <f t="shared" si="23"/>
        <v>1.60</v>
      </c>
      <c r="S86" s="103">
        <f t="shared" si="24"/>
        <v>1.2250000000000001</v>
      </c>
      <c r="T86" s="103">
        <f t="shared" si="25"/>
        <v>1.7999999999999998</v>
      </c>
      <c r="U86" s="103">
        <f t="shared" si="26"/>
        <v>1.30</v>
      </c>
      <c r="V86" s="103">
        <f t="shared" si="27"/>
        <v>1.5499999999999998</v>
      </c>
      <c r="W86" s="26">
        <f t="shared" si="32"/>
        <v>59.50</v>
      </c>
      <c r="X86" s="226">
        <f t="shared" si="33"/>
        <v>11.90</v>
      </c>
      <c r="Y86" s="317">
        <v>51</v>
      </c>
      <c r="Z86" s="105">
        <f t="shared" si="34"/>
        <v>40.800000000000004</v>
      </c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6"/>
    </row>
    <row r="87" spans="1:44" s="104" customFormat="1" ht="20.25">
      <c r="A87" s="223">
        <v>81</v>
      </c>
      <c r="B87" s="260">
        <v>630228</v>
      </c>
      <c r="C87" s="118" t="s">
        <v>253</v>
      </c>
      <c r="D87" s="228">
        <v>8.50</v>
      </c>
      <c r="E87" s="228">
        <v>6</v>
      </c>
      <c r="F87" s="228">
        <v>9</v>
      </c>
      <c r="G87" s="228">
        <v>7</v>
      </c>
      <c r="H87" s="228">
        <v>8</v>
      </c>
      <c r="I87" s="228">
        <f t="shared" si="28"/>
        <v>38.50</v>
      </c>
      <c r="J87" s="228">
        <f t="shared" si="29"/>
        <v>5.775</v>
      </c>
      <c r="K87" s="229">
        <v>2</v>
      </c>
      <c r="L87" s="229">
        <v>3</v>
      </c>
      <c r="M87" s="229">
        <v>2</v>
      </c>
      <c r="N87" s="229">
        <v>2.50</v>
      </c>
      <c r="O87" s="229">
        <v>3</v>
      </c>
      <c r="P87" s="229">
        <f t="shared" si="30"/>
        <v>12.50</v>
      </c>
      <c r="Q87" s="229">
        <f t="shared" si="31"/>
        <v>0.625</v>
      </c>
      <c r="R87" s="103">
        <f t="shared" si="23"/>
        <v>1.375</v>
      </c>
      <c r="S87" s="103">
        <f t="shared" si="24"/>
        <v>1.0499999999999998</v>
      </c>
      <c r="T87" s="103">
        <f t="shared" si="25"/>
        <v>1.45</v>
      </c>
      <c r="U87" s="103">
        <f t="shared" si="26"/>
        <v>1.175</v>
      </c>
      <c r="V87" s="103">
        <f t="shared" si="27"/>
        <v>1.35</v>
      </c>
      <c r="W87" s="26">
        <f t="shared" si="32"/>
        <v>51</v>
      </c>
      <c r="X87" s="226">
        <f t="shared" si="33"/>
        <v>10.200000000000001</v>
      </c>
      <c r="Y87" s="317">
        <v>44</v>
      </c>
      <c r="Z87" s="105">
        <f t="shared" si="34"/>
        <v>35.200000000000003</v>
      </c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6"/>
    </row>
    <row r="88" spans="1:44" s="104" customFormat="1" ht="20.25">
      <c r="A88" s="223">
        <v>82</v>
      </c>
      <c r="B88" s="260">
        <v>630229</v>
      </c>
      <c r="C88" s="118" t="s">
        <v>254</v>
      </c>
      <c r="D88" s="8">
        <v>11</v>
      </c>
      <c r="E88" s="8">
        <v>13</v>
      </c>
      <c r="F88" s="8">
        <v>12</v>
      </c>
      <c r="G88" s="228">
        <v>10</v>
      </c>
      <c r="H88" s="228">
        <v>10.50</v>
      </c>
      <c r="I88" s="228">
        <f t="shared" si="28"/>
        <v>56.50</v>
      </c>
      <c r="J88" s="228">
        <f t="shared" si="29"/>
        <v>8.475</v>
      </c>
      <c r="K88" s="229">
        <v>3</v>
      </c>
      <c r="L88" s="229">
        <v>4</v>
      </c>
      <c r="M88" s="229">
        <v>3</v>
      </c>
      <c r="N88" s="229">
        <v>4</v>
      </c>
      <c r="O88" s="229">
        <v>3</v>
      </c>
      <c r="P88" s="229">
        <f t="shared" si="30"/>
        <v>17</v>
      </c>
      <c r="Q88" s="229">
        <f t="shared" si="31"/>
        <v>0.85000000000000009</v>
      </c>
      <c r="R88" s="103">
        <f t="shared" si="23"/>
        <v>1.7999999999999998</v>
      </c>
      <c r="S88" s="103">
        <f t="shared" si="24"/>
        <v>2.15</v>
      </c>
      <c r="T88" s="103">
        <f t="shared" si="25"/>
        <v>1.9499999999999997</v>
      </c>
      <c r="U88" s="103">
        <f t="shared" si="26"/>
        <v>1.70</v>
      </c>
      <c r="V88" s="103">
        <f t="shared" si="27"/>
        <v>1.725</v>
      </c>
      <c r="W88" s="26">
        <f t="shared" si="32"/>
        <v>73.50</v>
      </c>
      <c r="X88" s="226">
        <f t="shared" si="33"/>
        <v>14.70</v>
      </c>
      <c r="Y88" s="317">
        <v>62</v>
      </c>
      <c r="Z88" s="105">
        <f t="shared" si="34"/>
        <v>49.60</v>
      </c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6"/>
    </row>
    <row r="89" spans="1:44" s="104" customFormat="1" ht="20.25">
      <c r="A89" s="223">
        <v>83</v>
      </c>
      <c r="B89" s="260">
        <v>630230</v>
      </c>
      <c r="C89" s="118" t="s">
        <v>303</v>
      </c>
      <c r="D89" s="8">
        <v>1</v>
      </c>
      <c r="E89" s="8">
        <v>2</v>
      </c>
      <c r="F89" s="8">
        <v>1</v>
      </c>
      <c r="G89" s="228">
        <v>1</v>
      </c>
      <c r="H89" s="228">
        <v>2</v>
      </c>
      <c r="I89" s="228">
        <f t="shared" si="28"/>
        <v>7</v>
      </c>
      <c r="J89" s="228">
        <f t="shared" si="29"/>
        <v>1.05</v>
      </c>
      <c r="K89" s="229">
        <v>1</v>
      </c>
      <c r="L89" s="229">
        <v>1</v>
      </c>
      <c r="M89" s="229">
        <v>1</v>
      </c>
      <c r="N89" s="229">
        <v>2.50</v>
      </c>
      <c r="O89" s="229">
        <v>2.50</v>
      </c>
      <c r="P89" s="229">
        <f t="shared" si="30"/>
        <v>8</v>
      </c>
      <c r="Q89" s="229">
        <f t="shared" si="31"/>
        <v>0.40</v>
      </c>
      <c r="R89" s="103">
        <f t="shared" si="23"/>
        <v>0.20</v>
      </c>
      <c r="S89" s="103">
        <f t="shared" si="24"/>
        <v>0.35</v>
      </c>
      <c r="T89" s="103">
        <f t="shared" si="25"/>
        <v>0.20</v>
      </c>
      <c r="U89" s="103">
        <f t="shared" si="26"/>
        <v>0.27500000000000002</v>
      </c>
      <c r="V89" s="103">
        <f t="shared" si="27"/>
        <v>0.425</v>
      </c>
      <c r="W89" s="26">
        <f t="shared" si="32"/>
        <v>15</v>
      </c>
      <c r="X89" s="226">
        <f t="shared" si="33"/>
        <v>3</v>
      </c>
      <c r="Y89" s="317">
        <v>2</v>
      </c>
      <c r="Z89" s="105">
        <f t="shared" si="34"/>
        <v>1.60</v>
      </c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6"/>
    </row>
    <row r="90" spans="1:44" s="104" customFormat="1" ht="20.25">
      <c r="A90" s="223">
        <v>84</v>
      </c>
      <c r="B90" s="260">
        <v>630232</v>
      </c>
      <c r="C90" s="118" t="s">
        <v>123</v>
      </c>
      <c r="D90" s="8">
        <v>13</v>
      </c>
      <c r="E90" s="8">
        <v>15</v>
      </c>
      <c r="F90" s="8">
        <v>14</v>
      </c>
      <c r="G90" s="228">
        <v>12</v>
      </c>
      <c r="H90" s="228">
        <v>10</v>
      </c>
      <c r="I90" s="228">
        <f t="shared" si="28"/>
        <v>64</v>
      </c>
      <c r="J90" s="228">
        <f t="shared" si="29"/>
        <v>9.60</v>
      </c>
      <c r="K90" s="229">
        <v>3</v>
      </c>
      <c r="L90" s="229">
        <v>4</v>
      </c>
      <c r="M90" s="229">
        <v>3</v>
      </c>
      <c r="N90" s="229">
        <v>4</v>
      </c>
      <c r="O90" s="229">
        <v>3</v>
      </c>
      <c r="P90" s="229">
        <f t="shared" si="30"/>
        <v>17</v>
      </c>
      <c r="Q90" s="229">
        <f t="shared" si="31"/>
        <v>0.85000000000000009</v>
      </c>
      <c r="R90" s="103">
        <f t="shared" si="23"/>
        <v>2.10</v>
      </c>
      <c r="S90" s="103">
        <f t="shared" si="24"/>
        <v>2.4500000000000002</v>
      </c>
      <c r="T90" s="103">
        <f t="shared" si="25"/>
        <v>2.25</v>
      </c>
      <c r="U90" s="103">
        <f t="shared" si="26"/>
        <v>1.9999999999999998</v>
      </c>
      <c r="V90" s="103">
        <f t="shared" si="27"/>
        <v>1.65</v>
      </c>
      <c r="W90" s="26">
        <f t="shared" si="32"/>
        <v>81</v>
      </c>
      <c r="X90" s="226">
        <f t="shared" si="33"/>
        <v>16.20</v>
      </c>
      <c r="Y90" s="317">
        <v>68</v>
      </c>
      <c r="Z90" s="105">
        <f t="shared" si="34"/>
        <v>54.400000000000006</v>
      </c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6"/>
    </row>
    <row r="91" spans="1:44" s="104" customFormat="1" ht="20.25">
      <c r="A91" s="223">
        <v>85</v>
      </c>
      <c r="B91" s="260">
        <v>630233</v>
      </c>
      <c r="C91" s="118" t="s">
        <v>124</v>
      </c>
      <c r="D91" s="8">
        <v>13</v>
      </c>
      <c r="E91" s="8">
        <v>10</v>
      </c>
      <c r="F91" s="8">
        <v>12</v>
      </c>
      <c r="G91" s="228">
        <v>13</v>
      </c>
      <c r="H91" s="228">
        <v>12</v>
      </c>
      <c r="I91" s="228">
        <f t="shared" si="28"/>
        <v>60</v>
      </c>
      <c r="J91" s="228">
        <f t="shared" si="29"/>
        <v>9</v>
      </c>
      <c r="K91" s="229">
        <v>3.50</v>
      </c>
      <c r="L91" s="229">
        <v>4</v>
      </c>
      <c r="M91" s="229">
        <v>4</v>
      </c>
      <c r="N91" s="229">
        <v>4.50</v>
      </c>
      <c r="O91" s="229">
        <v>3</v>
      </c>
      <c r="P91" s="229">
        <f t="shared" si="30"/>
        <v>19</v>
      </c>
      <c r="Q91" s="229">
        <f t="shared" si="31"/>
        <v>0.95</v>
      </c>
      <c r="R91" s="103">
        <f t="shared" si="23"/>
        <v>2.125</v>
      </c>
      <c r="S91" s="103">
        <f t="shared" si="24"/>
        <v>1.70</v>
      </c>
      <c r="T91" s="103">
        <f t="shared" si="25"/>
        <v>1.9999999999999998</v>
      </c>
      <c r="U91" s="103">
        <f t="shared" si="26"/>
        <v>2.1749999999999998</v>
      </c>
      <c r="V91" s="103">
        <f t="shared" si="27"/>
        <v>1.9499999999999997</v>
      </c>
      <c r="W91" s="26">
        <f t="shared" si="32"/>
        <v>79</v>
      </c>
      <c r="X91" s="226">
        <f t="shared" si="33"/>
        <v>15.80</v>
      </c>
      <c r="Y91" s="317">
        <v>64</v>
      </c>
      <c r="Z91" s="105">
        <f t="shared" si="34"/>
        <v>51.20</v>
      </c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6"/>
    </row>
    <row r="92" spans="1:44" s="104" customFormat="1" ht="20.25">
      <c r="A92" s="223">
        <v>86</v>
      </c>
      <c r="B92" s="260">
        <v>630234</v>
      </c>
      <c r="C92" s="118" t="s">
        <v>304</v>
      </c>
      <c r="D92" s="8">
        <v>13</v>
      </c>
      <c r="E92" s="8">
        <v>14</v>
      </c>
      <c r="F92" s="8">
        <v>10</v>
      </c>
      <c r="G92" s="228">
        <v>13</v>
      </c>
      <c r="H92" s="228">
        <v>12</v>
      </c>
      <c r="I92" s="228">
        <f t="shared" si="28"/>
        <v>62</v>
      </c>
      <c r="J92" s="228">
        <f t="shared" si="29"/>
        <v>9.2999999999999989</v>
      </c>
      <c r="K92" s="229">
        <v>4</v>
      </c>
      <c r="L92" s="229">
        <v>4.50</v>
      </c>
      <c r="M92" s="229">
        <v>4</v>
      </c>
      <c r="N92" s="229">
        <v>4</v>
      </c>
      <c r="O92" s="229">
        <v>3</v>
      </c>
      <c r="P92" s="229">
        <f t="shared" si="30"/>
        <v>19.50</v>
      </c>
      <c r="Q92" s="229">
        <f t="shared" si="31"/>
        <v>0.97500000000000009</v>
      </c>
      <c r="R92" s="103">
        <f t="shared" si="35" ref="R92:R110">D92*0.15+K92*0.05</f>
        <v>2.15</v>
      </c>
      <c r="S92" s="103">
        <f t="shared" si="36" ref="S92:S110">E92*0.15+L92*0.05</f>
        <v>2.3250000000000002</v>
      </c>
      <c r="T92" s="103">
        <f t="shared" si="37" ref="T92:T110">F92*0.15+M92*0.05</f>
        <v>1.70</v>
      </c>
      <c r="U92" s="103">
        <f t="shared" si="38" ref="U92:U110">G92*0.15+N92*0.05</f>
        <v>2.15</v>
      </c>
      <c r="V92" s="103">
        <f t="shared" si="39" ref="V92:V110">H92*0.15+O92*0.05</f>
        <v>1.9499999999999997</v>
      </c>
      <c r="W92" s="26">
        <f t="shared" si="32"/>
        <v>81.50</v>
      </c>
      <c r="X92" s="226">
        <f t="shared" si="33"/>
        <v>16.30</v>
      </c>
      <c r="Y92" s="317">
        <v>64</v>
      </c>
      <c r="Z92" s="105">
        <f t="shared" si="34"/>
        <v>51.20</v>
      </c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6"/>
    </row>
    <row r="93" spans="1:44" s="104" customFormat="1" ht="20.25">
      <c r="A93" s="223">
        <v>87</v>
      </c>
      <c r="B93" s="260">
        <v>630235</v>
      </c>
      <c r="C93" s="118" t="s">
        <v>327</v>
      </c>
      <c r="D93" s="8">
        <v>16</v>
      </c>
      <c r="E93" s="8">
        <v>14</v>
      </c>
      <c r="F93" s="8">
        <v>15</v>
      </c>
      <c r="G93" s="228">
        <v>13</v>
      </c>
      <c r="H93" s="228">
        <v>12</v>
      </c>
      <c r="I93" s="228">
        <f t="shared" si="28"/>
        <v>70</v>
      </c>
      <c r="J93" s="228">
        <f t="shared" si="29"/>
        <v>10.50</v>
      </c>
      <c r="K93" s="229">
        <v>5</v>
      </c>
      <c r="L93" s="229">
        <v>4</v>
      </c>
      <c r="M93" s="229">
        <v>4.50</v>
      </c>
      <c r="N93" s="229">
        <v>5.50</v>
      </c>
      <c r="O93" s="229">
        <v>4</v>
      </c>
      <c r="P93" s="229">
        <f t="shared" si="30"/>
        <v>23</v>
      </c>
      <c r="Q93" s="229">
        <f t="shared" si="31"/>
        <v>1.1500000000000001</v>
      </c>
      <c r="R93" s="103">
        <f t="shared" si="35"/>
        <v>2.65</v>
      </c>
      <c r="S93" s="103">
        <f t="shared" si="36"/>
        <v>2.3000000000000003</v>
      </c>
      <c r="T93" s="103">
        <f t="shared" si="37"/>
        <v>2.475</v>
      </c>
      <c r="U93" s="103">
        <f t="shared" si="38"/>
        <v>2.225</v>
      </c>
      <c r="V93" s="103">
        <f t="shared" si="39"/>
        <v>1.9999999999999998</v>
      </c>
      <c r="W93" s="26">
        <f t="shared" si="32"/>
        <v>93</v>
      </c>
      <c r="X93" s="226">
        <f t="shared" si="33"/>
        <v>18.60</v>
      </c>
      <c r="Y93" s="317">
        <v>74</v>
      </c>
      <c r="Z93" s="105">
        <f t="shared" si="34"/>
        <v>59.20</v>
      </c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6"/>
    </row>
    <row r="94" spans="1:44" s="104" customFormat="1" ht="20.25">
      <c r="A94" s="223">
        <v>88</v>
      </c>
      <c r="B94" s="260">
        <v>630236</v>
      </c>
      <c r="C94" s="118" t="s">
        <v>255</v>
      </c>
      <c r="D94" s="8">
        <v>13</v>
      </c>
      <c r="E94" s="8">
        <v>15</v>
      </c>
      <c r="F94" s="8">
        <v>14</v>
      </c>
      <c r="G94" s="228">
        <v>16</v>
      </c>
      <c r="H94" s="228">
        <v>15</v>
      </c>
      <c r="I94" s="228">
        <f t="shared" si="28"/>
        <v>73</v>
      </c>
      <c r="J94" s="228">
        <f t="shared" si="29"/>
        <v>10.95</v>
      </c>
      <c r="K94" s="229">
        <v>5</v>
      </c>
      <c r="L94" s="229">
        <v>5.50</v>
      </c>
      <c r="M94" s="229">
        <v>4</v>
      </c>
      <c r="N94" s="229">
        <v>4.50</v>
      </c>
      <c r="O94" s="229">
        <v>3.50</v>
      </c>
      <c r="P94" s="229">
        <f t="shared" si="30"/>
        <v>22.50</v>
      </c>
      <c r="Q94" s="229">
        <f t="shared" si="31"/>
        <v>1.125</v>
      </c>
      <c r="R94" s="103">
        <f t="shared" si="35"/>
        <v>2.2000000000000002</v>
      </c>
      <c r="S94" s="103">
        <f t="shared" si="36"/>
        <v>2.525</v>
      </c>
      <c r="T94" s="103">
        <f t="shared" si="37"/>
        <v>2.3000000000000003</v>
      </c>
      <c r="U94" s="103">
        <f t="shared" si="38"/>
        <v>2.625</v>
      </c>
      <c r="V94" s="103">
        <f t="shared" si="39"/>
        <v>2.4249999999999998</v>
      </c>
      <c r="W94" s="26">
        <f t="shared" si="32"/>
        <v>95.50</v>
      </c>
      <c r="X94" s="226">
        <f t="shared" si="33"/>
        <v>19.10</v>
      </c>
      <c r="Y94" s="317">
        <v>65</v>
      </c>
      <c r="Z94" s="105">
        <f t="shared" si="34"/>
        <v>52</v>
      </c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6"/>
    </row>
    <row r="95" spans="1:44" s="104" customFormat="1" ht="20.25">
      <c r="A95" s="223">
        <v>89</v>
      </c>
      <c r="B95" s="260">
        <v>630237</v>
      </c>
      <c r="C95" s="118" t="s">
        <v>171</v>
      </c>
      <c r="D95" s="8">
        <v>13</v>
      </c>
      <c r="E95" s="8">
        <v>14</v>
      </c>
      <c r="F95" s="8">
        <v>12</v>
      </c>
      <c r="G95" s="228">
        <v>10</v>
      </c>
      <c r="H95" s="228">
        <v>13</v>
      </c>
      <c r="I95" s="228">
        <f t="shared" si="28"/>
        <v>62</v>
      </c>
      <c r="J95" s="228">
        <f t="shared" si="29"/>
        <v>9.2999999999999989</v>
      </c>
      <c r="K95" s="229">
        <v>3</v>
      </c>
      <c r="L95" s="229">
        <v>3.50</v>
      </c>
      <c r="M95" s="229">
        <v>3</v>
      </c>
      <c r="N95" s="229">
        <v>2</v>
      </c>
      <c r="O95" s="229">
        <v>4</v>
      </c>
      <c r="P95" s="229">
        <f t="shared" si="30"/>
        <v>15.50</v>
      </c>
      <c r="Q95" s="229">
        <f t="shared" si="31"/>
        <v>0.775</v>
      </c>
      <c r="R95" s="103">
        <f t="shared" si="35"/>
        <v>2.10</v>
      </c>
      <c r="S95" s="103">
        <f t="shared" si="36"/>
        <v>2.275</v>
      </c>
      <c r="T95" s="103">
        <f t="shared" si="37"/>
        <v>1.9499999999999997</v>
      </c>
      <c r="U95" s="103">
        <f t="shared" si="38"/>
        <v>1.60</v>
      </c>
      <c r="V95" s="103">
        <f t="shared" si="39"/>
        <v>2.15</v>
      </c>
      <c r="W95" s="26">
        <f t="shared" si="32"/>
        <v>77.50</v>
      </c>
      <c r="X95" s="226">
        <f t="shared" si="33"/>
        <v>15.50</v>
      </c>
      <c r="Y95" s="317">
        <v>65</v>
      </c>
      <c r="Z95" s="105">
        <f t="shared" si="34"/>
        <v>52</v>
      </c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6"/>
    </row>
    <row r="96" spans="1:44" s="104" customFormat="1" ht="20.25">
      <c r="A96" s="223">
        <v>90</v>
      </c>
      <c r="B96" s="260">
        <v>630238</v>
      </c>
      <c r="C96" s="118" t="s">
        <v>256</v>
      </c>
      <c r="D96" s="8">
        <v>16</v>
      </c>
      <c r="E96" s="8">
        <v>15</v>
      </c>
      <c r="F96" s="8">
        <v>14</v>
      </c>
      <c r="G96" s="228">
        <v>13</v>
      </c>
      <c r="H96" s="228">
        <v>12</v>
      </c>
      <c r="I96" s="228">
        <f t="shared" si="28"/>
        <v>70</v>
      </c>
      <c r="J96" s="228">
        <f t="shared" si="29"/>
        <v>10.50</v>
      </c>
      <c r="K96" s="229">
        <v>5</v>
      </c>
      <c r="L96" s="229">
        <v>4.50</v>
      </c>
      <c r="M96" s="229">
        <v>4.50</v>
      </c>
      <c r="N96" s="229">
        <v>4.50</v>
      </c>
      <c r="O96" s="229">
        <v>4</v>
      </c>
      <c r="P96" s="229">
        <f t="shared" si="30"/>
        <v>22.50</v>
      </c>
      <c r="Q96" s="229">
        <f t="shared" si="31"/>
        <v>1.125</v>
      </c>
      <c r="R96" s="103">
        <f t="shared" si="35"/>
        <v>2.65</v>
      </c>
      <c r="S96" s="103">
        <f t="shared" si="36"/>
        <v>2.475</v>
      </c>
      <c r="T96" s="103">
        <f t="shared" si="37"/>
        <v>2.3250000000000002</v>
      </c>
      <c r="U96" s="103">
        <f t="shared" si="38"/>
        <v>2.1749999999999998</v>
      </c>
      <c r="V96" s="103">
        <f t="shared" si="39"/>
        <v>1.9999999999999998</v>
      </c>
      <c r="W96" s="26">
        <f t="shared" si="32"/>
        <v>92.50</v>
      </c>
      <c r="X96" s="226">
        <f t="shared" si="33"/>
        <v>18.50</v>
      </c>
      <c r="Y96" s="317">
        <v>73</v>
      </c>
      <c r="Z96" s="105">
        <f t="shared" si="34"/>
        <v>58.400000000000006</v>
      </c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6"/>
    </row>
    <row r="97" spans="1:44" s="104" customFormat="1" ht="20.25">
      <c r="A97" s="223">
        <v>91</v>
      </c>
      <c r="B97" s="260">
        <v>630239</v>
      </c>
      <c r="C97" s="118" t="s">
        <v>257</v>
      </c>
      <c r="D97" s="8">
        <v>13</v>
      </c>
      <c r="E97" s="8">
        <v>12</v>
      </c>
      <c r="F97" s="8">
        <v>14</v>
      </c>
      <c r="G97" s="228">
        <v>12</v>
      </c>
      <c r="H97" s="228">
        <v>13</v>
      </c>
      <c r="I97" s="228">
        <f t="shared" si="28"/>
        <v>64</v>
      </c>
      <c r="J97" s="228">
        <f t="shared" si="29"/>
        <v>9.60</v>
      </c>
      <c r="K97" s="229">
        <v>3</v>
      </c>
      <c r="L97" s="229">
        <v>4</v>
      </c>
      <c r="M97" s="229">
        <v>5</v>
      </c>
      <c r="N97" s="229">
        <v>3</v>
      </c>
      <c r="O97" s="229">
        <v>3</v>
      </c>
      <c r="P97" s="229">
        <f t="shared" si="30"/>
        <v>18</v>
      </c>
      <c r="Q97" s="229">
        <f t="shared" si="31"/>
        <v>0.90</v>
      </c>
      <c r="R97" s="103">
        <f t="shared" si="35"/>
        <v>2.10</v>
      </c>
      <c r="S97" s="103">
        <f t="shared" si="36"/>
        <v>1.9999999999999998</v>
      </c>
      <c r="T97" s="103">
        <f t="shared" si="37"/>
        <v>2.35</v>
      </c>
      <c r="U97" s="103">
        <f t="shared" si="38"/>
        <v>1.9499999999999997</v>
      </c>
      <c r="V97" s="103">
        <f t="shared" si="39"/>
        <v>2.10</v>
      </c>
      <c r="W97" s="26">
        <f t="shared" si="32"/>
        <v>82</v>
      </c>
      <c r="X97" s="226">
        <f t="shared" si="33"/>
        <v>16.400000000000002</v>
      </c>
      <c r="Y97" s="317">
        <v>70</v>
      </c>
      <c r="Z97" s="105">
        <f t="shared" si="34"/>
        <v>56</v>
      </c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6"/>
    </row>
    <row r="98" spans="1:44" s="104" customFormat="1" ht="20.25">
      <c r="A98" s="223">
        <v>92</v>
      </c>
      <c r="B98" s="260">
        <v>630240</v>
      </c>
      <c r="C98" s="118" t="s">
        <v>172</v>
      </c>
      <c r="D98" s="8">
        <v>13</v>
      </c>
      <c r="E98" s="8">
        <v>14</v>
      </c>
      <c r="F98" s="8">
        <v>12</v>
      </c>
      <c r="G98" s="228">
        <v>13</v>
      </c>
      <c r="H98" s="228">
        <v>13</v>
      </c>
      <c r="I98" s="228">
        <f t="shared" si="28"/>
        <v>65</v>
      </c>
      <c r="J98" s="228">
        <f t="shared" si="29"/>
        <v>9.75</v>
      </c>
      <c r="K98" s="229">
        <v>3</v>
      </c>
      <c r="L98" s="229">
        <v>3.50</v>
      </c>
      <c r="M98" s="229">
        <v>3</v>
      </c>
      <c r="N98" s="229">
        <v>2</v>
      </c>
      <c r="O98" s="229">
        <v>4</v>
      </c>
      <c r="P98" s="229">
        <f t="shared" si="30"/>
        <v>15.50</v>
      </c>
      <c r="Q98" s="229">
        <f t="shared" si="31"/>
        <v>0.775</v>
      </c>
      <c r="R98" s="103">
        <f t="shared" si="35"/>
        <v>2.10</v>
      </c>
      <c r="S98" s="103">
        <f t="shared" si="36"/>
        <v>2.275</v>
      </c>
      <c r="T98" s="103">
        <f t="shared" si="37"/>
        <v>1.9499999999999997</v>
      </c>
      <c r="U98" s="103">
        <f t="shared" si="38"/>
        <v>2.0499999999999998</v>
      </c>
      <c r="V98" s="103">
        <f t="shared" si="39"/>
        <v>2.15</v>
      </c>
      <c r="W98" s="26">
        <f t="shared" si="32"/>
        <v>80.50</v>
      </c>
      <c r="X98" s="226">
        <f t="shared" si="33"/>
        <v>16.10</v>
      </c>
      <c r="Y98" s="317">
        <v>67</v>
      </c>
      <c r="Z98" s="105">
        <f t="shared" si="34"/>
        <v>53.60</v>
      </c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6"/>
    </row>
    <row r="99" spans="1:44" s="104" customFormat="1" ht="20.25">
      <c r="A99" s="223">
        <v>93</v>
      </c>
      <c r="B99" s="260">
        <v>630241</v>
      </c>
      <c r="C99" s="118" t="s">
        <v>173</v>
      </c>
      <c r="D99" s="8">
        <v>13</v>
      </c>
      <c r="E99" s="8">
        <v>15</v>
      </c>
      <c r="F99" s="8">
        <v>13</v>
      </c>
      <c r="G99" s="228">
        <v>14</v>
      </c>
      <c r="H99" s="228">
        <v>14</v>
      </c>
      <c r="I99" s="228">
        <f t="shared" si="28"/>
        <v>69</v>
      </c>
      <c r="J99" s="228">
        <f t="shared" si="29"/>
        <v>10.35</v>
      </c>
      <c r="K99" s="229">
        <v>4</v>
      </c>
      <c r="L99" s="229">
        <v>4.50</v>
      </c>
      <c r="M99" s="229">
        <v>3</v>
      </c>
      <c r="N99" s="229">
        <v>3.50</v>
      </c>
      <c r="O99" s="229">
        <v>3</v>
      </c>
      <c r="P99" s="229">
        <f t="shared" si="30"/>
        <v>18</v>
      </c>
      <c r="Q99" s="229">
        <f t="shared" si="31"/>
        <v>0.90</v>
      </c>
      <c r="R99" s="103">
        <f t="shared" si="35"/>
        <v>2.15</v>
      </c>
      <c r="S99" s="103">
        <f t="shared" si="36"/>
        <v>2.475</v>
      </c>
      <c r="T99" s="103">
        <f t="shared" si="37"/>
        <v>2.10</v>
      </c>
      <c r="U99" s="103">
        <f t="shared" si="38"/>
        <v>2.275</v>
      </c>
      <c r="V99" s="103">
        <f t="shared" si="39"/>
        <v>2.25</v>
      </c>
      <c r="W99" s="26">
        <f t="shared" si="32"/>
        <v>87</v>
      </c>
      <c r="X99" s="226">
        <f t="shared" si="33"/>
        <v>17.400000000000002</v>
      </c>
      <c r="Y99" s="317">
        <v>77</v>
      </c>
      <c r="Z99" s="105">
        <f t="shared" si="34"/>
        <v>61.60</v>
      </c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6"/>
    </row>
    <row r="100" spans="1:44" s="104" customFormat="1" ht="20.25">
      <c r="A100" s="223">
        <v>94</v>
      </c>
      <c r="B100" s="260">
        <v>630242</v>
      </c>
      <c r="C100" s="118" t="s">
        <v>125</v>
      </c>
      <c r="D100" s="8">
        <v>16</v>
      </c>
      <c r="E100" s="8">
        <v>15</v>
      </c>
      <c r="F100" s="8">
        <v>13</v>
      </c>
      <c r="G100" s="228">
        <v>14</v>
      </c>
      <c r="H100" s="228">
        <v>13</v>
      </c>
      <c r="I100" s="228">
        <f t="shared" si="28"/>
        <v>71</v>
      </c>
      <c r="J100" s="228">
        <f t="shared" si="29"/>
        <v>10.65</v>
      </c>
      <c r="K100" s="229">
        <v>5</v>
      </c>
      <c r="L100" s="229">
        <v>4</v>
      </c>
      <c r="M100" s="229">
        <v>4</v>
      </c>
      <c r="N100" s="229">
        <v>4.50</v>
      </c>
      <c r="O100" s="229">
        <v>4</v>
      </c>
      <c r="P100" s="229">
        <f t="shared" si="30"/>
        <v>21.50</v>
      </c>
      <c r="Q100" s="229">
        <f t="shared" si="31"/>
        <v>1.075</v>
      </c>
      <c r="R100" s="103">
        <f t="shared" si="35"/>
        <v>2.65</v>
      </c>
      <c r="S100" s="103">
        <f t="shared" si="36"/>
        <v>2.4500000000000002</v>
      </c>
      <c r="T100" s="103">
        <f t="shared" si="37"/>
        <v>2.15</v>
      </c>
      <c r="U100" s="103">
        <f t="shared" si="38"/>
        <v>2.3250000000000002</v>
      </c>
      <c r="V100" s="103">
        <f t="shared" si="39"/>
        <v>2.15</v>
      </c>
      <c r="W100" s="26">
        <f t="shared" si="32"/>
        <v>92.50</v>
      </c>
      <c r="X100" s="226">
        <f t="shared" si="33"/>
        <v>18.50</v>
      </c>
      <c r="Y100" s="317">
        <v>76</v>
      </c>
      <c r="Z100" s="105">
        <f t="shared" si="34"/>
        <v>60.80</v>
      </c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6"/>
    </row>
    <row r="101" spans="1:44" s="104" customFormat="1" ht="20.25">
      <c r="A101" s="223">
        <v>95</v>
      </c>
      <c r="B101" s="260">
        <v>630243</v>
      </c>
      <c r="C101" s="118" t="s">
        <v>305</v>
      </c>
      <c r="D101" s="8">
        <v>15</v>
      </c>
      <c r="E101" s="8">
        <v>16</v>
      </c>
      <c r="F101" s="8">
        <v>14</v>
      </c>
      <c r="G101" s="228">
        <v>13</v>
      </c>
      <c r="H101" s="228">
        <v>12</v>
      </c>
      <c r="I101" s="228">
        <f t="shared" si="28"/>
        <v>70</v>
      </c>
      <c r="J101" s="228">
        <f t="shared" si="29"/>
        <v>10.50</v>
      </c>
      <c r="K101" s="229">
        <v>4</v>
      </c>
      <c r="L101" s="229">
        <v>4.50</v>
      </c>
      <c r="M101" s="229">
        <v>4</v>
      </c>
      <c r="N101" s="229">
        <v>5</v>
      </c>
      <c r="O101" s="229">
        <v>4</v>
      </c>
      <c r="P101" s="229">
        <f t="shared" si="30"/>
        <v>21.50</v>
      </c>
      <c r="Q101" s="229">
        <f t="shared" si="31"/>
        <v>1.075</v>
      </c>
      <c r="R101" s="103">
        <f t="shared" si="35"/>
        <v>2.4500000000000002</v>
      </c>
      <c r="S101" s="103">
        <f t="shared" si="36"/>
        <v>2.625</v>
      </c>
      <c r="T101" s="103">
        <f t="shared" si="37"/>
        <v>2.3000000000000003</v>
      </c>
      <c r="U101" s="103">
        <f t="shared" si="38"/>
        <v>2.2000000000000002</v>
      </c>
      <c r="V101" s="103">
        <f t="shared" si="39"/>
        <v>1.9999999999999998</v>
      </c>
      <c r="W101" s="26">
        <f t="shared" si="32"/>
        <v>91.50</v>
      </c>
      <c r="X101" s="226">
        <f t="shared" si="33"/>
        <v>18.30</v>
      </c>
      <c r="Y101" s="317">
        <v>74</v>
      </c>
      <c r="Z101" s="105">
        <f t="shared" si="34"/>
        <v>59.20</v>
      </c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6"/>
    </row>
    <row r="102" spans="1:44" s="104" customFormat="1" ht="20.25">
      <c r="A102" s="223">
        <v>96</v>
      </c>
      <c r="B102" s="260">
        <v>630245</v>
      </c>
      <c r="C102" s="118" t="s">
        <v>258</v>
      </c>
      <c r="D102" s="228">
        <v>14</v>
      </c>
      <c r="E102" s="228">
        <v>15</v>
      </c>
      <c r="F102" s="228">
        <v>13.50</v>
      </c>
      <c r="G102" s="228">
        <v>10.50</v>
      </c>
      <c r="H102" s="228">
        <v>9</v>
      </c>
      <c r="I102" s="228">
        <f t="shared" si="28"/>
        <v>62</v>
      </c>
      <c r="J102" s="228">
        <f t="shared" si="29"/>
        <v>9.2999999999999989</v>
      </c>
      <c r="K102" s="229">
        <v>5</v>
      </c>
      <c r="L102" s="229">
        <v>5.50</v>
      </c>
      <c r="M102" s="229">
        <v>4</v>
      </c>
      <c r="N102" s="229">
        <v>3</v>
      </c>
      <c r="O102" s="229">
        <v>2</v>
      </c>
      <c r="P102" s="229">
        <f t="shared" si="30"/>
        <v>19.50</v>
      </c>
      <c r="Q102" s="229">
        <f t="shared" si="31"/>
        <v>0.97500000000000009</v>
      </c>
      <c r="R102" s="103">
        <f t="shared" si="35"/>
        <v>2.35</v>
      </c>
      <c r="S102" s="103">
        <f t="shared" si="36"/>
        <v>2.525</v>
      </c>
      <c r="T102" s="103">
        <f t="shared" si="37"/>
        <v>2.225</v>
      </c>
      <c r="U102" s="103">
        <f t="shared" si="38"/>
        <v>1.725</v>
      </c>
      <c r="V102" s="103">
        <f t="shared" si="39"/>
        <v>1.45</v>
      </c>
      <c r="W102" s="26">
        <f t="shared" si="32"/>
        <v>81.50</v>
      </c>
      <c r="X102" s="226">
        <f t="shared" si="33"/>
        <v>16.30</v>
      </c>
      <c r="Y102" s="317">
        <v>66</v>
      </c>
      <c r="Z102" s="105">
        <f t="shared" si="34"/>
        <v>52.80</v>
      </c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6"/>
    </row>
    <row r="103" spans="1:44" s="104" customFormat="1" ht="20.25">
      <c r="A103" s="223">
        <v>97</v>
      </c>
      <c r="B103" s="260">
        <v>630246</v>
      </c>
      <c r="C103" s="118" t="s">
        <v>259</v>
      </c>
      <c r="D103" s="8">
        <v>9</v>
      </c>
      <c r="E103" s="8">
        <v>8</v>
      </c>
      <c r="F103" s="8">
        <v>9</v>
      </c>
      <c r="G103" s="228">
        <v>8</v>
      </c>
      <c r="H103" s="228">
        <v>8</v>
      </c>
      <c r="I103" s="228">
        <f t="shared" si="40" ref="I103:I110">SUM(D103:H103)</f>
        <v>42</v>
      </c>
      <c r="J103" s="228">
        <f t="shared" si="29"/>
        <v>6.30</v>
      </c>
      <c r="K103" s="229">
        <v>3</v>
      </c>
      <c r="L103" s="229">
        <v>3</v>
      </c>
      <c r="M103" s="229">
        <v>4</v>
      </c>
      <c r="N103" s="229">
        <v>3</v>
      </c>
      <c r="O103" s="229">
        <v>4</v>
      </c>
      <c r="P103" s="229">
        <f t="shared" si="30"/>
        <v>17</v>
      </c>
      <c r="Q103" s="229">
        <f t="shared" si="31"/>
        <v>0.85000000000000009</v>
      </c>
      <c r="R103" s="103">
        <f t="shared" si="35"/>
        <v>1.50</v>
      </c>
      <c r="S103" s="103">
        <f t="shared" si="36"/>
        <v>1.35</v>
      </c>
      <c r="T103" s="103">
        <f t="shared" si="37"/>
        <v>1.5499999999999998</v>
      </c>
      <c r="U103" s="103">
        <f t="shared" si="38"/>
        <v>1.35</v>
      </c>
      <c r="V103" s="103">
        <f t="shared" si="39"/>
        <v>1.40</v>
      </c>
      <c r="W103" s="26">
        <f t="shared" si="32"/>
        <v>59</v>
      </c>
      <c r="X103" s="226">
        <f t="shared" si="33"/>
        <v>11.80</v>
      </c>
      <c r="Y103" s="317">
        <v>46</v>
      </c>
      <c r="Z103" s="105">
        <f t="shared" si="34"/>
        <v>36.800000000000004</v>
      </c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6"/>
    </row>
    <row r="104" spans="1:44" s="104" customFormat="1" ht="20.25">
      <c r="A104" s="223">
        <v>98</v>
      </c>
      <c r="B104" s="260">
        <v>630247</v>
      </c>
      <c r="C104" s="118" t="s">
        <v>126</v>
      </c>
      <c r="D104" s="228">
        <v>8</v>
      </c>
      <c r="E104" s="228">
        <v>10</v>
      </c>
      <c r="F104" s="228">
        <v>9</v>
      </c>
      <c r="G104" s="228">
        <v>12</v>
      </c>
      <c r="H104" s="228">
        <v>10.50</v>
      </c>
      <c r="I104" s="228">
        <f t="shared" si="40"/>
        <v>49.50</v>
      </c>
      <c r="J104" s="228">
        <f t="shared" si="29"/>
        <v>7.425</v>
      </c>
      <c r="K104" s="229">
        <v>2</v>
      </c>
      <c r="L104" s="229">
        <v>3</v>
      </c>
      <c r="M104" s="229">
        <v>4</v>
      </c>
      <c r="N104" s="229">
        <v>2.50</v>
      </c>
      <c r="O104" s="229">
        <v>3.50</v>
      </c>
      <c r="P104" s="229">
        <f t="shared" si="30"/>
        <v>15</v>
      </c>
      <c r="Q104" s="229">
        <f t="shared" si="31"/>
        <v>0.75</v>
      </c>
      <c r="R104" s="103">
        <f t="shared" si="35"/>
        <v>1.30</v>
      </c>
      <c r="S104" s="103">
        <f t="shared" si="36"/>
        <v>1.65</v>
      </c>
      <c r="T104" s="103">
        <f t="shared" si="37"/>
        <v>1.5499999999999998</v>
      </c>
      <c r="U104" s="103">
        <f t="shared" si="38"/>
        <v>1.9249999999999998</v>
      </c>
      <c r="V104" s="103">
        <f t="shared" si="39"/>
        <v>1.75</v>
      </c>
      <c r="W104" s="26">
        <f t="shared" si="32"/>
        <v>64.50</v>
      </c>
      <c r="X104" s="226">
        <f t="shared" si="33"/>
        <v>12.90</v>
      </c>
      <c r="Y104" s="317">
        <v>52</v>
      </c>
      <c r="Z104" s="105">
        <f t="shared" si="34"/>
        <v>41.60</v>
      </c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6"/>
    </row>
    <row r="105" spans="1:44" s="104" customFormat="1" ht="20.25">
      <c r="A105" s="223">
        <v>99</v>
      </c>
      <c r="B105" s="260">
        <v>630248</v>
      </c>
      <c r="C105" s="118" t="s">
        <v>127</v>
      </c>
      <c r="D105" s="228">
        <v>13</v>
      </c>
      <c r="E105" s="228">
        <v>9</v>
      </c>
      <c r="F105" s="228">
        <v>14</v>
      </c>
      <c r="G105" s="228">
        <v>8</v>
      </c>
      <c r="H105" s="228">
        <v>10</v>
      </c>
      <c r="I105" s="228">
        <f t="shared" si="40"/>
        <v>54</v>
      </c>
      <c r="J105" s="228">
        <f t="shared" si="29"/>
        <v>8.10</v>
      </c>
      <c r="K105" s="229">
        <v>4</v>
      </c>
      <c r="L105" s="229">
        <v>2</v>
      </c>
      <c r="M105" s="229">
        <v>2.50</v>
      </c>
      <c r="N105" s="229">
        <v>3</v>
      </c>
      <c r="O105" s="229">
        <v>4.50</v>
      </c>
      <c r="P105" s="229">
        <f t="shared" si="30"/>
        <v>16</v>
      </c>
      <c r="Q105" s="229">
        <f t="shared" si="31"/>
        <v>0.80</v>
      </c>
      <c r="R105" s="103">
        <f t="shared" si="35"/>
        <v>2.15</v>
      </c>
      <c r="S105" s="103">
        <f t="shared" si="36"/>
        <v>1.45</v>
      </c>
      <c r="T105" s="103">
        <f t="shared" si="37"/>
        <v>2.225</v>
      </c>
      <c r="U105" s="103">
        <f t="shared" si="38"/>
        <v>1.35</v>
      </c>
      <c r="V105" s="103">
        <f t="shared" si="39"/>
        <v>1.725</v>
      </c>
      <c r="W105" s="26">
        <f t="shared" si="32"/>
        <v>70</v>
      </c>
      <c r="X105" s="226">
        <f t="shared" si="33"/>
        <v>14</v>
      </c>
      <c r="Y105" s="317">
        <v>58</v>
      </c>
      <c r="Z105" s="105">
        <f t="shared" si="34"/>
        <v>46.400000000000006</v>
      </c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6"/>
    </row>
    <row r="106" spans="1:44" s="104" customFormat="1" ht="20.25">
      <c r="A106" s="223">
        <v>100</v>
      </c>
      <c r="B106" s="260">
        <v>630249</v>
      </c>
      <c r="C106" s="118" t="s">
        <v>260</v>
      </c>
      <c r="D106" s="228">
        <v>5.50</v>
      </c>
      <c r="E106" s="228">
        <v>6</v>
      </c>
      <c r="F106" s="228">
        <v>7</v>
      </c>
      <c r="G106" s="228">
        <v>6.50</v>
      </c>
      <c r="H106" s="228">
        <v>8.50</v>
      </c>
      <c r="I106" s="228">
        <f t="shared" si="40"/>
        <v>33.50</v>
      </c>
      <c r="J106" s="228">
        <f t="shared" si="29"/>
        <v>5.0249999999999995</v>
      </c>
      <c r="K106" s="229">
        <v>3</v>
      </c>
      <c r="L106" s="229">
        <v>1</v>
      </c>
      <c r="M106" s="229">
        <v>1.50</v>
      </c>
      <c r="N106" s="229">
        <v>2</v>
      </c>
      <c r="O106" s="229">
        <v>2.50</v>
      </c>
      <c r="P106" s="229">
        <f t="shared" si="30"/>
        <v>10</v>
      </c>
      <c r="Q106" s="229">
        <f t="shared" si="31"/>
        <v>0.50</v>
      </c>
      <c r="R106" s="103">
        <f t="shared" si="35"/>
        <v>0.975</v>
      </c>
      <c r="S106" s="103">
        <f t="shared" si="36"/>
        <v>0.95</v>
      </c>
      <c r="T106" s="103">
        <f t="shared" si="37"/>
        <v>1.125</v>
      </c>
      <c r="U106" s="103">
        <f t="shared" si="38"/>
        <v>1.075</v>
      </c>
      <c r="V106" s="103">
        <f t="shared" si="39"/>
        <v>1.40</v>
      </c>
      <c r="W106" s="26">
        <f t="shared" si="32"/>
        <v>43.50</v>
      </c>
      <c r="X106" s="226">
        <f t="shared" si="33"/>
        <v>8.7000000000000011</v>
      </c>
      <c r="Y106" s="317">
        <v>39</v>
      </c>
      <c r="Z106" s="105">
        <f t="shared" si="34"/>
        <v>31.200000000000003</v>
      </c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6"/>
    </row>
    <row r="107" spans="1:44" s="104" customFormat="1" ht="20.25">
      <c r="A107" s="223">
        <v>101</v>
      </c>
      <c r="B107" s="260">
        <v>630250</v>
      </c>
      <c r="C107" s="118" t="s">
        <v>261</v>
      </c>
      <c r="D107" s="8">
        <v>3</v>
      </c>
      <c r="E107" s="8">
        <v>4</v>
      </c>
      <c r="F107" s="8">
        <v>3</v>
      </c>
      <c r="G107" s="228">
        <v>3</v>
      </c>
      <c r="H107" s="228">
        <v>4</v>
      </c>
      <c r="I107" s="228">
        <f t="shared" si="40"/>
        <v>17</v>
      </c>
      <c r="J107" s="228">
        <f t="shared" si="29"/>
        <v>2.5499999999999998</v>
      </c>
      <c r="K107" s="229">
        <v>2</v>
      </c>
      <c r="L107" s="229">
        <v>2.50</v>
      </c>
      <c r="M107" s="229">
        <v>3</v>
      </c>
      <c r="N107" s="229">
        <v>2</v>
      </c>
      <c r="O107" s="229">
        <v>1</v>
      </c>
      <c r="P107" s="229">
        <f t="shared" si="30"/>
        <v>10.50</v>
      </c>
      <c r="Q107" s="229">
        <f t="shared" si="31"/>
        <v>0.525</v>
      </c>
      <c r="R107" s="103">
        <f t="shared" si="35"/>
        <v>0.54999999999999993</v>
      </c>
      <c r="S107" s="103">
        <f t="shared" si="36"/>
        <v>0.725</v>
      </c>
      <c r="T107" s="103">
        <f t="shared" si="37"/>
        <v>0.60</v>
      </c>
      <c r="U107" s="103">
        <f t="shared" si="38"/>
        <v>0.54999999999999993</v>
      </c>
      <c r="V107" s="103">
        <f t="shared" si="39"/>
        <v>0.65</v>
      </c>
      <c r="W107" s="26">
        <f t="shared" si="32"/>
        <v>27.50</v>
      </c>
      <c r="X107" s="226">
        <f t="shared" si="33"/>
        <v>5.50</v>
      </c>
      <c r="Y107" s="317">
        <v>18</v>
      </c>
      <c r="Z107" s="105">
        <f t="shared" si="34"/>
        <v>14.40</v>
      </c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6"/>
    </row>
    <row r="108" spans="1:44" s="104" customFormat="1" ht="20.25">
      <c r="A108" s="223">
        <v>102</v>
      </c>
      <c r="B108" s="260">
        <v>630252</v>
      </c>
      <c r="C108" s="118" t="s">
        <v>175</v>
      </c>
      <c r="D108" s="267">
        <v>6</v>
      </c>
      <c r="E108" s="267">
        <v>6</v>
      </c>
      <c r="F108" s="268">
        <v>5</v>
      </c>
      <c r="G108" s="228">
        <v>6</v>
      </c>
      <c r="H108" s="228">
        <v>5</v>
      </c>
      <c r="I108" s="228">
        <f t="shared" si="40"/>
        <v>28</v>
      </c>
      <c r="J108" s="228">
        <f t="shared" si="29"/>
        <v>4.20</v>
      </c>
      <c r="K108" s="229">
        <v>3</v>
      </c>
      <c r="L108" s="229">
        <v>2</v>
      </c>
      <c r="M108" s="229">
        <v>2.50</v>
      </c>
      <c r="N108" s="229">
        <v>3</v>
      </c>
      <c r="O108" s="229">
        <v>2</v>
      </c>
      <c r="P108" s="229">
        <f t="shared" si="30"/>
        <v>12.50</v>
      </c>
      <c r="Q108" s="229">
        <f t="shared" si="31"/>
        <v>0.625</v>
      </c>
      <c r="R108" s="103">
        <f t="shared" si="35"/>
        <v>1.0499999999999998</v>
      </c>
      <c r="S108" s="103">
        <f t="shared" si="36"/>
        <v>0.99999999999999989</v>
      </c>
      <c r="T108" s="103">
        <f t="shared" si="37"/>
        <v>0.875</v>
      </c>
      <c r="U108" s="103">
        <f t="shared" si="38"/>
        <v>1.0499999999999998</v>
      </c>
      <c r="V108" s="103">
        <f t="shared" si="39"/>
        <v>0.85</v>
      </c>
      <c r="W108" s="26">
        <f t="shared" si="32"/>
        <v>40.50</v>
      </c>
      <c r="X108" s="226">
        <f t="shared" si="33"/>
        <v>8.10</v>
      </c>
      <c r="Y108" s="317">
        <v>26</v>
      </c>
      <c r="Z108" s="105">
        <f t="shared" si="34"/>
        <v>20.80</v>
      </c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6"/>
    </row>
    <row r="109" spans="1:44" s="104" customFormat="1" ht="20.25">
      <c r="A109" s="223">
        <v>103</v>
      </c>
      <c r="B109" s="260">
        <v>630254</v>
      </c>
      <c r="C109" s="118" t="s">
        <v>175</v>
      </c>
      <c r="D109" s="267">
        <v>4</v>
      </c>
      <c r="E109" s="267">
        <v>3</v>
      </c>
      <c r="F109" s="268">
        <v>2</v>
      </c>
      <c r="G109" s="228">
        <v>4</v>
      </c>
      <c r="H109" s="228">
        <v>3</v>
      </c>
      <c r="I109" s="228">
        <f t="shared" si="40"/>
        <v>16</v>
      </c>
      <c r="J109" s="228">
        <f t="shared" si="29"/>
        <v>2.40</v>
      </c>
      <c r="K109" s="229">
        <v>2</v>
      </c>
      <c r="L109" s="229">
        <v>2</v>
      </c>
      <c r="M109" s="229">
        <v>3</v>
      </c>
      <c r="N109" s="229">
        <v>2</v>
      </c>
      <c r="O109" s="229">
        <v>3</v>
      </c>
      <c r="P109" s="229">
        <f t="shared" si="30"/>
        <v>12</v>
      </c>
      <c r="Q109" s="229">
        <f t="shared" si="31"/>
        <v>0.60000000000000009</v>
      </c>
      <c r="R109" s="103">
        <f t="shared" si="35"/>
        <v>0.70</v>
      </c>
      <c r="S109" s="103">
        <f t="shared" si="36"/>
        <v>0.54999999999999993</v>
      </c>
      <c r="T109" s="103">
        <f t="shared" si="37"/>
        <v>0.45</v>
      </c>
      <c r="U109" s="103">
        <f t="shared" si="38"/>
        <v>0.70</v>
      </c>
      <c r="V109" s="103">
        <f t="shared" si="39"/>
        <v>0.60</v>
      </c>
      <c r="W109" s="26">
        <f t="shared" si="32"/>
        <v>28</v>
      </c>
      <c r="X109" s="226">
        <f t="shared" si="33"/>
        <v>5.60</v>
      </c>
      <c r="Y109" s="317">
        <v>17</v>
      </c>
      <c r="Z109" s="105">
        <f t="shared" si="34"/>
        <v>13.60</v>
      </c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6"/>
    </row>
    <row r="110" spans="1:44" s="104" customFormat="1" ht="20.25">
      <c r="A110" s="223">
        <v>104</v>
      </c>
      <c r="B110" s="260">
        <v>630255</v>
      </c>
      <c r="C110" s="118" t="s">
        <v>175</v>
      </c>
      <c r="D110" s="267">
        <v>8</v>
      </c>
      <c r="E110" s="267">
        <v>9</v>
      </c>
      <c r="F110" s="268">
        <v>8</v>
      </c>
      <c r="G110" s="228">
        <v>7</v>
      </c>
      <c r="H110" s="228">
        <v>9</v>
      </c>
      <c r="I110" s="228">
        <f t="shared" si="40"/>
        <v>41</v>
      </c>
      <c r="J110" s="228">
        <f t="shared" si="29"/>
        <v>6.15</v>
      </c>
      <c r="K110" s="229">
        <v>4</v>
      </c>
      <c r="L110" s="229">
        <v>2</v>
      </c>
      <c r="M110" s="229">
        <v>3</v>
      </c>
      <c r="N110" s="229">
        <v>4</v>
      </c>
      <c r="O110" s="229">
        <v>3</v>
      </c>
      <c r="P110" s="229">
        <f t="shared" si="30"/>
        <v>16</v>
      </c>
      <c r="Q110" s="229">
        <f t="shared" si="31"/>
        <v>0.80</v>
      </c>
      <c r="R110" s="103">
        <f t="shared" si="35"/>
        <v>1.40</v>
      </c>
      <c r="S110" s="103">
        <f t="shared" si="36"/>
        <v>1.45</v>
      </c>
      <c r="T110" s="103">
        <f t="shared" si="37"/>
        <v>1.35</v>
      </c>
      <c r="U110" s="103">
        <f t="shared" si="38"/>
        <v>1.25</v>
      </c>
      <c r="V110" s="103">
        <f t="shared" si="39"/>
        <v>1.50</v>
      </c>
      <c r="W110" s="26">
        <f t="shared" si="32"/>
        <v>57</v>
      </c>
      <c r="X110" s="226">
        <f t="shared" si="33"/>
        <v>11.40</v>
      </c>
      <c r="Y110" s="317">
        <v>44</v>
      </c>
      <c r="Z110" s="105">
        <f t="shared" si="34"/>
        <v>35.200000000000003</v>
      </c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6"/>
    </row>
    <row r="111" spans="1:44" s="104" customFormat="1" ht="20.25">
      <c r="A111" s="223">
        <v>105</v>
      </c>
      <c r="B111" s="260">
        <v>630256</v>
      </c>
      <c r="C111" s="118" t="s">
        <v>176</v>
      </c>
      <c r="D111" s="267"/>
      <c r="E111" s="267"/>
      <c r="F111" s="268"/>
      <c r="G111" s="228"/>
      <c r="H111" s="228"/>
      <c r="I111" s="228"/>
      <c r="J111" s="228"/>
      <c r="K111" s="229"/>
      <c r="L111" s="229"/>
      <c r="M111" s="229"/>
      <c r="N111" s="229"/>
      <c r="O111" s="229"/>
      <c r="P111" s="229"/>
      <c r="Q111" s="229"/>
      <c r="R111" s="103"/>
      <c r="S111" s="103"/>
      <c r="T111" s="103"/>
      <c r="U111" s="103"/>
      <c r="V111" s="103"/>
      <c r="W111" s="26">
        <f t="shared" si="32"/>
        <v>0</v>
      </c>
      <c r="X111" s="226">
        <f t="shared" si="33"/>
        <v>0</v>
      </c>
      <c r="Y111" s="317" t="s">
        <v>170</v>
      </c>
      <c r="Z111" s="105" t="e">
        <f t="shared" si="34"/>
        <v>#VALUE!</v>
      </c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6"/>
    </row>
    <row r="112" spans="1:44" s="104" customFormat="1" ht="20.25">
      <c r="A112" s="223">
        <v>106</v>
      </c>
      <c r="B112" s="260">
        <v>630257</v>
      </c>
      <c r="C112" s="118" t="s">
        <v>176</v>
      </c>
      <c r="D112" s="8">
        <v>8</v>
      </c>
      <c r="E112" s="8">
        <v>5</v>
      </c>
      <c r="F112" s="8">
        <v>5.50</v>
      </c>
      <c r="G112" s="8">
        <v>6</v>
      </c>
      <c r="H112" s="8">
        <v>7.50</v>
      </c>
      <c r="I112" s="228">
        <f t="shared" si="41" ref="I112:I153">SUM(D112:H112)</f>
        <v>32</v>
      </c>
      <c r="J112" s="228">
        <f t="shared" si="29"/>
        <v>4.80</v>
      </c>
      <c r="K112" s="11">
        <v>3</v>
      </c>
      <c r="L112" s="11">
        <v>2</v>
      </c>
      <c r="M112" s="11">
        <v>1</v>
      </c>
      <c r="N112" s="11">
        <v>2.50</v>
      </c>
      <c r="O112" s="11">
        <v>1.50</v>
      </c>
      <c r="P112" s="229">
        <f t="shared" si="30"/>
        <v>10</v>
      </c>
      <c r="Q112" s="229">
        <f t="shared" si="31"/>
        <v>0.50</v>
      </c>
      <c r="R112" s="103">
        <f t="shared" si="42" ref="R112:R143">D112*0.15+K112*0.05</f>
        <v>1.35</v>
      </c>
      <c r="S112" s="103">
        <f t="shared" si="43" ref="S112:S143">E112*0.15+L112*0.05</f>
        <v>0.85</v>
      </c>
      <c r="T112" s="103">
        <f t="shared" si="44" ref="T112:T143">F112*0.15+M112*0.05</f>
        <v>0.875</v>
      </c>
      <c r="U112" s="103">
        <f t="shared" si="45" ref="U112:U143">G112*0.15+N112*0.05</f>
        <v>1.0249999999999999</v>
      </c>
      <c r="V112" s="103">
        <f t="shared" si="46" ref="V112:V143">H112*0.15+O112*0.05</f>
        <v>1.20</v>
      </c>
      <c r="W112" s="26">
        <f t="shared" si="32"/>
        <v>42</v>
      </c>
      <c r="X112" s="226">
        <f t="shared" si="33"/>
        <v>8.40</v>
      </c>
      <c r="Y112" s="317">
        <v>36</v>
      </c>
      <c r="Z112" s="105">
        <f t="shared" si="34"/>
        <v>28.80</v>
      </c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6"/>
    </row>
    <row r="113" spans="1:44" s="104" customFormat="1" ht="20.25">
      <c r="A113" s="223">
        <v>107</v>
      </c>
      <c r="B113" s="260">
        <v>630258</v>
      </c>
      <c r="C113" s="118" t="s">
        <v>177</v>
      </c>
      <c r="D113" s="8">
        <v>13</v>
      </c>
      <c r="E113" s="8">
        <v>14</v>
      </c>
      <c r="F113" s="8">
        <v>15</v>
      </c>
      <c r="G113" s="228">
        <v>14</v>
      </c>
      <c r="H113" s="228">
        <v>12</v>
      </c>
      <c r="I113" s="228">
        <f t="shared" si="41"/>
        <v>68</v>
      </c>
      <c r="J113" s="228">
        <f t="shared" si="29"/>
        <v>10.199999999999999</v>
      </c>
      <c r="K113" s="229">
        <v>4</v>
      </c>
      <c r="L113" s="229">
        <v>4.50</v>
      </c>
      <c r="M113" s="229">
        <v>4</v>
      </c>
      <c r="N113" s="229">
        <v>3</v>
      </c>
      <c r="O113" s="229">
        <v>4</v>
      </c>
      <c r="P113" s="229">
        <f t="shared" si="30"/>
        <v>19.50</v>
      </c>
      <c r="Q113" s="229">
        <f t="shared" si="31"/>
        <v>0.97500000000000009</v>
      </c>
      <c r="R113" s="103">
        <f t="shared" si="42"/>
        <v>2.15</v>
      </c>
      <c r="S113" s="103">
        <f t="shared" si="43"/>
        <v>2.3250000000000002</v>
      </c>
      <c r="T113" s="103">
        <f t="shared" si="44"/>
        <v>2.4500000000000002</v>
      </c>
      <c r="U113" s="103">
        <f t="shared" si="45"/>
        <v>2.25</v>
      </c>
      <c r="V113" s="103">
        <f t="shared" si="46"/>
        <v>1.9999999999999998</v>
      </c>
      <c r="W113" s="26">
        <f t="shared" si="32"/>
        <v>87.50</v>
      </c>
      <c r="X113" s="226">
        <f t="shared" si="33"/>
        <v>17.50</v>
      </c>
      <c r="Y113" s="317">
        <v>61</v>
      </c>
      <c r="Z113" s="105">
        <f t="shared" si="34"/>
        <v>48.80</v>
      </c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6"/>
    </row>
    <row r="114" spans="1:44" s="104" customFormat="1" ht="20.25">
      <c r="A114" s="223">
        <v>108</v>
      </c>
      <c r="B114" s="260">
        <v>630260</v>
      </c>
      <c r="C114" s="118" t="s">
        <v>263</v>
      </c>
      <c r="D114" s="8">
        <v>13</v>
      </c>
      <c r="E114" s="8">
        <v>15</v>
      </c>
      <c r="F114" s="8">
        <v>14</v>
      </c>
      <c r="G114" s="228">
        <v>13</v>
      </c>
      <c r="H114" s="228">
        <v>14</v>
      </c>
      <c r="I114" s="228">
        <f t="shared" si="41"/>
        <v>69</v>
      </c>
      <c r="J114" s="228">
        <f t="shared" si="29"/>
        <v>10.35</v>
      </c>
      <c r="K114" s="229">
        <v>3</v>
      </c>
      <c r="L114" s="229">
        <v>4</v>
      </c>
      <c r="M114" s="229">
        <v>5</v>
      </c>
      <c r="N114" s="229">
        <v>4</v>
      </c>
      <c r="O114" s="229">
        <v>3</v>
      </c>
      <c r="P114" s="229">
        <f t="shared" si="30"/>
        <v>19</v>
      </c>
      <c r="Q114" s="229">
        <f t="shared" si="31"/>
        <v>0.95</v>
      </c>
      <c r="R114" s="103">
        <f t="shared" si="42"/>
        <v>2.10</v>
      </c>
      <c r="S114" s="103">
        <f t="shared" si="43"/>
        <v>2.4500000000000002</v>
      </c>
      <c r="T114" s="103">
        <f t="shared" si="44"/>
        <v>2.35</v>
      </c>
      <c r="U114" s="103">
        <f t="shared" si="45"/>
        <v>2.15</v>
      </c>
      <c r="V114" s="103">
        <f t="shared" si="46"/>
        <v>2.25</v>
      </c>
      <c r="W114" s="26">
        <f t="shared" si="32"/>
        <v>88</v>
      </c>
      <c r="X114" s="226">
        <f t="shared" si="33"/>
        <v>17.60</v>
      </c>
      <c r="Y114" s="317">
        <v>72</v>
      </c>
      <c r="Z114" s="105">
        <f t="shared" si="34"/>
        <v>57.60</v>
      </c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6"/>
    </row>
    <row r="115" spans="1:44" s="104" customFormat="1" ht="20.25">
      <c r="A115" s="223">
        <v>109</v>
      </c>
      <c r="B115" s="260">
        <v>630261</v>
      </c>
      <c r="C115" s="118" t="s">
        <v>264</v>
      </c>
      <c r="D115" s="8">
        <v>8</v>
      </c>
      <c r="E115" s="8">
        <v>6</v>
      </c>
      <c r="F115" s="8">
        <v>8</v>
      </c>
      <c r="G115" s="228">
        <v>7</v>
      </c>
      <c r="H115" s="228">
        <v>6</v>
      </c>
      <c r="I115" s="228">
        <f t="shared" si="41"/>
        <v>35</v>
      </c>
      <c r="J115" s="228">
        <f t="shared" si="29"/>
        <v>5.25</v>
      </c>
      <c r="K115" s="229">
        <v>3</v>
      </c>
      <c r="L115" s="229">
        <v>2</v>
      </c>
      <c r="M115" s="229">
        <v>3</v>
      </c>
      <c r="N115" s="229">
        <v>2</v>
      </c>
      <c r="O115" s="229">
        <v>3</v>
      </c>
      <c r="P115" s="229">
        <f t="shared" si="30"/>
        <v>13</v>
      </c>
      <c r="Q115" s="229">
        <f t="shared" si="31"/>
        <v>0.65</v>
      </c>
      <c r="R115" s="103">
        <f t="shared" si="42"/>
        <v>1.35</v>
      </c>
      <c r="S115" s="103">
        <f t="shared" si="43"/>
        <v>0.99999999999999989</v>
      </c>
      <c r="T115" s="103">
        <f t="shared" si="44"/>
        <v>1.35</v>
      </c>
      <c r="U115" s="103">
        <f t="shared" si="45"/>
        <v>1.1500000000000001</v>
      </c>
      <c r="V115" s="103">
        <f t="shared" si="46"/>
        <v>1.0499999999999998</v>
      </c>
      <c r="W115" s="26">
        <f t="shared" si="32"/>
        <v>48</v>
      </c>
      <c r="X115" s="226">
        <f t="shared" si="33"/>
        <v>9.6000000000000014</v>
      </c>
      <c r="Y115" s="317">
        <v>40</v>
      </c>
      <c r="Z115" s="105">
        <f t="shared" si="34"/>
        <v>32</v>
      </c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6"/>
    </row>
    <row r="116" spans="1:44" s="104" customFormat="1" ht="20.25">
      <c r="A116" s="223">
        <v>110</v>
      </c>
      <c r="B116" s="260">
        <v>630262</v>
      </c>
      <c r="C116" s="118" t="s">
        <v>265</v>
      </c>
      <c r="D116" s="8">
        <v>5</v>
      </c>
      <c r="E116" s="8">
        <v>7.50</v>
      </c>
      <c r="F116" s="8">
        <v>6</v>
      </c>
      <c r="G116" s="8">
        <v>8</v>
      </c>
      <c r="H116" s="8">
        <v>7</v>
      </c>
      <c r="I116" s="228">
        <f t="shared" si="41"/>
        <v>33.50</v>
      </c>
      <c r="J116" s="228">
        <f t="shared" si="29"/>
        <v>5.0249999999999995</v>
      </c>
      <c r="K116" s="11">
        <v>2</v>
      </c>
      <c r="L116" s="11">
        <v>1</v>
      </c>
      <c r="M116" s="11">
        <v>1.50</v>
      </c>
      <c r="N116" s="11">
        <v>2</v>
      </c>
      <c r="O116" s="11">
        <v>3</v>
      </c>
      <c r="P116" s="229">
        <f t="shared" si="30"/>
        <v>9.50</v>
      </c>
      <c r="Q116" s="229">
        <f t="shared" si="31"/>
        <v>0.475</v>
      </c>
      <c r="R116" s="103">
        <f t="shared" si="42"/>
        <v>0.85</v>
      </c>
      <c r="S116" s="103">
        <f t="shared" si="43"/>
        <v>1.175</v>
      </c>
      <c r="T116" s="103">
        <f t="shared" si="44"/>
        <v>0.97499999999999987</v>
      </c>
      <c r="U116" s="103">
        <f t="shared" si="45"/>
        <v>1.30</v>
      </c>
      <c r="V116" s="103">
        <f t="shared" si="46"/>
        <v>1.2000000000000002</v>
      </c>
      <c r="W116" s="26">
        <f t="shared" si="32"/>
        <v>43</v>
      </c>
      <c r="X116" s="226">
        <f t="shared" si="33"/>
        <v>8.60</v>
      </c>
      <c r="Y116" s="317">
        <v>37</v>
      </c>
      <c r="Z116" s="105">
        <f t="shared" si="34"/>
        <v>29.60</v>
      </c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6"/>
    </row>
    <row r="117" spans="1:44" s="104" customFormat="1" ht="20.25">
      <c r="A117" s="223">
        <v>111</v>
      </c>
      <c r="B117" s="260">
        <v>630263</v>
      </c>
      <c r="C117" s="118" t="s">
        <v>306</v>
      </c>
      <c r="D117" s="228">
        <v>12</v>
      </c>
      <c r="E117" s="228">
        <v>11</v>
      </c>
      <c r="F117" s="228">
        <v>14</v>
      </c>
      <c r="G117" s="228">
        <v>13</v>
      </c>
      <c r="H117" s="228">
        <v>10</v>
      </c>
      <c r="I117" s="228">
        <f t="shared" si="41"/>
        <v>60</v>
      </c>
      <c r="J117" s="228">
        <f t="shared" si="29"/>
        <v>9</v>
      </c>
      <c r="K117" s="229">
        <v>5</v>
      </c>
      <c r="L117" s="229">
        <v>4</v>
      </c>
      <c r="M117" s="229">
        <v>3.50</v>
      </c>
      <c r="N117" s="229">
        <v>4.50</v>
      </c>
      <c r="O117" s="229">
        <v>3</v>
      </c>
      <c r="P117" s="229">
        <f t="shared" si="30"/>
        <v>20</v>
      </c>
      <c r="Q117" s="229">
        <f t="shared" si="31"/>
        <v>1</v>
      </c>
      <c r="R117" s="103">
        <f t="shared" si="42"/>
        <v>2.0499999999999998</v>
      </c>
      <c r="S117" s="103">
        <f t="shared" si="43"/>
        <v>1.85</v>
      </c>
      <c r="T117" s="103">
        <f t="shared" si="44"/>
        <v>2.275</v>
      </c>
      <c r="U117" s="103">
        <f t="shared" si="45"/>
        <v>2.1749999999999998</v>
      </c>
      <c r="V117" s="103">
        <f t="shared" si="46"/>
        <v>1.65</v>
      </c>
      <c r="W117" s="26">
        <f t="shared" si="32"/>
        <v>80</v>
      </c>
      <c r="X117" s="226">
        <f t="shared" si="33"/>
        <v>16</v>
      </c>
      <c r="Y117" s="317">
        <v>66</v>
      </c>
      <c r="Z117" s="105">
        <f t="shared" si="34"/>
        <v>52.80</v>
      </c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6"/>
    </row>
    <row r="118" spans="1:44" s="104" customFormat="1" ht="20.25">
      <c r="A118" s="223">
        <v>112</v>
      </c>
      <c r="B118" s="260">
        <v>630265</v>
      </c>
      <c r="C118" s="118" t="s">
        <v>266</v>
      </c>
      <c r="D118" s="8">
        <v>8</v>
      </c>
      <c r="E118" s="8">
        <v>7</v>
      </c>
      <c r="F118" s="8">
        <v>9</v>
      </c>
      <c r="G118" s="228">
        <v>9</v>
      </c>
      <c r="H118" s="228">
        <v>8</v>
      </c>
      <c r="I118" s="228">
        <f t="shared" si="41"/>
        <v>41</v>
      </c>
      <c r="J118" s="228">
        <f t="shared" si="29"/>
        <v>6.15</v>
      </c>
      <c r="K118" s="229">
        <v>2.50</v>
      </c>
      <c r="L118" s="229">
        <v>3</v>
      </c>
      <c r="M118" s="229">
        <v>4</v>
      </c>
      <c r="N118" s="229">
        <v>3</v>
      </c>
      <c r="O118" s="229">
        <v>4</v>
      </c>
      <c r="P118" s="229">
        <f t="shared" si="30"/>
        <v>16.50</v>
      </c>
      <c r="Q118" s="229">
        <f t="shared" si="31"/>
        <v>0.825</v>
      </c>
      <c r="R118" s="103">
        <f t="shared" si="42"/>
        <v>1.325</v>
      </c>
      <c r="S118" s="103">
        <f t="shared" si="43"/>
        <v>1.2000000000000002</v>
      </c>
      <c r="T118" s="103">
        <f t="shared" si="44"/>
        <v>1.5499999999999998</v>
      </c>
      <c r="U118" s="103">
        <f t="shared" si="45"/>
        <v>1.50</v>
      </c>
      <c r="V118" s="103">
        <f t="shared" si="46"/>
        <v>1.40</v>
      </c>
      <c r="W118" s="26">
        <f t="shared" si="32"/>
        <v>57.50</v>
      </c>
      <c r="X118" s="226">
        <f t="shared" si="33"/>
        <v>11.50</v>
      </c>
      <c r="Y118" s="317">
        <v>48</v>
      </c>
      <c r="Z118" s="105">
        <f t="shared" si="34"/>
        <v>38.400000000000006</v>
      </c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6"/>
    </row>
    <row r="119" spans="1:44" s="104" customFormat="1" ht="20.25">
      <c r="A119" s="223">
        <v>113</v>
      </c>
      <c r="B119" s="260">
        <v>630267</v>
      </c>
      <c r="C119" s="118" t="s">
        <v>319</v>
      </c>
      <c r="D119" s="228">
        <v>8</v>
      </c>
      <c r="E119" s="228">
        <v>16</v>
      </c>
      <c r="F119" s="228">
        <v>13</v>
      </c>
      <c r="G119" s="228">
        <v>18</v>
      </c>
      <c r="H119" s="228">
        <v>11</v>
      </c>
      <c r="I119" s="228">
        <f t="shared" si="41"/>
        <v>66</v>
      </c>
      <c r="J119" s="228">
        <f t="shared" si="29"/>
        <v>9.90</v>
      </c>
      <c r="K119" s="229">
        <v>5</v>
      </c>
      <c r="L119" s="229">
        <v>4.50</v>
      </c>
      <c r="M119" s="229">
        <v>3</v>
      </c>
      <c r="N119" s="229">
        <v>5.50</v>
      </c>
      <c r="O119" s="229">
        <v>3.50</v>
      </c>
      <c r="P119" s="229">
        <f t="shared" si="30"/>
        <v>21.50</v>
      </c>
      <c r="Q119" s="229">
        <f t="shared" si="31"/>
        <v>1.075</v>
      </c>
      <c r="R119" s="103">
        <f t="shared" si="42"/>
        <v>1.45</v>
      </c>
      <c r="S119" s="103">
        <f t="shared" si="43"/>
        <v>2.625</v>
      </c>
      <c r="T119" s="103">
        <f t="shared" si="44"/>
        <v>2.10</v>
      </c>
      <c r="U119" s="103">
        <f t="shared" si="45"/>
        <v>2.9749999999999996</v>
      </c>
      <c r="V119" s="103">
        <f t="shared" si="46"/>
        <v>1.825</v>
      </c>
      <c r="W119" s="26">
        <f t="shared" si="32"/>
        <v>87.50</v>
      </c>
      <c r="X119" s="226">
        <f t="shared" si="33"/>
        <v>17.50</v>
      </c>
      <c r="Y119" s="317">
        <v>71</v>
      </c>
      <c r="Z119" s="105">
        <f t="shared" si="34"/>
        <v>56.80</v>
      </c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6"/>
    </row>
    <row r="120" spans="1:44" s="104" customFormat="1" ht="20.25">
      <c r="A120" s="223">
        <v>114</v>
      </c>
      <c r="B120" s="260">
        <v>630268</v>
      </c>
      <c r="C120" s="118" t="s">
        <v>267</v>
      </c>
      <c r="D120" s="8">
        <v>5</v>
      </c>
      <c r="E120" s="8">
        <v>5</v>
      </c>
      <c r="F120" s="8">
        <v>5</v>
      </c>
      <c r="G120" s="228">
        <v>5</v>
      </c>
      <c r="H120" s="228">
        <v>5</v>
      </c>
      <c r="I120" s="228">
        <f t="shared" si="41"/>
        <v>25</v>
      </c>
      <c r="J120" s="228">
        <f t="shared" si="29"/>
        <v>3.75</v>
      </c>
      <c r="K120" s="229">
        <v>2</v>
      </c>
      <c r="L120" s="229">
        <v>3</v>
      </c>
      <c r="M120" s="229">
        <v>2</v>
      </c>
      <c r="N120" s="229">
        <v>3</v>
      </c>
      <c r="O120" s="229">
        <v>2</v>
      </c>
      <c r="P120" s="229">
        <f t="shared" si="30"/>
        <v>12</v>
      </c>
      <c r="Q120" s="229">
        <f t="shared" si="31"/>
        <v>0.60000000000000009</v>
      </c>
      <c r="R120" s="103">
        <f t="shared" si="42"/>
        <v>0.85</v>
      </c>
      <c r="S120" s="103">
        <f t="shared" si="43"/>
        <v>0.90</v>
      </c>
      <c r="T120" s="103">
        <f t="shared" si="44"/>
        <v>0.85</v>
      </c>
      <c r="U120" s="103">
        <f t="shared" si="45"/>
        <v>0.90</v>
      </c>
      <c r="V120" s="103">
        <f t="shared" si="46"/>
        <v>0.85</v>
      </c>
      <c r="W120" s="26">
        <f t="shared" si="32"/>
        <v>37</v>
      </c>
      <c r="X120" s="226">
        <f t="shared" si="33"/>
        <v>7.40</v>
      </c>
      <c r="Y120" s="317">
        <v>25</v>
      </c>
      <c r="Z120" s="105">
        <f t="shared" si="34"/>
        <v>20</v>
      </c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6"/>
    </row>
    <row r="121" spans="1:44" s="104" customFormat="1" ht="20.25">
      <c r="A121" s="223">
        <v>115</v>
      </c>
      <c r="B121" s="260">
        <v>630269</v>
      </c>
      <c r="C121" s="118" t="s">
        <v>268</v>
      </c>
      <c r="D121" s="228">
        <v>9.50</v>
      </c>
      <c r="E121" s="228">
        <v>7</v>
      </c>
      <c r="F121" s="228">
        <v>10</v>
      </c>
      <c r="G121" s="228">
        <v>6.50</v>
      </c>
      <c r="H121" s="228">
        <v>8</v>
      </c>
      <c r="I121" s="228">
        <f t="shared" si="41"/>
        <v>41</v>
      </c>
      <c r="J121" s="228">
        <f t="shared" si="29"/>
        <v>6.15</v>
      </c>
      <c r="K121" s="229">
        <v>3.50</v>
      </c>
      <c r="L121" s="229">
        <v>2</v>
      </c>
      <c r="M121" s="229">
        <v>2.50</v>
      </c>
      <c r="N121" s="229">
        <v>3</v>
      </c>
      <c r="O121" s="229">
        <v>1.50</v>
      </c>
      <c r="P121" s="229">
        <f t="shared" si="30"/>
        <v>12.50</v>
      </c>
      <c r="Q121" s="229">
        <f t="shared" si="31"/>
        <v>0.625</v>
      </c>
      <c r="R121" s="103">
        <f t="shared" si="42"/>
        <v>1.60</v>
      </c>
      <c r="S121" s="103">
        <f t="shared" si="43"/>
        <v>1.1500000000000001</v>
      </c>
      <c r="T121" s="103">
        <f t="shared" si="44"/>
        <v>1.625</v>
      </c>
      <c r="U121" s="103">
        <f t="shared" si="45"/>
        <v>1.125</v>
      </c>
      <c r="V121" s="103">
        <f t="shared" si="46"/>
        <v>1.2749999999999999</v>
      </c>
      <c r="W121" s="26">
        <f t="shared" si="32"/>
        <v>53.50</v>
      </c>
      <c r="X121" s="226">
        <f t="shared" si="33"/>
        <v>10.70</v>
      </c>
      <c r="Y121" s="317">
        <v>47</v>
      </c>
      <c r="Z121" s="105">
        <f t="shared" si="34"/>
        <v>37.60</v>
      </c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6"/>
    </row>
    <row r="122" spans="1:44" s="104" customFormat="1" ht="20.25">
      <c r="A122" s="223">
        <v>116</v>
      </c>
      <c r="B122" s="260">
        <v>630270</v>
      </c>
      <c r="C122" s="118" t="s">
        <v>269</v>
      </c>
      <c r="D122" s="228">
        <v>13</v>
      </c>
      <c r="E122" s="228">
        <v>8</v>
      </c>
      <c r="F122" s="228">
        <v>15</v>
      </c>
      <c r="G122" s="228">
        <v>7</v>
      </c>
      <c r="H122" s="228">
        <v>9</v>
      </c>
      <c r="I122" s="228">
        <f t="shared" si="41"/>
        <v>52</v>
      </c>
      <c r="J122" s="228">
        <f t="shared" si="29"/>
        <v>7.80</v>
      </c>
      <c r="K122" s="229">
        <v>4.50</v>
      </c>
      <c r="L122" s="229">
        <v>4</v>
      </c>
      <c r="M122" s="229">
        <v>2</v>
      </c>
      <c r="N122" s="229">
        <v>2.50</v>
      </c>
      <c r="O122" s="229">
        <v>3</v>
      </c>
      <c r="P122" s="229">
        <f t="shared" si="30"/>
        <v>16</v>
      </c>
      <c r="Q122" s="229">
        <f t="shared" si="31"/>
        <v>0.80</v>
      </c>
      <c r="R122" s="103">
        <f t="shared" si="42"/>
        <v>2.1749999999999998</v>
      </c>
      <c r="S122" s="103">
        <f t="shared" si="43"/>
        <v>1.40</v>
      </c>
      <c r="T122" s="103">
        <f t="shared" si="44"/>
        <v>2.35</v>
      </c>
      <c r="U122" s="103">
        <f t="shared" si="45"/>
        <v>1.175</v>
      </c>
      <c r="V122" s="103">
        <f t="shared" si="46"/>
        <v>1.50</v>
      </c>
      <c r="W122" s="26">
        <f t="shared" si="32"/>
        <v>68</v>
      </c>
      <c r="X122" s="226">
        <f t="shared" si="33"/>
        <v>13.60</v>
      </c>
      <c r="Y122" s="317">
        <v>57</v>
      </c>
      <c r="Z122" s="105">
        <f t="shared" si="34"/>
        <v>45.60</v>
      </c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6"/>
    </row>
    <row r="123" spans="1:44" s="104" customFormat="1" ht="20.25">
      <c r="A123" s="223">
        <v>117</v>
      </c>
      <c r="B123" s="260">
        <v>630271</v>
      </c>
      <c r="C123" s="118" t="s">
        <v>179</v>
      </c>
      <c r="D123" s="8">
        <v>9</v>
      </c>
      <c r="E123" s="8">
        <v>8</v>
      </c>
      <c r="F123" s="8">
        <v>13</v>
      </c>
      <c r="G123" s="228">
        <v>14</v>
      </c>
      <c r="H123" s="228">
        <v>15</v>
      </c>
      <c r="I123" s="228">
        <f t="shared" si="41"/>
        <v>59</v>
      </c>
      <c r="J123" s="228">
        <f t="shared" si="29"/>
        <v>8.85</v>
      </c>
      <c r="K123" s="229">
        <v>3</v>
      </c>
      <c r="L123" s="229">
        <v>4.50</v>
      </c>
      <c r="M123" s="229">
        <v>3.50</v>
      </c>
      <c r="N123" s="229">
        <v>3.50</v>
      </c>
      <c r="O123" s="229">
        <v>4</v>
      </c>
      <c r="P123" s="229">
        <f t="shared" si="30"/>
        <v>18.50</v>
      </c>
      <c r="Q123" s="229">
        <f t="shared" si="31"/>
        <v>0.925</v>
      </c>
      <c r="R123" s="103">
        <f t="shared" si="42"/>
        <v>1.50</v>
      </c>
      <c r="S123" s="103">
        <f t="shared" si="43"/>
        <v>1.425</v>
      </c>
      <c r="T123" s="103">
        <f t="shared" si="44"/>
        <v>2.125</v>
      </c>
      <c r="U123" s="103">
        <f t="shared" si="45"/>
        <v>2.275</v>
      </c>
      <c r="V123" s="103">
        <f t="shared" si="46"/>
        <v>2.4500000000000002</v>
      </c>
      <c r="W123" s="26">
        <f t="shared" si="32"/>
        <v>77.50</v>
      </c>
      <c r="X123" s="226">
        <f t="shared" si="33"/>
        <v>15.50</v>
      </c>
      <c r="Y123" s="317">
        <v>64</v>
      </c>
      <c r="Z123" s="105">
        <f t="shared" si="34"/>
        <v>51.20</v>
      </c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6"/>
    </row>
    <row r="124" spans="1:44" s="104" customFormat="1" ht="20.25">
      <c r="A124" s="223">
        <v>118</v>
      </c>
      <c r="B124" s="260">
        <v>630273</v>
      </c>
      <c r="C124" s="118" t="s">
        <v>320</v>
      </c>
      <c r="D124" s="228">
        <v>9</v>
      </c>
      <c r="E124" s="228">
        <v>7.50</v>
      </c>
      <c r="F124" s="228">
        <v>10</v>
      </c>
      <c r="G124" s="228">
        <v>8</v>
      </c>
      <c r="H124" s="228">
        <v>11</v>
      </c>
      <c r="I124" s="228">
        <f t="shared" si="41"/>
        <v>45.50</v>
      </c>
      <c r="J124" s="228">
        <f t="shared" si="29"/>
        <v>6.825</v>
      </c>
      <c r="K124" s="229">
        <v>2.50</v>
      </c>
      <c r="L124" s="229">
        <v>2</v>
      </c>
      <c r="M124" s="229">
        <v>3.50</v>
      </c>
      <c r="N124" s="229">
        <v>3</v>
      </c>
      <c r="O124" s="229">
        <v>4</v>
      </c>
      <c r="P124" s="229">
        <f t="shared" si="30"/>
        <v>15</v>
      </c>
      <c r="Q124" s="229">
        <f t="shared" si="31"/>
        <v>0.75</v>
      </c>
      <c r="R124" s="103">
        <f t="shared" si="42"/>
        <v>1.475</v>
      </c>
      <c r="S124" s="103">
        <f t="shared" si="43"/>
        <v>1.2250000000000001</v>
      </c>
      <c r="T124" s="103">
        <f t="shared" si="44"/>
        <v>1.675</v>
      </c>
      <c r="U124" s="103">
        <f t="shared" si="45"/>
        <v>1.35</v>
      </c>
      <c r="V124" s="103">
        <f t="shared" si="46"/>
        <v>1.85</v>
      </c>
      <c r="W124" s="26">
        <f t="shared" si="32"/>
        <v>60.50</v>
      </c>
      <c r="X124" s="226">
        <f t="shared" si="33"/>
        <v>12.10</v>
      </c>
      <c r="Y124" s="317">
        <v>51</v>
      </c>
      <c r="Z124" s="105">
        <f t="shared" si="34"/>
        <v>40.800000000000004</v>
      </c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6"/>
    </row>
    <row r="125" spans="1:44" s="104" customFormat="1" ht="20.25">
      <c r="A125" s="223">
        <v>119</v>
      </c>
      <c r="B125" s="260">
        <v>630274</v>
      </c>
      <c r="C125" s="118" t="s">
        <v>181</v>
      </c>
      <c r="D125" s="8">
        <v>4</v>
      </c>
      <c r="E125" s="8">
        <v>5</v>
      </c>
      <c r="F125" s="8">
        <v>4</v>
      </c>
      <c r="G125" s="228">
        <v>5</v>
      </c>
      <c r="H125" s="228">
        <v>4</v>
      </c>
      <c r="I125" s="228">
        <f t="shared" si="41"/>
        <v>22</v>
      </c>
      <c r="J125" s="228">
        <f t="shared" si="29"/>
        <v>3.30</v>
      </c>
      <c r="K125" s="229">
        <v>3</v>
      </c>
      <c r="L125" s="229">
        <v>2</v>
      </c>
      <c r="M125" s="229">
        <v>4</v>
      </c>
      <c r="N125" s="229">
        <v>3</v>
      </c>
      <c r="O125" s="229">
        <v>2</v>
      </c>
      <c r="P125" s="229">
        <f t="shared" si="30"/>
        <v>14</v>
      </c>
      <c r="Q125" s="229">
        <f t="shared" si="31"/>
        <v>0.70</v>
      </c>
      <c r="R125" s="103">
        <f t="shared" si="42"/>
        <v>0.75</v>
      </c>
      <c r="S125" s="103">
        <f t="shared" si="43"/>
        <v>0.85</v>
      </c>
      <c r="T125" s="103">
        <f t="shared" si="44"/>
        <v>0.80</v>
      </c>
      <c r="U125" s="103">
        <f t="shared" si="45"/>
        <v>0.90</v>
      </c>
      <c r="V125" s="103">
        <f t="shared" si="46"/>
        <v>0.70</v>
      </c>
      <c r="W125" s="26">
        <f t="shared" si="32"/>
        <v>36</v>
      </c>
      <c r="X125" s="226">
        <f t="shared" si="33"/>
        <v>7.20</v>
      </c>
      <c r="Y125" s="317">
        <v>20</v>
      </c>
      <c r="Z125" s="105">
        <f t="shared" si="34"/>
        <v>16</v>
      </c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6"/>
    </row>
    <row r="126" spans="1:44" s="104" customFormat="1" ht="20.25">
      <c r="A126" s="223">
        <v>120</v>
      </c>
      <c r="B126" s="260">
        <v>630275</v>
      </c>
      <c r="C126" s="118" t="s">
        <v>270</v>
      </c>
      <c r="D126" s="228">
        <v>5</v>
      </c>
      <c r="E126" s="228">
        <v>8</v>
      </c>
      <c r="F126" s="228">
        <v>7</v>
      </c>
      <c r="G126" s="228">
        <v>6.50</v>
      </c>
      <c r="H126" s="228">
        <v>4</v>
      </c>
      <c r="I126" s="228">
        <f t="shared" si="41"/>
        <v>30.50</v>
      </c>
      <c r="J126" s="228">
        <f t="shared" si="29"/>
        <v>4.575</v>
      </c>
      <c r="K126" s="229">
        <v>2</v>
      </c>
      <c r="L126" s="229">
        <v>1.50</v>
      </c>
      <c r="M126" s="229">
        <v>1</v>
      </c>
      <c r="N126" s="229">
        <v>2.50</v>
      </c>
      <c r="O126" s="229">
        <v>2</v>
      </c>
      <c r="P126" s="229">
        <f t="shared" si="30"/>
        <v>9</v>
      </c>
      <c r="Q126" s="229">
        <f t="shared" si="31"/>
        <v>0.45</v>
      </c>
      <c r="R126" s="103">
        <f t="shared" si="42"/>
        <v>0.85</v>
      </c>
      <c r="S126" s="103">
        <f t="shared" si="43"/>
        <v>1.2749999999999999</v>
      </c>
      <c r="T126" s="103">
        <f t="shared" si="44"/>
        <v>1.1000000000000001</v>
      </c>
      <c r="U126" s="103">
        <f t="shared" si="45"/>
        <v>1.1000000000000001</v>
      </c>
      <c r="V126" s="103">
        <f t="shared" si="46"/>
        <v>0.70</v>
      </c>
      <c r="W126" s="26">
        <f t="shared" si="32"/>
        <v>39.50</v>
      </c>
      <c r="X126" s="226">
        <f t="shared" si="33"/>
        <v>7.90</v>
      </c>
      <c r="Y126" s="317">
        <v>36</v>
      </c>
      <c r="Z126" s="105">
        <f t="shared" si="34"/>
        <v>28.80</v>
      </c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6"/>
    </row>
    <row r="127" spans="1:44" s="104" customFormat="1" ht="20.25">
      <c r="A127" s="223">
        <v>121</v>
      </c>
      <c r="B127" s="260">
        <v>630276</v>
      </c>
      <c r="C127" s="118" t="s">
        <v>128</v>
      </c>
      <c r="D127" s="8">
        <v>8</v>
      </c>
      <c r="E127" s="8">
        <v>9</v>
      </c>
      <c r="F127" s="8">
        <v>8</v>
      </c>
      <c r="G127" s="228">
        <v>7</v>
      </c>
      <c r="H127" s="228">
        <v>9</v>
      </c>
      <c r="I127" s="228">
        <f t="shared" si="41"/>
        <v>41</v>
      </c>
      <c r="J127" s="228">
        <f t="shared" si="29"/>
        <v>6.15</v>
      </c>
      <c r="K127" s="229">
        <v>3</v>
      </c>
      <c r="L127" s="229">
        <v>2</v>
      </c>
      <c r="M127" s="229">
        <v>4</v>
      </c>
      <c r="N127" s="229">
        <v>3</v>
      </c>
      <c r="O127" s="229">
        <v>2</v>
      </c>
      <c r="P127" s="229">
        <f t="shared" si="30"/>
        <v>14</v>
      </c>
      <c r="Q127" s="229">
        <f t="shared" si="31"/>
        <v>0.70</v>
      </c>
      <c r="R127" s="103">
        <f t="shared" si="42"/>
        <v>1.35</v>
      </c>
      <c r="S127" s="103">
        <f t="shared" si="43"/>
        <v>1.45</v>
      </c>
      <c r="T127" s="103">
        <f t="shared" si="44"/>
        <v>1.40</v>
      </c>
      <c r="U127" s="103">
        <f t="shared" si="45"/>
        <v>1.2000000000000002</v>
      </c>
      <c r="V127" s="103">
        <f t="shared" si="46"/>
        <v>1.45</v>
      </c>
      <c r="W127" s="26">
        <f t="shared" si="32"/>
        <v>55</v>
      </c>
      <c r="X127" s="226">
        <f t="shared" si="33"/>
        <v>11</v>
      </c>
      <c r="Y127" s="317">
        <v>50</v>
      </c>
      <c r="Z127" s="105">
        <f t="shared" si="34"/>
        <v>40</v>
      </c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6"/>
    </row>
    <row r="128" spans="1:44" s="104" customFormat="1" ht="20.25">
      <c r="A128" s="223">
        <v>122</v>
      </c>
      <c r="B128" s="260">
        <v>630277</v>
      </c>
      <c r="C128" s="118" t="s">
        <v>271</v>
      </c>
      <c r="D128" s="228">
        <v>9</v>
      </c>
      <c r="E128" s="228">
        <v>8.50</v>
      </c>
      <c r="F128" s="228">
        <v>6</v>
      </c>
      <c r="G128" s="228">
        <v>9</v>
      </c>
      <c r="H128" s="228">
        <v>7</v>
      </c>
      <c r="I128" s="228">
        <f t="shared" si="41"/>
        <v>39.50</v>
      </c>
      <c r="J128" s="228">
        <f t="shared" si="29"/>
        <v>5.925</v>
      </c>
      <c r="K128" s="229">
        <v>3.50</v>
      </c>
      <c r="L128" s="229">
        <v>2</v>
      </c>
      <c r="M128" s="229">
        <v>2.50</v>
      </c>
      <c r="N128" s="229">
        <v>1.50</v>
      </c>
      <c r="O128" s="229">
        <v>3</v>
      </c>
      <c r="P128" s="229">
        <f t="shared" si="30"/>
        <v>12.50</v>
      </c>
      <c r="Q128" s="229">
        <f t="shared" si="31"/>
        <v>0.625</v>
      </c>
      <c r="R128" s="103">
        <f t="shared" si="42"/>
        <v>1.525</v>
      </c>
      <c r="S128" s="103">
        <f t="shared" si="43"/>
        <v>1.375</v>
      </c>
      <c r="T128" s="103">
        <f t="shared" si="44"/>
        <v>1.0249999999999999</v>
      </c>
      <c r="U128" s="103">
        <f t="shared" si="45"/>
        <v>1.4249999999999998</v>
      </c>
      <c r="V128" s="103">
        <f t="shared" si="46"/>
        <v>1.2000000000000002</v>
      </c>
      <c r="W128" s="26">
        <f t="shared" si="32"/>
        <v>52</v>
      </c>
      <c r="X128" s="226">
        <f t="shared" si="33"/>
        <v>10.40</v>
      </c>
      <c r="Y128" s="317">
        <v>43</v>
      </c>
      <c r="Z128" s="105">
        <f t="shared" si="34"/>
        <v>34.40</v>
      </c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6"/>
    </row>
    <row r="129" spans="1:44" s="104" customFormat="1" ht="20.25">
      <c r="A129" s="223">
        <v>123</v>
      </c>
      <c r="B129" s="260">
        <v>630278</v>
      </c>
      <c r="C129" s="118" t="s">
        <v>272</v>
      </c>
      <c r="D129" s="8">
        <v>5</v>
      </c>
      <c r="E129" s="8">
        <v>5</v>
      </c>
      <c r="F129" s="8">
        <v>5</v>
      </c>
      <c r="G129" s="228">
        <v>5</v>
      </c>
      <c r="H129" s="228">
        <v>5</v>
      </c>
      <c r="I129" s="228">
        <f t="shared" si="41"/>
        <v>25</v>
      </c>
      <c r="J129" s="228">
        <f t="shared" si="29"/>
        <v>3.75</v>
      </c>
      <c r="K129" s="229">
        <v>2</v>
      </c>
      <c r="L129" s="229">
        <v>3</v>
      </c>
      <c r="M129" s="229">
        <v>4</v>
      </c>
      <c r="N129" s="229">
        <v>4.50</v>
      </c>
      <c r="O129" s="229">
        <v>3</v>
      </c>
      <c r="P129" s="229">
        <f t="shared" si="30"/>
        <v>16.50</v>
      </c>
      <c r="Q129" s="229">
        <f t="shared" si="31"/>
        <v>0.825</v>
      </c>
      <c r="R129" s="103">
        <f t="shared" si="42"/>
        <v>0.85</v>
      </c>
      <c r="S129" s="103">
        <f t="shared" si="43"/>
        <v>0.90</v>
      </c>
      <c r="T129" s="103">
        <f t="shared" si="44"/>
        <v>0.95</v>
      </c>
      <c r="U129" s="103">
        <f t="shared" si="45"/>
        <v>0.975</v>
      </c>
      <c r="V129" s="103">
        <f t="shared" si="46"/>
        <v>0.90</v>
      </c>
      <c r="W129" s="26">
        <f t="shared" si="32"/>
        <v>41.50</v>
      </c>
      <c r="X129" s="226">
        <f t="shared" si="33"/>
        <v>8.3000000000000007</v>
      </c>
      <c r="Y129" s="317">
        <v>25</v>
      </c>
      <c r="Z129" s="105">
        <f t="shared" si="34"/>
        <v>20</v>
      </c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6"/>
    </row>
    <row r="130" spans="1:44" s="104" customFormat="1" ht="20.25">
      <c r="A130" s="223">
        <v>124</v>
      </c>
      <c r="B130" s="260">
        <v>630279</v>
      </c>
      <c r="C130" s="118" t="s">
        <v>273</v>
      </c>
      <c r="D130" s="8">
        <v>2</v>
      </c>
      <c r="E130" s="8">
        <v>1</v>
      </c>
      <c r="F130" s="8">
        <v>3</v>
      </c>
      <c r="G130" s="228">
        <v>2</v>
      </c>
      <c r="H130" s="228">
        <v>1</v>
      </c>
      <c r="I130" s="228">
        <f t="shared" si="41"/>
        <v>9</v>
      </c>
      <c r="J130" s="228">
        <f t="shared" si="29"/>
        <v>1.35</v>
      </c>
      <c r="K130" s="229">
        <v>1</v>
      </c>
      <c r="L130" s="229">
        <v>1</v>
      </c>
      <c r="M130" s="229">
        <v>1.50</v>
      </c>
      <c r="N130" s="229">
        <v>2</v>
      </c>
      <c r="O130" s="229">
        <v>2.50</v>
      </c>
      <c r="P130" s="229">
        <f t="shared" si="30"/>
        <v>8</v>
      </c>
      <c r="Q130" s="229">
        <f t="shared" si="31"/>
        <v>0.40</v>
      </c>
      <c r="R130" s="103">
        <f t="shared" si="42"/>
        <v>0.35</v>
      </c>
      <c r="S130" s="103">
        <f t="shared" si="43"/>
        <v>0.20</v>
      </c>
      <c r="T130" s="103">
        <f t="shared" si="44"/>
        <v>0.52499999999999991</v>
      </c>
      <c r="U130" s="103">
        <f t="shared" si="45"/>
        <v>0.40</v>
      </c>
      <c r="V130" s="103">
        <f t="shared" si="46"/>
        <v>0.27500000000000002</v>
      </c>
      <c r="W130" s="26">
        <f t="shared" si="32"/>
        <v>17</v>
      </c>
      <c r="X130" s="226">
        <f t="shared" si="33"/>
        <v>3.4000000000000004</v>
      </c>
      <c r="Y130" s="317">
        <v>13</v>
      </c>
      <c r="Z130" s="105">
        <f t="shared" si="34"/>
        <v>10.40</v>
      </c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6"/>
    </row>
    <row r="131" spans="1:44" s="104" customFormat="1" ht="20.25">
      <c r="A131" s="223">
        <v>125</v>
      </c>
      <c r="B131" s="260">
        <v>630282</v>
      </c>
      <c r="C131" s="118" t="s">
        <v>110</v>
      </c>
      <c r="D131" s="8">
        <v>5</v>
      </c>
      <c r="E131" s="8">
        <v>5</v>
      </c>
      <c r="F131" s="8">
        <v>5</v>
      </c>
      <c r="G131" s="228">
        <v>5</v>
      </c>
      <c r="H131" s="228">
        <v>5</v>
      </c>
      <c r="I131" s="228">
        <f t="shared" si="41"/>
        <v>25</v>
      </c>
      <c r="J131" s="228">
        <f t="shared" si="29"/>
        <v>3.75</v>
      </c>
      <c r="K131" s="229">
        <v>2</v>
      </c>
      <c r="L131" s="229">
        <v>3</v>
      </c>
      <c r="M131" s="229">
        <v>2</v>
      </c>
      <c r="N131" s="229">
        <v>3</v>
      </c>
      <c r="O131" s="229">
        <v>4</v>
      </c>
      <c r="P131" s="229">
        <f t="shared" si="30"/>
        <v>14</v>
      </c>
      <c r="Q131" s="229">
        <f t="shared" si="31"/>
        <v>0.70</v>
      </c>
      <c r="R131" s="103">
        <f t="shared" si="42"/>
        <v>0.85</v>
      </c>
      <c r="S131" s="103">
        <f t="shared" si="43"/>
        <v>0.90</v>
      </c>
      <c r="T131" s="103">
        <f t="shared" si="44"/>
        <v>0.85</v>
      </c>
      <c r="U131" s="103">
        <f t="shared" si="45"/>
        <v>0.90</v>
      </c>
      <c r="V131" s="103">
        <f t="shared" si="46"/>
        <v>0.95</v>
      </c>
      <c r="W131" s="26">
        <f t="shared" si="32"/>
        <v>39</v>
      </c>
      <c r="X131" s="226">
        <f t="shared" si="33"/>
        <v>7.8000000000000007</v>
      </c>
      <c r="Y131" s="317">
        <v>25</v>
      </c>
      <c r="Z131" s="105">
        <f t="shared" si="34"/>
        <v>20</v>
      </c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6"/>
    </row>
    <row r="132" spans="1:44" s="104" customFormat="1" ht="20.25">
      <c r="A132" s="223">
        <v>126</v>
      </c>
      <c r="B132" s="260">
        <v>630284</v>
      </c>
      <c r="C132" s="118" t="s">
        <v>277</v>
      </c>
      <c r="D132" s="228">
        <v>6.50</v>
      </c>
      <c r="E132" s="228">
        <v>8.50</v>
      </c>
      <c r="F132" s="228">
        <v>7</v>
      </c>
      <c r="G132" s="228">
        <v>8</v>
      </c>
      <c r="H132" s="228">
        <v>5.50</v>
      </c>
      <c r="I132" s="228">
        <f t="shared" si="41"/>
        <v>35.50</v>
      </c>
      <c r="J132" s="228">
        <f t="shared" si="29"/>
        <v>5.325</v>
      </c>
      <c r="K132" s="229">
        <v>2.50</v>
      </c>
      <c r="L132" s="229">
        <v>3</v>
      </c>
      <c r="M132" s="229">
        <v>2</v>
      </c>
      <c r="N132" s="229">
        <v>3.50</v>
      </c>
      <c r="O132" s="229">
        <v>1</v>
      </c>
      <c r="P132" s="229">
        <f t="shared" si="30"/>
        <v>12</v>
      </c>
      <c r="Q132" s="229">
        <f t="shared" si="31"/>
        <v>0.60000000000000009</v>
      </c>
      <c r="R132" s="103">
        <f t="shared" si="42"/>
        <v>1.1000000000000001</v>
      </c>
      <c r="S132" s="103">
        <f t="shared" si="43"/>
        <v>1.4249999999999998</v>
      </c>
      <c r="T132" s="103">
        <f t="shared" si="44"/>
        <v>1.1500000000000001</v>
      </c>
      <c r="U132" s="103">
        <f t="shared" si="45"/>
        <v>1.375</v>
      </c>
      <c r="V132" s="103">
        <f t="shared" si="46"/>
        <v>0.875</v>
      </c>
      <c r="W132" s="26">
        <f t="shared" si="32"/>
        <v>47.50</v>
      </c>
      <c r="X132" s="226">
        <f t="shared" si="33"/>
        <v>9.50</v>
      </c>
      <c r="Y132" s="317">
        <v>41</v>
      </c>
      <c r="Z132" s="105">
        <f t="shared" si="34"/>
        <v>32.800000000000004</v>
      </c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6"/>
    </row>
    <row r="133" spans="1:44" s="104" customFormat="1" ht="20.25">
      <c r="A133" s="223">
        <v>127</v>
      </c>
      <c r="B133" s="260">
        <v>630286</v>
      </c>
      <c r="C133" s="118" t="s">
        <v>183</v>
      </c>
      <c r="D133" s="228">
        <v>5.50</v>
      </c>
      <c r="E133" s="228">
        <v>6</v>
      </c>
      <c r="F133" s="228">
        <v>5</v>
      </c>
      <c r="G133" s="228">
        <v>6.50</v>
      </c>
      <c r="H133" s="228">
        <v>8.50</v>
      </c>
      <c r="I133" s="228">
        <f t="shared" si="41"/>
        <v>31.50</v>
      </c>
      <c r="J133" s="228">
        <f t="shared" si="29"/>
        <v>4.7249999999999996</v>
      </c>
      <c r="K133" s="229">
        <v>2</v>
      </c>
      <c r="L133" s="229">
        <v>1.50</v>
      </c>
      <c r="M133" s="229">
        <v>2.50</v>
      </c>
      <c r="N133" s="229">
        <v>1</v>
      </c>
      <c r="O133" s="229">
        <v>2</v>
      </c>
      <c r="P133" s="229">
        <f t="shared" si="30"/>
        <v>9</v>
      </c>
      <c r="Q133" s="229">
        <f t="shared" si="31"/>
        <v>0.45</v>
      </c>
      <c r="R133" s="103">
        <f t="shared" si="42"/>
        <v>0.925</v>
      </c>
      <c r="S133" s="103">
        <f t="shared" si="43"/>
        <v>0.97499999999999987</v>
      </c>
      <c r="T133" s="103">
        <f t="shared" si="44"/>
        <v>0.875</v>
      </c>
      <c r="U133" s="103">
        <f t="shared" si="45"/>
        <v>1.0249999999999999</v>
      </c>
      <c r="V133" s="103">
        <f t="shared" si="46"/>
        <v>1.375</v>
      </c>
      <c r="W133" s="26">
        <f t="shared" si="32"/>
        <v>40.50</v>
      </c>
      <c r="X133" s="226">
        <f t="shared" si="33"/>
        <v>8.10</v>
      </c>
      <c r="Y133" s="317">
        <v>36</v>
      </c>
      <c r="Z133" s="105">
        <f t="shared" si="34"/>
        <v>28.80</v>
      </c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6"/>
    </row>
    <row r="134" spans="1:44" s="104" customFormat="1" ht="20.25">
      <c r="A134" s="223">
        <v>128</v>
      </c>
      <c r="B134" s="260">
        <v>630288</v>
      </c>
      <c r="C134" s="118" t="s">
        <v>328</v>
      </c>
      <c r="D134" s="228">
        <v>7</v>
      </c>
      <c r="E134" s="228">
        <v>7.50</v>
      </c>
      <c r="F134" s="228">
        <v>4.50</v>
      </c>
      <c r="G134" s="228">
        <v>3</v>
      </c>
      <c r="H134" s="228">
        <v>5</v>
      </c>
      <c r="I134" s="228">
        <f t="shared" si="41"/>
        <v>27</v>
      </c>
      <c r="J134" s="228">
        <f t="shared" si="29"/>
        <v>4.05</v>
      </c>
      <c r="K134" s="229">
        <v>2.50</v>
      </c>
      <c r="L134" s="229">
        <v>2</v>
      </c>
      <c r="M134" s="229">
        <v>1</v>
      </c>
      <c r="N134" s="229">
        <v>1.50</v>
      </c>
      <c r="O134" s="229">
        <v>2.50</v>
      </c>
      <c r="P134" s="229">
        <f t="shared" si="30"/>
        <v>9.50</v>
      </c>
      <c r="Q134" s="229">
        <f t="shared" si="31"/>
        <v>0.475</v>
      </c>
      <c r="R134" s="103">
        <f t="shared" si="42"/>
        <v>1.175</v>
      </c>
      <c r="S134" s="103">
        <f t="shared" si="43"/>
        <v>1.2250000000000001</v>
      </c>
      <c r="T134" s="103">
        <f t="shared" si="44"/>
        <v>0.725</v>
      </c>
      <c r="U134" s="103">
        <f t="shared" si="45"/>
        <v>0.52499999999999991</v>
      </c>
      <c r="V134" s="103">
        <f t="shared" si="46"/>
        <v>0.875</v>
      </c>
      <c r="W134" s="26">
        <f t="shared" si="32"/>
        <v>36.50</v>
      </c>
      <c r="X134" s="226">
        <f t="shared" si="33"/>
        <v>7.3000000000000007</v>
      </c>
      <c r="Y134" s="317">
        <v>31</v>
      </c>
      <c r="Z134" s="105">
        <f t="shared" si="34"/>
        <v>24.80</v>
      </c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6"/>
    </row>
    <row r="135" spans="1:44" s="104" customFormat="1" ht="20.25">
      <c r="A135" s="223">
        <v>129</v>
      </c>
      <c r="B135" s="260">
        <v>630289</v>
      </c>
      <c r="C135" s="118" t="s">
        <v>184</v>
      </c>
      <c r="D135" s="228">
        <v>5</v>
      </c>
      <c r="E135" s="228">
        <v>8</v>
      </c>
      <c r="F135" s="228">
        <v>6</v>
      </c>
      <c r="G135" s="228">
        <v>5.50</v>
      </c>
      <c r="H135" s="228">
        <v>9</v>
      </c>
      <c r="I135" s="228">
        <f t="shared" si="41"/>
        <v>33.50</v>
      </c>
      <c r="J135" s="228">
        <f t="shared" si="29"/>
        <v>5.0249999999999995</v>
      </c>
      <c r="K135" s="229">
        <v>1.50</v>
      </c>
      <c r="L135" s="229">
        <v>2</v>
      </c>
      <c r="M135" s="229">
        <v>2.50</v>
      </c>
      <c r="N135" s="229">
        <v>2</v>
      </c>
      <c r="O135" s="229">
        <v>1</v>
      </c>
      <c r="P135" s="229">
        <f t="shared" si="30"/>
        <v>9</v>
      </c>
      <c r="Q135" s="229">
        <f t="shared" si="31"/>
        <v>0.45</v>
      </c>
      <c r="R135" s="103">
        <f t="shared" si="42"/>
        <v>0.825</v>
      </c>
      <c r="S135" s="103">
        <f t="shared" si="43"/>
        <v>1.30</v>
      </c>
      <c r="T135" s="103">
        <f t="shared" si="44"/>
        <v>1.0249999999999999</v>
      </c>
      <c r="U135" s="103">
        <f t="shared" si="45"/>
        <v>0.925</v>
      </c>
      <c r="V135" s="103">
        <f t="shared" si="46"/>
        <v>1.40</v>
      </c>
      <c r="W135" s="26">
        <f t="shared" si="32"/>
        <v>42.50</v>
      </c>
      <c r="X135" s="226">
        <f t="shared" si="33"/>
        <v>8.50</v>
      </c>
      <c r="Y135" s="317">
        <v>39</v>
      </c>
      <c r="Z135" s="105">
        <f t="shared" si="34"/>
        <v>31.200000000000003</v>
      </c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6"/>
    </row>
    <row r="136" spans="1:44" s="104" customFormat="1" ht="20.25">
      <c r="A136" s="223">
        <v>130</v>
      </c>
      <c r="B136" s="260">
        <v>630290</v>
      </c>
      <c r="C136" s="118" t="s">
        <v>112</v>
      </c>
      <c r="D136" s="228">
        <v>6</v>
      </c>
      <c r="E136" s="228">
        <v>5.50</v>
      </c>
      <c r="F136" s="228">
        <v>7</v>
      </c>
      <c r="G136" s="228">
        <v>8</v>
      </c>
      <c r="H136" s="228">
        <v>5.50</v>
      </c>
      <c r="I136" s="228">
        <f t="shared" si="41"/>
        <v>32</v>
      </c>
      <c r="J136" s="228">
        <f t="shared" si="47" ref="J136:J153">I136*0.15</f>
        <v>4.80</v>
      </c>
      <c r="K136" s="229">
        <v>2</v>
      </c>
      <c r="L136" s="229">
        <v>1.50</v>
      </c>
      <c r="M136" s="229">
        <v>1</v>
      </c>
      <c r="N136" s="229">
        <v>2.50</v>
      </c>
      <c r="O136" s="229">
        <v>2.50</v>
      </c>
      <c r="P136" s="229">
        <f t="shared" si="48" ref="P136:P151">SUM(K136:O136)</f>
        <v>9.50</v>
      </c>
      <c r="Q136" s="229">
        <f t="shared" si="49" ref="Q136:Q153">P136*0.05</f>
        <v>0.475</v>
      </c>
      <c r="R136" s="103">
        <f t="shared" si="42"/>
        <v>0.99999999999999989</v>
      </c>
      <c r="S136" s="103">
        <f t="shared" si="43"/>
        <v>0.89999999999999991</v>
      </c>
      <c r="T136" s="103">
        <f t="shared" si="44"/>
        <v>1.1000000000000001</v>
      </c>
      <c r="U136" s="103">
        <f t="shared" si="45"/>
        <v>1.325</v>
      </c>
      <c r="V136" s="103">
        <f t="shared" si="46"/>
        <v>0.95</v>
      </c>
      <c r="W136" s="26">
        <f t="shared" si="50" ref="W136:W153">I136+P136</f>
        <v>41.50</v>
      </c>
      <c r="X136" s="226">
        <f t="shared" si="51" ref="X136:X153">W136*0.2</f>
        <v>8.3000000000000007</v>
      </c>
      <c r="Y136" s="317">
        <v>36</v>
      </c>
      <c r="Z136" s="105">
        <f t="shared" si="52" ref="Z136:Z153">Y136*0.8</f>
        <v>28.80</v>
      </c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6"/>
    </row>
    <row r="137" spans="1:44" s="104" customFormat="1" ht="20.25">
      <c r="A137" s="223">
        <v>131</v>
      </c>
      <c r="B137" s="260">
        <v>630291</v>
      </c>
      <c r="C137" s="270" t="s">
        <v>278</v>
      </c>
      <c r="D137" s="8">
        <v>3</v>
      </c>
      <c r="E137" s="8">
        <v>5</v>
      </c>
      <c r="F137" s="8">
        <v>4</v>
      </c>
      <c r="G137" s="228">
        <v>4</v>
      </c>
      <c r="H137" s="228">
        <v>5</v>
      </c>
      <c r="I137" s="228">
        <f t="shared" si="41"/>
        <v>21</v>
      </c>
      <c r="J137" s="228">
        <f t="shared" si="47"/>
        <v>3.15</v>
      </c>
      <c r="K137" s="229">
        <v>1</v>
      </c>
      <c r="L137" s="229">
        <v>1.50</v>
      </c>
      <c r="M137" s="229">
        <v>3</v>
      </c>
      <c r="N137" s="229">
        <v>2</v>
      </c>
      <c r="O137" s="229">
        <v>3</v>
      </c>
      <c r="P137" s="229">
        <f t="shared" si="48"/>
        <v>10.50</v>
      </c>
      <c r="Q137" s="229">
        <f t="shared" si="49"/>
        <v>0.525</v>
      </c>
      <c r="R137" s="103">
        <f t="shared" si="42"/>
        <v>0.49999999999999994</v>
      </c>
      <c r="S137" s="103">
        <f t="shared" si="43"/>
        <v>0.825</v>
      </c>
      <c r="T137" s="103">
        <f t="shared" si="44"/>
        <v>0.75</v>
      </c>
      <c r="U137" s="103">
        <f t="shared" si="45"/>
        <v>0.70</v>
      </c>
      <c r="V137" s="103">
        <f t="shared" si="46"/>
        <v>0.90</v>
      </c>
      <c r="W137" s="26">
        <f t="shared" si="50"/>
        <v>31.50</v>
      </c>
      <c r="X137" s="226">
        <f t="shared" si="51"/>
        <v>6.3000000000000007</v>
      </c>
      <c r="Y137" s="320">
        <v>29</v>
      </c>
      <c r="Z137" s="105">
        <f t="shared" si="52"/>
        <v>23.200000000000003</v>
      </c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6"/>
    </row>
    <row r="138" spans="1:44" s="104" customFormat="1" ht="20.25">
      <c r="A138" s="223">
        <v>132</v>
      </c>
      <c r="B138" s="260">
        <v>630292</v>
      </c>
      <c r="C138" s="118" t="s">
        <v>113</v>
      </c>
      <c r="D138" s="228">
        <v>8.50</v>
      </c>
      <c r="E138" s="228">
        <v>8</v>
      </c>
      <c r="F138" s="228">
        <v>7.50</v>
      </c>
      <c r="G138" s="228">
        <v>9</v>
      </c>
      <c r="H138" s="228">
        <v>6</v>
      </c>
      <c r="I138" s="228">
        <f t="shared" si="41"/>
        <v>39</v>
      </c>
      <c r="J138" s="228">
        <f t="shared" si="47"/>
        <v>5.85</v>
      </c>
      <c r="K138" s="229">
        <v>3</v>
      </c>
      <c r="L138" s="229">
        <v>2</v>
      </c>
      <c r="M138" s="229">
        <v>3</v>
      </c>
      <c r="N138" s="229">
        <v>2.50</v>
      </c>
      <c r="O138" s="229">
        <v>2</v>
      </c>
      <c r="P138" s="229">
        <f t="shared" si="48"/>
        <v>12.50</v>
      </c>
      <c r="Q138" s="229">
        <f t="shared" si="49"/>
        <v>0.625</v>
      </c>
      <c r="R138" s="103">
        <f t="shared" si="42"/>
        <v>1.4249999999999998</v>
      </c>
      <c r="S138" s="103">
        <f t="shared" si="43"/>
        <v>1.30</v>
      </c>
      <c r="T138" s="103">
        <f t="shared" si="44"/>
        <v>1.2749999999999999</v>
      </c>
      <c r="U138" s="103">
        <f t="shared" si="45"/>
        <v>1.475</v>
      </c>
      <c r="V138" s="103">
        <f t="shared" si="46"/>
        <v>0.99999999999999989</v>
      </c>
      <c r="W138" s="26">
        <f t="shared" si="50"/>
        <v>51.50</v>
      </c>
      <c r="X138" s="226">
        <f t="shared" si="51"/>
        <v>10.30</v>
      </c>
      <c r="Y138" s="317">
        <v>43</v>
      </c>
      <c r="Z138" s="105">
        <f t="shared" si="52"/>
        <v>34.40</v>
      </c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6"/>
    </row>
    <row r="139" spans="1:44" s="104" customFormat="1" ht="20.25">
      <c r="A139" s="223">
        <v>133</v>
      </c>
      <c r="B139" s="260">
        <v>630293</v>
      </c>
      <c r="C139" s="118" t="s">
        <v>279</v>
      </c>
      <c r="D139" s="228">
        <v>6</v>
      </c>
      <c r="E139" s="228">
        <v>9</v>
      </c>
      <c r="F139" s="228">
        <v>5.50</v>
      </c>
      <c r="G139" s="228">
        <v>7.50</v>
      </c>
      <c r="H139" s="228">
        <v>8</v>
      </c>
      <c r="I139" s="228">
        <f t="shared" si="41"/>
        <v>36</v>
      </c>
      <c r="J139" s="228">
        <f t="shared" si="47"/>
        <v>5.40</v>
      </c>
      <c r="K139" s="229">
        <v>3</v>
      </c>
      <c r="L139" s="229">
        <v>2.50</v>
      </c>
      <c r="M139" s="229">
        <v>1.50</v>
      </c>
      <c r="N139" s="229">
        <v>2</v>
      </c>
      <c r="O139" s="229">
        <v>3</v>
      </c>
      <c r="P139" s="229">
        <f t="shared" si="48"/>
        <v>12</v>
      </c>
      <c r="Q139" s="229">
        <f t="shared" si="49"/>
        <v>0.60000000000000009</v>
      </c>
      <c r="R139" s="103">
        <f t="shared" si="42"/>
        <v>1.0499999999999998</v>
      </c>
      <c r="S139" s="103">
        <f t="shared" si="43"/>
        <v>1.475</v>
      </c>
      <c r="T139" s="103">
        <f t="shared" si="44"/>
        <v>0.89999999999999991</v>
      </c>
      <c r="U139" s="103">
        <f t="shared" si="45"/>
        <v>1.2250000000000001</v>
      </c>
      <c r="V139" s="103">
        <f t="shared" si="46"/>
        <v>1.35</v>
      </c>
      <c r="W139" s="26">
        <f t="shared" si="50"/>
        <v>48</v>
      </c>
      <c r="X139" s="226">
        <f t="shared" si="51"/>
        <v>9.6000000000000014</v>
      </c>
      <c r="Y139" s="317">
        <v>40</v>
      </c>
      <c r="Z139" s="105">
        <f t="shared" si="52"/>
        <v>32</v>
      </c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6"/>
    </row>
    <row r="140" spans="1:44" s="104" customFormat="1" ht="20.25">
      <c r="A140" s="223">
        <v>134</v>
      </c>
      <c r="B140" s="260">
        <v>630294</v>
      </c>
      <c r="C140" s="118" t="s">
        <v>280</v>
      </c>
      <c r="D140" s="228">
        <v>7</v>
      </c>
      <c r="E140" s="228">
        <v>8.50</v>
      </c>
      <c r="F140" s="228">
        <v>6</v>
      </c>
      <c r="G140" s="228">
        <v>5</v>
      </c>
      <c r="H140" s="228">
        <v>7</v>
      </c>
      <c r="I140" s="228">
        <f t="shared" si="41"/>
        <v>33.50</v>
      </c>
      <c r="J140" s="228">
        <f t="shared" si="47"/>
        <v>5.0249999999999995</v>
      </c>
      <c r="K140" s="229">
        <v>1.50</v>
      </c>
      <c r="L140" s="229">
        <v>2</v>
      </c>
      <c r="M140" s="229">
        <v>1.50</v>
      </c>
      <c r="N140" s="229">
        <v>3</v>
      </c>
      <c r="O140" s="229">
        <v>2</v>
      </c>
      <c r="P140" s="229">
        <f t="shared" si="48"/>
        <v>10</v>
      </c>
      <c r="Q140" s="229">
        <f t="shared" si="49"/>
        <v>0.50</v>
      </c>
      <c r="R140" s="103">
        <f t="shared" si="42"/>
        <v>1.125</v>
      </c>
      <c r="S140" s="103">
        <f t="shared" si="43"/>
        <v>1.375</v>
      </c>
      <c r="T140" s="103">
        <f t="shared" si="44"/>
        <v>0.97499999999999987</v>
      </c>
      <c r="U140" s="103">
        <f t="shared" si="45"/>
        <v>0.90</v>
      </c>
      <c r="V140" s="103">
        <f t="shared" si="46"/>
        <v>1.1500000000000001</v>
      </c>
      <c r="W140" s="26">
        <f t="shared" si="50"/>
        <v>43.50</v>
      </c>
      <c r="X140" s="226">
        <f t="shared" si="51"/>
        <v>8.7000000000000011</v>
      </c>
      <c r="Y140" s="317">
        <v>37</v>
      </c>
      <c r="Z140" s="105">
        <f t="shared" si="52"/>
        <v>29.60</v>
      </c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6"/>
    </row>
    <row r="141" spans="1:44" s="104" customFormat="1" ht="20.25">
      <c r="A141" s="223">
        <v>135</v>
      </c>
      <c r="B141" s="260">
        <v>630297</v>
      </c>
      <c r="C141" s="118" t="s">
        <v>186</v>
      </c>
      <c r="D141" s="228">
        <v>6.50</v>
      </c>
      <c r="E141" s="228">
        <v>3</v>
      </c>
      <c r="F141" s="228">
        <v>5</v>
      </c>
      <c r="G141" s="228">
        <v>6</v>
      </c>
      <c r="H141" s="228">
        <v>4.50</v>
      </c>
      <c r="I141" s="228">
        <f t="shared" si="41"/>
        <v>25</v>
      </c>
      <c r="J141" s="228">
        <f t="shared" si="47"/>
        <v>3.75</v>
      </c>
      <c r="K141" s="229">
        <v>2.50</v>
      </c>
      <c r="L141" s="229">
        <v>3</v>
      </c>
      <c r="M141" s="229">
        <v>2</v>
      </c>
      <c r="N141" s="229">
        <v>1</v>
      </c>
      <c r="O141" s="229">
        <v>1.50</v>
      </c>
      <c r="P141" s="229">
        <f t="shared" si="48"/>
        <v>10</v>
      </c>
      <c r="Q141" s="229">
        <f t="shared" si="49"/>
        <v>0.50</v>
      </c>
      <c r="R141" s="103">
        <f t="shared" si="42"/>
        <v>1.1000000000000001</v>
      </c>
      <c r="S141" s="103">
        <f t="shared" si="43"/>
        <v>0.60</v>
      </c>
      <c r="T141" s="103">
        <f t="shared" si="44"/>
        <v>0.85</v>
      </c>
      <c r="U141" s="103">
        <f t="shared" si="45"/>
        <v>0.95</v>
      </c>
      <c r="V141" s="103">
        <f t="shared" si="46"/>
        <v>0.75</v>
      </c>
      <c r="W141" s="26">
        <f t="shared" si="50"/>
        <v>35</v>
      </c>
      <c r="X141" s="226">
        <f t="shared" si="51"/>
        <v>7</v>
      </c>
      <c r="Y141" s="317">
        <v>30</v>
      </c>
      <c r="Z141" s="105">
        <f t="shared" si="52"/>
        <v>24</v>
      </c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6"/>
    </row>
    <row r="142" spans="1:44" s="104" customFormat="1" ht="20.25">
      <c r="A142" s="223">
        <v>136</v>
      </c>
      <c r="B142" s="260">
        <v>630298</v>
      </c>
      <c r="C142" s="118" t="s">
        <v>282</v>
      </c>
      <c r="D142" s="8">
        <v>2</v>
      </c>
      <c r="E142" s="8">
        <v>3</v>
      </c>
      <c r="F142" s="8">
        <v>4</v>
      </c>
      <c r="G142" s="228">
        <v>4</v>
      </c>
      <c r="H142" s="228">
        <v>3</v>
      </c>
      <c r="I142" s="228">
        <f t="shared" si="41"/>
        <v>16</v>
      </c>
      <c r="J142" s="228">
        <f t="shared" si="47"/>
        <v>2.40</v>
      </c>
      <c r="K142" s="229">
        <v>2</v>
      </c>
      <c r="L142" s="229">
        <v>3</v>
      </c>
      <c r="M142" s="229">
        <v>2</v>
      </c>
      <c r="N142" s="229">
        <v>2</v>
      </c>
      <c r="O142" s="229">
        <v>2</v>
      </c>
      <c r="P142" s="229">
        <f t="shared" si="48"/>
        <v>11</v>
      </c>
      <c r="Q142" s="229">
        <f t="shared" si="49"/>
        <v>0.55000000000000004</v>
      </c>
      <c r="R142" s="103">
        <f t="shared" si="42"/>
        <v>0.40</v>
      </c>
      <c r="S142" s="103">
        <f t="shared" si="43"/>
        <v>0.60</v>
      </c>
      <c r="T142" s="103">
        <f t="shared" si="44"/>
        <v>0.70</v>
      </c>
      <c r="U142" s="103">
        <f t="shared" si="45"/>
        <v>0.70</v>
      </c>
      <c r="V142" s="103">
        <f t="shared" si="46"/>
        <v>0.54999999999999993</v>
      </c>
      <c r="W142" s="26">
        <f t="shared" si="50"/>
        <v>27</v>
      </c>
      <c r="X142" s="226">
        <f t="shared" si="51"/>
        <v>5.40</v>
      </c>
      <c r="Y142" s="317">
        <v>18</v>
      </c>
      <c r="Z142" s="105">
        <f t="shared" si="52"/>
        <v>14.40</v>
      </c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6"/>
    </row>
    <row r="143" spans="1:44" s="104" customFormat="1" ht="20.25">
      <c r="A143" s="223">
        <v>137</v>
      </c>
      <c r="B143" s="260">
        <v>630300</v>
      </c>
      <c r="C143" s="118" t="s">
        <v>307</v>
      </c>
      <c r="D143" s="8">
        <v>2</v>
      </c>
      <c r="E143" s="8">
        <v>3</v>
      </c>
      <c r="F143" s="8">
        <v>4</v>
      </c>
      <c r="G143" s="228">
        <v>3</v>
      </c>
      <c r="H143" s="228">
        <v>2</v>
      </c>
      <c r="I143" s="228">
        <f t="shared" si="41"/>
        <v>14</v>
      </c>
      <c r="J143" s="228">
        <f t="shared" si="47"/>
        <v>2.10</v>
      </c>
      <c r="K143" s="229">
        <v>3</v>
      </c>
      <c r="L143" s="229">
        <v>2</v>
      </c>
      <c r="M143" s="229">
        <v>1</v>
      </c>
      <c r="N143" s="229">
        <v>1.50</v>
      </c>
      <c r="O143" s="229">
        <v>2</v>
      </c>
      <c r="P143" s="229">
        <f t="shared" si="48"/>
        <v>9.50</v>
      </c>
      <c r="Q143" s="229">
        <f t="shared" si="49"/>
        <v>0.475</v>
      </c>
      <c r="R143" s="103">
        <f t="shared" si="42"/>
        <v>0.45</v>
      </c>
      <c r="S143" s="103">
        <f t="shared" si="43"/>
        <v>0.54999999999999993</v>
      </c>
      <c r="T143" s="103">
        <f t="shared" si="44"/>
        <v>0.65</v>
      </c>
      <c r="U143" s="103">
        <f t="shared" si="45"/>
        <v>0.52499999999999991</v>
      </c>
      <c r="V143" s="103">
        <f t="shared" si="46"/>
        <v>0.40</v>
      </c>
      <c r="W143" s="26">
        <f t="shared" si="50"/>
        <v>23.50</v>
      </c>
      <c r="X143" s="226">
        <f t="shared" si="51"/>
        <v>4.70</v>
      </c>
      <c r="Y143" s="317">
        <v>8</v>
      </c>
      <c r="Z143" s="105">
        <f t="shared" si="52"/>
        <v>6.40</v>
      </c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6"/>
    </row>
    <row r="144" spans="1:44" s="104" customFormat="1" ht="20.25">
      <c r="A144" s="223">
        <v>138</v>
      </c>
      <c r="B144" s="260">
        <v>630301</v>
      </c>
      <c r="C144" s="118" t="s">
        <v>187</v>
      </c>
      <c r="D144" s="228">
        <v>6</v>
      </c>
      <c r="E144" s="228">
        <v>4.50</v>
      </c>
      <c r="F144" s="228">
        <v>7</v>
      </c>
      <c r="G144" s="228">
        <v>8</v>
      </c>
      <c r="H144" s="228">
        <v>5</v>
      </c>
      <c r="I144" s="228">
        <f t="shared" si="41"/>
        <v>30.50</v>
      </c>
      <c r="J144" s="228">
        <f t="shared" si="47"/>
        <v>4.575</v>
      </c>
      <c r="K144" s="229">
        <v>1.50</v>
      </c>
      <c r="L144" s="229">
        <v>2.50</v>
      </c>
      <c r="M144" s="229">
        <v>2</v>
      </c>
      <c r="N144" s="229">
        <v>2.50</v>
      </c>
      <c r="O144" s="229">
        <v>1.50</v>
      </c>
      <c r="P144" s="229">
        <f t="shared" si="48"/>
        <v>10</v>
      </c>
      <c r="Q144" s="229">
        <f t="shared" si="49"/>
        <v>0.50</v>
      </c>
      <c r="R144" s="103">
        <f t="shared" si="53" ref="R144:R145">D144*0.15+K144*0.05</f>
        <v>0.97499999999999987</v>
      </c>
      <c r="S144" s="103">
        <f t="shared" si="54" ref="S144:S145">E144*0.15+L144*0.05</f>
        <v>0.80</v>
      </c>
      <c r="T144" s="103">
        <f t="shared" si="55" ref="T144:T145">F144*0.15+M144*0.05</f>
        <v>1.1500000000000001</v>
      </c>
      <c r="U144" s="103">
        <f t="shared" si="56" ref="U144:U145">G144*0.15+N144*0.05</f>
        <v>1.325</v>
      </c>
      <c r="V144" s="103">
        <f t="shared" si="57" ref="V144:V145">H144*0.15+O144*0.05</f>
        <v>0.825</v>
      </c>
      <c r="W144" s="26">
        <f t="shared" si="50"/>
        <v>40.50</v>
      </c>
      <c r="X144" s="226">
        <f t="shared" si="51"/>
        <v>8.10</v>
      </c>
      <c r="Y144" s="317">
        <v>36</v>
      </c>
      <c r="Z144" s="105">
        <f t="shared" si="52"/>
        <v>28.80</v>
      </c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6"/>
    </row>
    <row r="145" spans="1:44" s="104" customFormat="1" ht="20.25">
      <c r="A145" s="223">
        <v>139</v>
      </c>
      <c r="B145" s="260">
        <v>630302</v>
      </c>
      <c r="C145" s="118" t="s">
        <v>283</v>
      </c>
      <c r="D145" s="8">
        <v>5</v>
      </c>
      <c r="E145" s="8">
        <v>6</v>
      </c>
      <c r="F145" s="8">
        <v>5</v>
      </c>
      <c r="G145" s="228">
        <v>4</v>
      </c>
      <c r="H145" s="228">
        <v>6</v>
      </c>
      <c r="I145" s="228">
        <f t="shared" si="41"/>
        <v>26</v>
      </c>
      <c r="J145" s="228">
        <f t="shared" si="47"/>
        <v>3.90</v>
      </c>
      <c r="K145" s="229">
        <v>2</v>
      </c>
      <c r="L145" s="229">
        <v>2.50</v>
      </c>
      <c r="M145" s="229">
        <v>3</v>
      </c>
      <c r="N145" s="229">
        <v>2</v>
      </c>
      <c r="O145" s="229">
        <v>1</v>
      </c>
      <c r="P145" s="229">
        <f t="shared" si="48"/>
        <v>10.50</v>
      </c>
      <c r="Q145" s="229">
        <f t="shared" si="49"/>
        <v>0.525</v>
      </c>
      <c r="R145" s="103">
        <f t="shared" si="53"/>
        <v>0.85</v>
      </c>
      <c r="S145" s="103">
        <f t="shared" si="54"/>
        <v>1.0249999999999999</v>
      </c>
      <c r="T145" s="103">
        <f t="shared" si="55"/>
        <v>0.90</v>
      </c>
      <c r="U145" s="103">
        <f t="shared" si="56"/>
        <v>0.70</v>
      </c>
      <c r="V145" s="103">
        <f t="shared" si="57"/>
        <v>0.95</v>
      </c>
      <c r="W145" s="26">
        <f t="shared" si="50"/>
        <v>36.50</v>
      </c>
      <c r="X145" s="226">
        <f t="shared" si="51"/>
        <v>7.3000000000000007</v>
      </c>
      <c r="Y145" s="317">
        <v>25</v>
      </c>
      <c r="Z145" s="105">
        <f t="shared" si="52"/>
        <v>20</v>
      </c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6"/>
    </row>
    <row r="146" spans="1:44" s="104" customFormat="1" ht="20.25">
      <c r="A146" s="223">
        <v>140</v>
      </c>
      <c r="B146" s="260">
        <v>630303</v>
      </c>
      <c r="C146" s="118" t="s">
        <v>114</v>
      </c>
      <c r="D146" s="8">
        <v>4</v>
      </c>
      <c r="E146" s="8">
        <v>5</v>
      </c>
      <c r="F146" s="8">
        <v>3</v>
      </c>
      <c r="G146" s="228">
        <v>5</v>
      </c>
      <c r="H146" s="228">
        <v>4</v>
      </c>
      <c r="I146" s="228">
        <f t="shared" si="41"/>
        <v>21</v>
      </c>
      <c r="J146" s="228">
        <f t="shared" si="47"/>
        <v>3.15</v>
      </c>
      <c r="K146" s="229">
        <v>1</v>
      </c>
      <c r="L146" s="229">
        <v>1.50</v>
      </c>
      <c r="M146" s="229">
        <v>3</v>
      </c>
      <c r="N146" s="229">
        <v>2</v>
      </c>
      <c r="O146" s="229">
        <v>1</v>
      </c>
      <c r="P146" s="229">
        <f t="shared" si="48"/>
        <v>8.50</v>
      </c>
      <c r="Q146" s="229">
        <f t="shared" si="49"/>
        <v>0.42500000000000004</v>
      </c>
      <c r="R146" s="103">
        <f>D146*0.15+K146*0.05</f>
        <v>0.65</v>
      </c>
      <c r="S146" s="103">
        <f>E146*0.15+L146*0.05</f>
        <v>0.825</v>
      </c>
      <c r="T146" s="103">
        <f>F146*0.15+M146*0.05</f>
        <v>0.60</v>
      </c>
      <c r="U146" s="103">
        <f>G146*0.15+N146*0.05</f>
        <v>0.85</v>
      </c>
      <c r="V146" s="103">
        <f>H146*0.15+O146*0.05</f>
        <v>0.65</v>
      </c>
      <c r="W146" s="26">
        <f t="shared" si="50"/>
        <v>29.50</v>
      </c>
      <c r="X146" s="226">
        <f t="shared" si="51"/>
        <v>5.90</v>
      </c>
      <c r="Y146" s="317">
        <v>26</v>
      </c>
      <c r="Z146" s="105">
        <f t="shared" si="52"/>
        <v>20.80</v>
      </c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6"/>
    </row>
    <row r="147" spans="1:44" s="104" customFormat="1" ht="20.25">
      <c r="A147" s="223">
        <v>141</v>
      </c>
      <c r="B147" s="260">
        <v>630304</v>
      </c>
      <c r="C147" s="118" t="s">
        <v>284</v>
      </c>
      <c r="D147" s="228">
        <v>4</v>
      </c>
      <c r="E147" s="228">
        <v>4</v>
      </c>
      <c r="F147" s="228">
        <v>5</v>
      </c>
      <c r="G147" s="228">
        <v>8</v>
      </c>
      <c r="H147" s="228">
        <v>9</v>
      </c>
      <c r="I147" s="228">
        <f t="shared" si="41"/>
        <v>30</v>
      </c>
      <c r="J147" s="228">
        <f t="shared" si="47"/>
        <v>4.50</v>
      </c>
      <c r="K147" s="229">
        <v>2</v>
      </c>
      <c r="L147" s="229">
        <v>3</v>
      </c>
      <c r="M147" s="229">
        <v>1.50</v>
      </c>
      <c r="N147" s="229">
        <v>1.50</v>
      </c>
      <c r="O147" s="229">
        <v>1</v>
      </c>
      <c r="P147" s="229">
        <f t="shared" si="48"/>
        <v>9</v>
      </c>
      <c r="Q147" s="229">
        <f t="shared" si="49"/>
        <v>0.45</v>
      </c>
      <c r="R147" s="103">
        <f t="shared" si="58" ref="R147:R153">D147*0.15+K147*0.05</f>
        <v>0.70</v>
      </c>
      <c r="S147" s="103">
        <f t="shared" si="59" ref="S147:S153">E147*0.15+L147*0.05</f>
        <v>0.75</v>
      </c>
      <c r="T147" s="103">
        <f t="shared" si="60" ref="T147:T153">F147*0.15+M147*0.05</f>
        <v>0.825</v>
      </c>
      <c r="U147" s="103">
        <f t="shared" si="61" ref="U147:U153">G147*0.15+N147*0.05</f>
        <v>1.2749999999999999</v>
      </c>
      <c r="V147" s="103">
        <f t="shared" si="62" ref="V147:V153">H147*0.15+O147*0.05</f>
        <v>1.40</v>
      </c>
      <c r="W147" s="26">
        <f t="shared" si="50"/>
        <v>39</v>
      </c>
      <c r="X147" s="226">
        <f t="shared" si="51"/>
        <v>7.8000000000000007</v>
      </c>
      <c r="Y147" s="317">
        <v>36</v>
      </c>
      <c r="Z147" s="105">
        <f t="shared" si="52"/>
        <v>28.80</v>
      </c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6"/>
    </row>
    <row r="148" spans="1:44" s="104" customFormat="1" ht="20.25">
      <c r="A148" s="223">
        <v>142</v>
      </c>
      <c r="B148" s="260">
        <v>630305</v>
      </c>
      <c r="C148" s="118" t="s">
        <v>188</v>
      </c>
      <c r="D148" s="8">
        <v>4</v>
      </c>
      <c r="E148" s="8">
        <v>3</v>
      </c>
      <c r="F148" s="8">
        <v>4</v>
      </c>
      <c r="G148" s="228">
        <v>5</v>
      </c>
      <c r="H148" s="228">
        <v>4</v>
      </c>
      <c r="I148" s="228">
        <f t="shared" si="41"/>
        <v>20</v>
      </c>
      <c r="J148" s="228">
        <f t="shared" si="47"/>
        <v>3</v>
      </c>
      <c r="K148" s="229">
        <v>1.50</v>
      </c>
      <c r="L148" s="229">
        <v>2.50</v>
      </c>
      <c r="M148" s="229">
        <v>3</v>
      </c>
      <c r="N148" s="229">
        <v>2</v>
      </c>
      <c r="O148" s="229">
        <v>2</v>
      </c>
      <c r="P148" s="229">
        <f t="shared" si="48"/>
        <v>11</v>
      </c>
      <c r="Q148" s="229">
        <f t="shared" si="49"/>
        <v>0.55000000000000004</v>
      </c>
      <c r="R148" s="103">
        <f t="shared" si="58"/>
        <v>0.675</v>
      </c>
      <c r="S148" s="103">
        <f t="shared" si="59"/>
        <v>0.57499999999999996</v>
      </c>
      <c r="T148" s="103">
        <f t="shared" si="60"/>
        <v>0.75</v>
      </c>
      <c r="U148" s="103">
        <f t="shared" si="61"/>
        <v>0.85</v>
      </c>
      <c r="V148" s="103">
        <f t="shared" si="62"/>
        <v>0.70</v>
      </c>
      <c r="W148" s="26">
        <f t="shared" si="50"/>
        <v>31</v>
      </c>
      <c r="X148" s="226">
        <f t="shared" si="51"/>
        <v>6.20</v>
      </c>
      <c r="Y148" s="317">
        <v>16</v>
      </c>
      <c r="Z148" s="105">
        <f t="shared" si="52"/>
        <v>12.80</v>
      </c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6"/>
    </row>
    <row r="149" spans="1:44" s="104" customFormat="1" ht="20.25">
      <c r="A149" s="223">
        <v>143</v>
      </c>
      <c r="B149" s="260">
        <v>630306</v>
      </c>
      <c r="C149" s="118" t="s">
        <v>322</v>
      </c>
      <c r="D149" s="8">
        <v>5</v>
      </c>
      <c r="E149" s="8">
        <v>6</v>
      </c>
      <c r="F149" s="8">
        <v>3</v>
      </c>
      <c r="G149" s="228">
        <v>2</v>
      </c>
      <c r="H149" s="228">
        <v>4</v>
      </c>
      <c r="I149" s="228">
        <f t="shared" si="41"/>
        <v>20</v>
      </c>
      <c r="J149" s="228">
        <f t="shared" si="47"/>
        <v>3</v>
      </c>
      <c r="K149" s="229">
        <v>2</v>
      </c>
      <c r="L149" s="229">
        <v>1</v>
      </c>
      <c r="M149" s="229">
        <v>2</v>
      </c>
      <c r="N149" s="229">
        <v>3</v>
      </c>
      <c r="O149" s="229">
        <v>2</v>
      </c>
      <c r="P149" s="229">
        <f t="shared" si="48"/>
        <v>10</v>
      </c>
      <c r="Q149" s="229">
        <f t="shared" si="49"/>
        <v>0.50</v>
      </c>
      <c r="R149" s="103">
        <f t="shared" si="58"/>
        <v>0.85</v>
      </c>
      <c r="S149" s="103">
        <f t="shared" si="59"/>
        <v>0.95</v>
      </c>
      <c r="T149" s="103">
        <f t="shared" si="60"/>
        <v>0.54999999999999993</v>
      </c>
      <c r="U149" s="103">
        <f t="shared" si="61"/>
        <v>0.45</v>
      </c>
      <c r="V149" s="103">
        <f t="shared" si="62"/>
        <v>0.70</v>
      </c>
      <c r="W149" s="26">
        <f t="shared" si="50"/>
        <v>30</v>
      </c>
      <c r="X149" s="226">
        <f t="shared" si="51"/>
        <v>6</v>
      </c>
      <c r="Y149" s="317">
        <v>28</v>
      </c>
      <c r="Z149" s="105">
        <f t="shared" si="52"/>
        <v>22.40</v>
      </c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6"/>
    </row>
    <row r="150" spans="1:44" s="104" customFormat="1" ht="20.25">
      <c r="A150" s="223">
        <v>144</v>
      </c>
      <c r="B150" s="260">
        <v>630309</v>
      </c>
      <c r="C150" s="118" t="s">
        <v>190</v>
      </c>
      <c r="D150" s="8">
        <v>4</v>
      </c>
      <c r="E150" s="8">
        <v>3</v>
      </c>
      <c r="F150" s="8">
        <v>4</v>
      </c>
      <c r="G150" s="228">
        <v>5</v>
      </c>
      <c r="H150" s="228">
        <v>4</v>
      </c>
      <c r="I150" s="228">
        <f t="shared" si="41"/>
        <v>20</v>
      </c>
      <c r="J150" s="228">
        <f t="shared" si="47"/>
        <v>3</v>
      </c>
      <c r="K150" s="229">
        <v>1</v>
      </c>
      <c r="L150" s="229">
        <v>2</v>
      </c>
      <c r="M150" s="229">
        <v>3</v>
      </c>
      <c r="N150" s="229">
        <v>2</v>
      </c>
      <c r="O150" s="229">
        <v>3</v>
      </c>
      <c r="P150" s="229">
        <f t="shared" si="48"/>
        <v>11</v>
      </c>
      <c r="Q150" s="229">
        <f t="shared" si="49"/>
        <v>0.55000000000000004</v>
      </c>
      <c r="R150" s="103">
        <f t="shared" si="58"/>
        <v>0.65</v>
      </c>
      <c r="S150" s="103">
        <f t="shared" si="59"/>
        <v>0.54999999999999993</v>
      </c>
      <c r="T150" s="103">
        <f t="shared" si="60"/>
        <v>0.75</v>
      </c>
      <c r="U150" s="103">
        <f t="shared" si="61"/>
        <v>0.85</v>
      </c>
      <c r="V150" s="103">
        <f t="shared" si="62"/>
        <v>0.75</v>
      </c>
      <c r="W150" s="26">
        <f t="shared" si="50"/>
        <v>31</v>
      </c>
      <c r="X150" s="226">
        <f t="shared" si="51"/>
        <v>6.20</v>
      </c>
      <c r="Y150" s="317">
        <v>24</v>
      </c>
      <c r="Z150" s="105">
        <f t="shared" si="52"/>
        <v>19.200000000000003</v>
      </c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6"/>
    </row>
    <row r="151" spans="1:44" s="104" customFormat="1" ht="20.25">
      <c r="A151" s="223">
        <v>145</v>
      </c>
      <c r="B151" s="260">
        <v>630310</v>
      </c>
      <c r="C151" s="270" t="s">
        <v>286</v>
      </c>
      <c r="D151" s="8">
        <v>5</v>
      </c>
      <c r="E151" s="8">
        <v>4</v>
      </c>
      <c r="F151" s="8">
        <v>3</v>
      </c>
      <c r="G151" s="228">
        <v>2</v>
      </c>
      <c r="H151" s="228">
        <v>3</v>
      </c>
      <c r="I151" s="228">
        <f t="shared" si="41"/>
        <v>17</v>
      </c>
      <c r="J151" s="228">
        <f t="shared" si="47"/>
        <v>2.5499999999999998</v>
      </c>
      <c r="K151" s="229">
        <v>2</v>
      </c>
      <c r="L151" s="229">
        <v>2.50</v>
      </c>
      <c r="M151" s="229">
        <v>3</v>
      </c>
      <c r="N151" s="229">
        <v>3</v>
      </c>
      <c r="O151" s="229">
        <v>2</v>
      </c>
      <c r="P151" s="229">
        <f t="shared" si="48"/>
        <v>12.50</v>
      </c>
      <c r="Q151" s="229">
        <f t="shared" si="49"/>
        <v>0.625</v>
      </c>
      <c r="R151" s="103">
        <f t="shared" si="58"/>
        <v>0.85</v>
      </c>
      <c r="S151" s="103">
        <f t="shared" si="59"/>
        <v>0.725</v>
      </c>
      <c r="T151" s="103">
        <f t="shared" si="60"/>
        <v>0.60</v>
      </c>
      <c r="U151" s="103">
        <f t="shared" si="61"/>
        <v>0.45</v>
      </c>
      <c r="V151" s="103">
        <f t="shared" si="62"/>
        <v>0.54999999999999993</v>
      </c>
      <c r="W151" s="26">
        <f t="shared" si="50"/>
        <v>29.50</v>
      </c>
      <c r="X151" s="226">
        <f t="shared" si="51"/>
        <v>5.90</v>
      </c>
      <c r="Y151" s="320">
        <v>28</v>
      </c>
      <c r="Z151" s="105">
        <f t="shared" si="52"/>
        <v>22.40</v>
      </c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6"/>
    </row>
    <row r="152" spans="1:44" s="104" customFormat="1" ht="20.25">
      <c r="A152" s="223">
        <v>146</v>
      </c>
      <c r="B152" s="260">
        <v>630311</v>
      </c>
      <c r="C152" s="270" t="s">
        <v>287</v>
      </c>
      <c r="D152" s="8">
        <v>1</v>
      </c>
      <c r="E152" s="8">
        <v>0</v>
      </c>
      <c r="F152" s="8">
        <v>1</v>
      </c>
      <c r="G152" s="228">
        <v>0</v>
      </c>
      <c r="H152" s="228">
        <v>1</v>
      </c>
      <c r="I152" s="228">
        <f t="shared" si="41"/>
        <v>3</v>
      </c>
      <c r="J152" s="228">
        <f t="shared" si="47"/>
        <v>0.44999999999999996</v>
      </c>
      <c r="K152" s="229">
        <v>1</v>
      </c>
      <c r="L152" s="229">
        <v>0</v>
      </c>
      <c r="M152" s="229">
        <v>2</v>
      </c>
      <c r="N152" s="229">
        <v>1</v>
      </c>
      <c r="O152" s="229">
        <v>0</v>
      </c>
      <c r="P152" s="229">
        <f t="shared" si="63" ref="P152:P153">SUM(K152:O152)</f>
        <v>4</v>
      </c>
      <c r="Q152" s="229">
        <f t="shared" si="49"/>
        <v>0.20</v>
      </c>
      <c r="R152" s="103">
        <f t="shared" si="58"/>
        <v>0.20</v>
      </c>
      <c r="S152" s="103">
        <f t="shared" si="59"/>
        <v>0</v>
      </c>
      <c r="T152" s="103">
        <f t="shared" si="60"/>
        <v>0.25</v>
      </c>
      <c r="U152" s="103">
        <f t="shared" si="61"/>
        <v>0.05</v>
      </c>
      <c r="V152" s="103">
        <f t="shared" si="62"/>
        <v>0.15</v>
      </c>
      <c r="W152" s="26">
        <f t="shared" si="50"/>
        <v>7</v>
      </c>
      <c r="X152" s="226">
        <f t="shared" si="51"/>
        <v>1.40</v>
      </c>
      <c r="Y152" s="320">
        <v>3</v>
      </c>
      <c r="Z152" s="105">
        <f t="shared" si="52"/>
        <v>2.4000000000000004</v>
      </c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7"/>
      <c r="AQ152" s="107"/>
      <c r="AR152" s="106"/>
    </row>
    <row r="153" spans="1:44" s="104" customFormat="1" ht="20.25">
      <c r="A153" s="223">
        <v>147</v>
      </c>
      <c r="B153" s="260">
        <v>630313</v>
      </c>
      <c r="C153" s="118" t="s">
        <v>192</v>
      </c>
      <c r="D153" s="8">
        <v>3</v>
      </c>
      <c r="E153" s="8">
        <v>5</v>
      </c>
      <c r="F153" s="8">
        <v>6</v>
      </c>
      <c r="G153" s="228">
        <v>4</v>
      </c>
      <c r="H153" s="228">
        <v>4</v>
      </c>
      <c r="I153" s="228">
        <f t="shared" si="41"/>
        <v>22</v>
      </c>
      <c r="J153" s="228">
        <f t="shared" si="47"/>
        <v>3.30</v>
      </c>
      <c r="K153" s="229">
        <v>3</v>
      </c>
      <c r="L153" s="229">
        <v>2</v>
      </c>
      <c r="M153" s="229">
        <v>2</v>
      </c>
      <c r="N153" s="229">
        <v>1</v>
      </c>
      <c r="O153" s="229">
        <v>3</v>
      </c>
      <c r="P153" s="229">
        <f t="shared" si="63"/>
        <v>11</v>
      </c>
      <c r="Q153" s="229">
        <f t="shared" si="49"/>
        <v>0.55000000000000004</v>
      </c>
      <c r="R153" s="103">
        <f t="shared" si="58"/>
        <v>0.60</v>
      </c>
      <c r="S153" s="103">
        <f t="shared" si="59"/>
        <v>0.85</v>
      </c>
      <c r="T153" s="103">
        <f t="shared" si="60"/>
        <v>0.99999999999999989</v>
      </c>
      <c r="U153" s="103">
        <f t="shared" si="61"/>
        <v>0.65</v>
      </c>
      <c r="V153" s="103">
        <f t="shared" si="62"/>
        <v>0.75</v>
      </c>
      <c r="W153" s="26">
        <f t="shared" si="50"/>
        <v>33</v>
      </c>
      <c r="X153" s="226">
        <f t="shared" si="51"/>
        <v>6.60</v>
      </c>
      <c r="Y153" s="317">
        <v>26</v>
      </c>
      <c r="Z153" s="105">
        <f t="shared" si="52"/>
        <v>20.80</v>
      </c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6"/>
    </row>
    <row r="154" spans="5:7" ht="21" thickBot="1">
      <c r="E154" s="108"/>
      <c r="G154" s="109"/>
    </row>
    <row r="155" spans="1:26" ht="20.25">
      <c r="A155" s="193" t="s">
        <v>16</v>
      </c>
      <c r="B155" s="194"/>
      <c r="C155" s="195"/>
      <c r="D155" s="6">
        <f t="shared" si="64" ref="D155:Z155">COUNT(D7:D153)</f>
        <v>146</v>
      </c>
      <c r="E155" s="6">
        <f t="shared" si="64"/>
        <v>146</v>
      </c>
      <c r="F155" s="6">
        <f t="shared" si="64"/>
        <v>146</v>
      </c>
      <c r="G155" s="6">
        <f t="shared" si="64"/>
        <v>146</v>
      </c>
      <c r="H155" s="6">
        <f t="shared" si="64"/>
        <v>146</v>
      </c>
      <c r="I155" s="6">
        <f t="shared" si="64"/>
        <v>146</v>
      </c>
      <c r="J155" s="6">
        <f t="shared" si="64"/>
        <v>146</v>
      </c>
      <c r="K155" s="6">
        <f t="shared" si="64"/>
        <v>146</v>
      </c>
      <c r="L155" s="6">
        <f t="shared" si="64"/>
        <v>146</v>
      </c>
      <c r="M155" s="6">
        <f t="shared" si="64"/>
        <v>146</v>
      </c>
      <c r="N155" s="6">
        <f t="shared" si="64"/>
        <v>146</v>
      </c>
      <c r="O155" s="6">
        <f t="shared" si="64"/>
        <v>146</v>
      </c>
      <c r="P155" s="6">
        <f t="shared" si="64"/>
        <v>146</v>
      </c>
      <c r="Q155" s="6">
        <f t="shared" si="64"/>
        <v>146</v>
      </c>
      <c r="R155" s="6">
        <f t="shared" si="64"/>
        <v>146</v>
      </c>
      <c r="S155" s="6">
        <f t="shared" si="64"/>
        <v>146</v>
      </c>
      <c r="T155" s="6">
        <f t="shared" si="64"/>
        <v>146</v>
      </c>
      <c r="U155" s="6">
        <f t="shared" si="64"/>
        <v>146</v>
      </c>
      <c r="V155" s="6">
        <f t="shared" si="64"/>
        <v>146</v>
      </c>
      <c r="W155" s="6">
        <f t="shared" si="64"/>
        <v>147</v>
      </c>
      <c r="X155" s="6">
        <f t="shared" si="64"/>
        <v>145</v>
      </c>
      <c r="Y155" s="6">
        <f t="shared" si="64"/>
        <v>144</v>
      </c>
      <c r="Z155" s="6">
        <f t="shared" si="64"/>
        <v>143</v>
      </c>
    </row>
    <row r="156" spans="1:26" ht="21" customHeight="1">
      <c r="A156" s="166" t="s">
        <v>17</v>
      </c>
      <c r="B156" s="167"/>
      <c r="C156" s="168"/>
      <c r="D156" s="7">
        <v>20</v>
      </c>
      <c r="E156" s="8">
        <v>20</v>
      </c>
      <c r="F156" s="8">
        <v>20</v>
      </c>
      <c r="G156" s="8">
        <v>20</v>
      </c>
      <c r="H156" s="73">
        <v>20</v>
      </c>
      <c r="I156" s="9">
        <f>SUM(D156:H156)</f>
        <v>100</v>
      </c>
      <c r="J156" s="74">
        <f>I156*0.15</f>
        <v>15</v>
      </c>
      <c r="K156" s="71">
        <v>6</v>
      </c>
      <c r="L156" s="11">
        <v>6</v>
      </c>
      <c r="M156" s="11">
        <v>6</v>
      </c>
      <c r="N156" s="11">
        <v>6</v>
      </c>
      <c r="O156" s="72">
        <v>6</v>
      </c>
      <c r="P156" s="69">
        <f>SUM(K156:O156)</f>
        <v>30</v>
      </c>
      <c r="Q156" s="79">
        <f>P156*0.05</f>
        <v>1.50</v>
      </c>
      <c r="R156" s="80">
        <f>(D156*0.15+K156*0.05)</f>
        <v>3.30</v>
      </c>
      <c r="S156" s="13">
        <f>((E156*0.15+L156*0.05))</f>
        <v>3.30</v>
      </c>
      <c r="T156" s="13">
        <f>((F156*0.15+M156*0.05))</f>
        <v>3.30</v>
      </c>
      <c r="U156" s="13">
        <f>((G156*0.15+N156*0.05))</f>
        <v>3.30</v>
      </c>
      <c r="V156" s="14">
        <f>((H156*0.15+O156*0.05))</f>
        <v>3.30</v>
      </c>
      <c r="W156" s="82">
        <v>130</v>
      </c>
      <c r="X156" s="81">
        <f>W156*0.2</f>
        <v>26</v>
      </c>
      <c r="Y156" s="12">
        <v>100</v>
      </c>
      <c r="Z156" s="69">
        <f>Y156*0.8</f>
        <v>80</v>
      </c>
    </row>
    <row r="157" spans="1:26" ht="20.25">
      <c r="A157" s="166" t="s">
        <v>77</v>
      </c>
      <c r="B157" s="167"/>
      <c r="C157" s="168"/>
      <c r="D157" s="7">
        <f>D156*0.4</f>
        <v>8</v>
      </c>
      <c r="E157" s="8">
        <f>E156*0.4</f>
        <v>8</v>
      </c>
      <c r="F157" s="8">
        <f t="shared" si="65" ref="F157:J157">F156*0.4</f>
        <v>8</v>
      </c>
      <c r="G157" s="8">
        <f t="shared" si="65"/>
        <v>8</v>
      </c>
      <c r="H157" s="73">
        <f t="shared" si="65"/>
        <v>8</v>
      </c>
      <c r="I157" s="9">
        <f>I156*0.4</f>
        <v>40</v>
      </c>
      <c r="J157" s="74">
        <f t="shared" si="65"/>
        <v>6</v>
      </c>
      <c r="K157" s="71">
        <f>K156*0.4</f>
        <v>2.4000000000000004</v>
      </c>
      <c r="L157" s="11">
        <f>L156*0.4</f>
        <v>2.4000000000000004</v>
      </c>
      <c r="M157" s="11">
        <f t="shared" si="66" ref="M157:Z157">M156*0.4</f>
        <v>2.4000000000000004</v>
      </c>
      <c r="N157" s="11">
        <f t="shared" si="66"/>
        <v>2.4000000000000004</v>
      </c>
      <c r="O157" s="72">
        <f t="shared" si="66"/>
        <v>2.4000000000000004</v>
      </c>
      <c r="P157" s="69">
        <f t="shared" si="66"/>
        <v>12</v>
      </c>
      <c r="Q157" s="79">
        <f t="shared" si="66"/>
        <v>0.60000000000000009</v>
      </c>
      <c r="R157" s="80">
        <f t="shared" si="66"/>
        <v>1.32</v>
      </c>
      <c r="S157" s="13">
        <f t="shared" si="66"/>
        <v>1.32</v>
      </c>
      <c r="T157" s="13">
        <f t="shared" si="66"/>
        <v>1.32</v>
      </c>
      <c r="U157" s="13">
        <f t="shared" si="66"/>
        <v>1.32</v>
      </c>
      <c r="V157" s="14">
        <f t="shared" si="66"/>
        <v>1.32</v>
      </c>
      <c r="W157" s="82">
        <f t="shared" si="66"/>
        <v>52</v>
      </c>
      <c r="X157" s="81">
        <f t="shared" si="66"/>
        <v>10.40</v>
      </c>
      <c r="Y157" s="12">
        <f t="shared" si="66"/>
        <v>40</v>
      </c>
      <c r="Z157" s="69">
        <f t="shared" si="66"/>
        <v>32</v>
      </c>
    </row>
    <row r="158" spans="1:26" ht="21" customHeight="1">
      <c r="A158" s="166" t="s">
        <v>18</v>
      </c>
      <c r="B158" s="167"/>
      <c r="C158" s="168"/>
      <c r="D158" s="7">
        <f t="shared" si="67" ref="D158:Z158">COUNTIF(D7:D153,"&gt;=8")</f>
        <v>69</v>
      </c>
      <c r="E158" s="7">
        <f t="shared" si="67"/>
        <v>67</v>
      </c>
      <c r="F158" s="7">
        <f t="shared" si="67"/>
        <v>68</v>
      </c>
      <c r="G158" s="7">
        <f t="shared" si="67"/>
        <v>69</v>
      </c>
      <c r="H158" s="7">
        <f t="shared" si="67"/>
        <v>78</v>
      </c>
      <c r="I158" s="7">
        <f>COUNTIF(I7:I153,"&gt;=40")</f>
        <v>64</v>
      </c>
      <c r="J158" s="7">
        <f>COUNTIF(J7:J153,"&gt;=6")</f>
        <v>64</v>
      </c>
      <c r="K158" s="7">
        <f>COUNTIF(K7:K153,"&gt;=2.4")</f>
        <v>73</v>
      </c>
      <c r="L158" s="7">
        <f t="shared" si="68" ref="L158:O158">COUNTIF(L7:L153,"&gt;=2.4")</f>
        <v>86</v>
      </c>
      <c r="M158" s="7">
        <f t="shared" si="68"/>
        <v>91</v>
      </c>
      <c r="N158" s="7">
        <f t="shared" si="68"/>
        <v>93</v>
      </c>
      <c r="O158" s="7">
        <f t="shared" si="68"/>
        <v>85</v>
      </c>
      <c r="P158" s="7">
        <f>COUNTIF(P7:P153,"&gt;=12")</f>
        <v>86</v>
      </c>
      <c r="Q158" s="7">
        <f>COUNTIF(Q7:Q153,"&gt;=.6")</f>
        <v>86</v>
      </c>
      <c r="R158" s="7">
        <f>COUNTIF(R7:R153,"&gt;=1.32")</f>
        <v>61</v>
      </c>
      <c r="S158" s="7">
        <f t="shared" si="69" ref="S158:V158">COUNTIF(S7:S153,"&gt;=1.32")</f>
        <v>59</v>
      </c>
      <c r="T158" s="7">
        <f t="shared" si="69"/>
        <v>66</v>
      </c>
      <c r="U158" s="7">
        <f t="shared" si="69"/>
        <v>66</v>
      </c>
      <c r="V158" s="7">
        <f t="shared" si="69"/>
        <v>72</v>
      </c>
      <c r="W158" s="7">
        <f>COUNTIF(W7:W153,"&gt;=52")</f>
        <v>66</v>
      </c>
      <c r="X158" s="7">
        <f>COUNTIF(X7:X153,"&gt;=10.4")</f>
        <v>64</v>
      </c>
      <c r="Y158" s="7">
        <f>COUNTIF(Y7:Y153,"&gt;=40")</f>
        <v>79</v>
      </c>
      <c r="Z158" s="7">
        <f t="shared" si="67"/>
        <v>139</v>
      </c>
    </row>
    <row r="159" spans="1:26" ht="20.25">
      <c r="A159" s="166" t="s">
        <v>19</v>
      </c>
      <c r="B159" s="167"/>
      <c r="C159" s="168"/>
      <c r="D159" s="75" t="str">
        <f t="shared" si="70" ref="D159:Z159">IF(((D158/COUNT(D7:D153))*100)&gt;=60,"3",IF(AND(((D158/COUNT(D7:D153))*100)&lt;60,((D158/COUNT(D7:D153))*100)&gt;=50),"2",IF(AND(((D158/COUNT(D7:D153))*100)&lt;50,((D158/COUNT(D7:D153))*100)&gt;=40),"1","0")))</f>
        <v>1</v>
      </c>
      <c r="E159" s="75" t="str">
        <f t="shared" si="70"/>
        <v>1</v>
      </c>
      <c r="F159" s="75" t="str">
        <f t="shared" si="70"/>
        <v>1</v>
      </c>
      <c r="G159" s="75" t="str">
        <f t="shared" si="70"/>
        <v>1</v>
      </c>
      <c r="H159" s="75" t="str">
        <f t="shared" si="70"/>
        <v>2</v>
      </c>
      <c r="I159" s="75" t="str">
        <f t="shared" si="70"/>
        <v>1</v>
      </c>
      <c r="J159" s="75" t="str">
        <f t="shared" si="70"/>
        <v>1</v>
      </c>
      <c r="K159" s="75" t="str">
        <f t="shared" si="70"/>
        <v>2</v>
      </c>
      <c r="L159" s="75" t="str">
        <f t="shared" si="70"/>
        <v>2</v>
      </c>
      <c r="M159" s="75" t="str">
        <f t="shared" si="70"/>
        <v>3</v>
      </c>
      <c r="N159" s="75" t="str">
        <f t="shared" si="70"/>
        <v>3</v>
      </c>
      <c r="O159" s="75" t="str">
        <f t="shared" si="70"/>
        <v>2</v>
      </c>
      <c r="P159" s="75" t="str">
        <f t="shared" si="70"/>
        <v>2</v>
      </c>
      <c r="Q159" s="75" t="str">
        <f t="shared" si="70"/>
        <v>2</v>
      </c>
      <c r="R159" s="75" t="str">
        <f t="shared" si="70"/>
        <v>1</v>
      </c>
      <c r="S159" s="75" t="str">
        <f t="shared" si="70"/>
        <v>1</v>
      </c>
      <c r="T159" s="75" t="str">
        <f t="shared" si="70"/>
        <v>1</v>
      </c>
      <c r="U159" s="75" t="str">
        <f t="shared" si="70"/>
        <v>1</v>
      </c>
      <c r="V159" s="75" t="str">
        <f t="shared" si="70"/>
        <v>1</v>
      </c>
      <c r="W159" s="75" t="str">
        <f t="shared" si="70"/>
        <v>1</v>
      </c>
      <c r="X159" s="75" t="str">
        <f t="shared" si="70"/>
        <v>1</v>
      </c>
      <c r="Y159" s="75" t="str">
        <f t="shared" si="70"/>
        <v>2</v>
      </c>
      <c r="Z159" s="75" t="str">
        <f t="shared" si="70"/>
        <v>3</v>
      </c>
    </row>
    <row r="160" spans="1:26" ht="21" thickBot="1">
      <c r="A160" s="169" t="s">
        <v>20</v>
      </c>
      <c r="B160" s="170"/>
      <c r="C160" s="171"/>
      <c r="D160" s="10">
        <f t="shared" si="71" ref="D160:Z160">((D158/COUNT(D7:D153))*D159)</f>
        <v>0.4726027397260274</v>
      </c>
      <c r="E160" s="10">
        <f t="shared" si="71"/>
        <v>0.4589041095890411</v>
      </c>
      <c r="F160" s="10">
        <f t="shared" si="71"/>
        <v>0.46575342465753422</v>
      </c>
      <c r="G160" s="10">
        <f t="shared" si="71"/>
        <v>0.4726027397260274</v>
      </c>
      <c r="H160" s="10">
        <f t="shared" si="71"/>
        <v>1.0684931506849316</v>
      </c>
      <c r="I160" s="10">
        <f t="shared" si="71"/>
        <v>0.43835616438356162</v>
      </c>
      <c r="J160" s="10">
        <f t="shared" si="71"/>
        <v>0.43835616438356162</v>
      </c>
      <c r="K160" s="10">
        <f t="shared" si="71"/>
        <v>1</v>
      </c>
      <c r="L160" s="10">
        <f t="shared" si="71"/>
        <v>1.178082191780822</v>
      </c>
      <c r="M160" s="10">
        <f t="shared" si="71"/>
        <v>1.8698630136986303</v>
      </c>
      <c r="N160" s="10">
        <f t="shared" si="71"/>
        <v>1.9109589041095889</v>
      </c>
      <c r="O160" s="10">
        <f t="shared" si="71"/>
        <v>1.1643835616438356</v>
      </c>
      <c r="P160" s="10">
        <f t="shared" si="71"/>
        <v>1.178082191780822</v>
      </c>
      <c r="Q160" s="10">
        <f t="shared" si="71"/>
        <v>1.178082191780822</v>
      </c>
      <c r="R160" s="10">
        <f t="shared" si="71"/>
        <v>0.4178082191780822</v>
      </c>
      <c r="S160" s="10">
        <f t="shared" si="71"/>
        <v>0.4041095890410959</v>
      </c>
      <c r="T160" s="10">
        <f t="shared" si="71"/>
        <v>0.45205479452054792</v>
      </c>
      <c r="U160" s="10">
        <f t="shared" si="71"/>
        <v>0.45205479452054792</v>
      </c>
      <c r="V160" s="10">
        <f t="shared" si="71"/>
        <v>0.49315068493150682</v>
      </c>
      <c r="W160" s="10">
        <f t="shared" si="71"/>
        <v>0.44897959183673469</v>
      </c>
      <c r="X160" s="10">
        <f t="shared" si="71"/>
        <v>0.44137931034482758</v>
      </c>
      <c r="Y160" s="10">
        <f t="shared" si="71"/>
        <v>1.0972222222222223</v>
      </c>
      <c r="Z160" s="10">
        <f t="shared" si="71"/>
        <v>2.9160839160839158</v>
      </c>
    </row>
    <row r="161" spans="1:4" ht="21" thickBot="1">
      <c r="A161" s="2"/>
      <c r="B161" s="2"/>
      <c r="C161" s="2"/>
      <c r="D161" s="2"/>
    </row>
    <row r="162" spans="1:19" ht="20.25">
      <c r="A162" s="172" t="s">
        <v>21</v>
      </c>
      <c r="B162" s="173"/>
      <c r="C162" s="174"/>
      <c r="D162" s="2"/>
      <c r="E162" s="175" t="s">
        <v>22</v>
      </c>
      <c r="F162" s="176"/>
      <c r="G162" s="176"/>
      <c r="H162" s="176"/>
      <c r="I162" s="176"/>
      <c r="J162" s="176"/>
      <c r="K162" s="176"/>
      <c r="L162" s="176"/>
      <c r="M162" s="176"/>
      <c r="N162" s="177"/>
      <c r="O162" s="70" t="s">
        <v>12</v>
      </c>
      <c r="P162" s="17" t="s">
        <v>3</v>
      </c>
      <c r="Q162" s="17" t="s">
        <v>4</v>
      </c>
      <c r="R162" s="17" t="s">
        <v>5</v>
      </c>
      <c r="S162" s="18" t="s">
        <v>6</v>
      </c>
    </row>
    <row r="163" spans="1:19" ht="21" thickBot="1">
      <c r="A163" s="19" t="s">
        <v>78</v>
      </c>
      <c r="B163" s="3"/>
      <c r="C163" s="20"/>
      <c r="D163" s="2"/>
      <c r="E163" s="178"/>
      <c r="F163" s="179"/>
      <c r="G163" s="179"/>
      <c r="H163" s="179"/>
      <c r="I163" s="179"/>
      <c r="J163" s="179"/>
      <c r="K163" s="179"/>
      <c r="L163" s="179"/>
      <c r="M163" s="179"/>
      <c r="N163" s="180"/>
      <c r="O163" s="4">
        <f>(R160*0.2+Z160*0.8)</f>
        <v>2.416428776702749</v>
      </c>
      <c r="P163" s="4">
        <f>(S160*0.2+Z160*0.8)</f>
        <v>2.4136890506753517</v>
      </c>
      <c r="Q163" s="4">
        <f>(T160*0.2+Z160*0.8)</f>
        <v>2.4232780917712424</v>
      </c>
      <c r="R163" s="4">
        <f>(U160*0.2+Z160*0.8)</f>
        <v>2.4232780917712424</v>
      </c>
      <c r="S163" s="5">
        <f>(V160*0.2+Z160*0.8)</f>
        <v>2.4314972698534341</v>
      </c>
    </row>
    <row r="164" spans="1:4" ht="20.25">
      <c r="A164" s="19" t="s">
        <v>79</v>
      </c>
      <c r="B164" s="3"/>
      <c r="C164" s="20"/>
      <c r="D164" s="2"/>
    </row>
    <row r="165" spans="1:4" ht="21" thickBot="1">
      <c r="A165" s="21" t="s">
        <v>80</v>
      </c>
      <c r="B165" s="22"/>
      <c r="C165" s="23"/>
      <c r="D165" s="2"/>
    </row>
  </sheetData>
  <mergeCells count="22">
    <mergeCell ref="A157:C157"/>
    <mergeCell ref="A158:C158"/>
    <mergeCell ref="A159:C159"/>
    <mergeCell ref="A160:C160"/>
    <mergeCell ref="A162:C162"/>
    <mergeCell ref="E162:N163"/>
    <mergeCell ref="Y4:Y6"/>
    <mergeCell ref="Z4:Z6"/>
    <mergeCell ref="D5:J5"/>
    <mergeCell ref="K5:Q5"/>
    <mergeCell ref="A155:C155"/>
    <mergeCell ref="A156:C156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paperSize="1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bd092d-0f6a-4e67-8ac1-c2c7a933fc34}">
  <dimension ref="A1:AP167"/>
  <sheetViews>
    <sheetView zoomScale="70" zoomScaleNormal="70" workbookViewId="0" topLeftCell="A1">
      <selection pane="topLeft" activeCell="C7" sqref="C7:C8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customWidth="1"/>
    <col min="9" max="9" width="15.714285714285714" style="1" customWidth="1"/>
    <col min="10" max="10" width="18.428571428571427" style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1" width="8.857142857142858" style="107"/>
    <col min="42" max="42" width="8.857142857142858" style="106"/>
    <col min="43" max="263" width="8.857142857142858" style="104"/>
    <col min="264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6.25">
      <c r="A3" s="220" t="s">
        <v>83</v>
      </c>
      <c r="B3" s="221"/>
      <c r="C3" s="254" t="s">
        <v>329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6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</row>
    <row r="5" spans="1:26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</row>
    <row r="6" spans="1:26" ht="20.25">
      <c r="A6" s="223"/>
      <c r="B6" s="224"/>
      <c r="C6" s="223"/>
      <c r="D6" s="94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</row>
    <row r="7" spans="1:42" s="104" customFormat="1" ht="20.25">
      <c r="A7" s="223">
        <v>1</v>
      </c>
      <c r="B7" s="260">
        <v>630117</v>
      </c>
      <c r="C7" s="315" t="s">
        <v>139</v>
      </c>
      <c r="D7" s="8">
        <v>13</v>
      </c>
      <c r="E7" s="8">
        <v>9</v>
      </c>
      <c r="F7" s="8">
        <v>11</v>
      </c>
      <c r="G7" s="8">
        <v>8</v>
      </c>
      <c r="H7" s="8">
        <v>9.50</v>
      </c>
      <c r="I7" s="316">
        <f>SUM(D7:H7)</f>
        <v>50.50</v>
      </c>
      <c r="J7" s="228">
        <f>I7*0.15</f>
        <v>7.5749999999999993</v>
      </c>
      <c r="K7" s="321">
        <v>3</v>
      </c>
      <c r="L7" s="11">
        <v>1</v>
      </c>
      <c r="M7" s="11">
        <v>1.50</v>
      </c>
      <c r="N7" s="11">
        <v>4</v>
      </c>
      <c r="O7" s="322">
        <v>3</v>
      </c>
      <c r="P7" s="229">
        <f>SUM(K7:O7)</f>
        <v>12.50</v>
      </c>
      <c r="Q7" s="229">
        <f>P7*0.05</f>
        <v>0.625</v>
      </c>
      <c r="R7" s="103">
        <f>D7*0.15+K7:K7*0.05</f>
        <v>2.10</v>
      </c>
      <c r="S7" s="103">
        <f t="shared" si="0" ref="S7:V7">E7*0.15+L7:L7*0.05</f>
        <v>1.40</v>
      </c>
      <c r="T7" s="103">
        <f t="shared" si="0"/>
        <v>1.725</v>
      </c>
      <c r="U7" s="103">
        <f t="shared" si="0"/>
        <v>1.40</v>
      </c>
      <c r="V7" s="103">
        <f t="shared" si="0"/>
        <v>1.5750000000000002</v>
      </c>
      <c r="W7" s="26">
        <f>I7+P7</f>
        <v>63</v>
      </c>
      <c r="X7" s="226">
        <f>W7*0.2</f>
        <v>12.60</v>
      </c>
      <c r="Y7" s="118">
        <v>53</v>
      </c>
      <c r="Z7" s="227">
        <f>Y7*0.8</f>
        <v>42.400000000000006</v>
      </c>
      <c r="AA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6"/>
    </row>
    <row r="8" spans="1:42" s="104" customFormat="1" ht="20.25">
      <c r="A8" s="223">
        <v>2</v>
      </c>
      <c r="B8" s="260">
        <v>630119</v>
      </c>
      <c r="C8" s="315" t="s">
        <v>311</v>
      </c>
      <c r="D8" s="8">
        <v>6</v>
      </c>
      <c r="E8" s="8">
        <v>8</v>
      </c>
      <c r="F8" s="8">
        <v>9</v>
      </c>
      <c r="G8" s="8">
        <v>7</v>
      </c>
      <c r="H8" s="8">
        <v>6</v>
      </c>
      <c r="I8" s="316">
        <f t="shared" si="1" ref="I8:I71">SUM(D8:H8)</f>
        <v>36</v>
      </c>
      <c r="J8" s="228">
        <f t="shared" si="2" ref="J8:J71">I8*0.15</f>
        <v>5.40</v>
      </c>
      <c r="K8" s="321">
        <v>1</v>
      </c>
      <c r="L8" s="11">
        <v>3</v>
      </c>
      <c r="M8" s="11">
        <v>1</v>
      </c>
      <c r="N8" s="11">
        <v>2.50</v>
      </c>
      <c r="O8" s="322">
        <v>2</v>
      </c>
      <c r="P8" s="229">
        <f t="shared" si="3" ref="P8:P71">SUM(K8:O8)</f>
        <v>9.50</v>
      </c>
      <c r="Q8" s="229">
        <f t="shared" si="4" ref="Q8:Q71">P8*0.05</f>
        <v>0.475</v>
      </c>
      <c r="R8" s="103">
        <f t="shared" si="5" ref="R8:R71">D8*0.15+K8:K8*0.05</f>
        <v>0.95</v>
      </c>
      <c r="S8" s="103">
        <f t="shared" si="6" ref="S8:S71">E8*0.15+L8:L8*0.05</f>
        <v>1.35</v>
      </c>
      <c r="T8" s="103">
        <f t="shared" si="7" ref="T8:T71">F8*0.15+M8:M8*0.05</f>
        <v>1.40</v>
      </c>
      <c r="U8" s="103">
        <f t="shared" si="8" ref="U8:U71">G8*0.15+N8:N8*0.05</f>
        <v>1.175</v>
      </c>
      <c r="V8" s="103">
        <f t="shared" si="9" ref="V8:V71">H8*0.15+O8:O8*0.05</f>
        <v>0.99999999999999989</v>
      </c>
      <c r="W8" s="26">
        <f t="shared" si="10" ref="W8:W71">I8+P8</f>
        <v>45.50</v>
      </c>
      <c r="X8" s="226">
        <f t="shared" si="11" ref="X8:X71">W8*0.2</f>
        <v>9.10</v>
      </c>
      <c r="Y8" s="118">
        <v>38</v>
      </c>
      <c r="Z8" s="227">
        <f t="shared" si="12" ref="Z8:Z71">Y8*0.8</f>
        <v>30.40</v>
      </c>
      <c r="AA8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6"/>
    </row>
    <row r="9" spans="1:42" s="104" customFormat="1" ht="20.25">
      <c r="A9" s="223">
        <v>3</v>
      </c>
      <c r="B9" s="260">
        <v>630120</v>
      </c>
      <c r="C9" s="315" t="s">
        <v>199</v>
      </c>
      <c r="D9" s="8">
        <v>5</v>
      </c>
      <c r="E9" s="8">
        <v>5.50</v>
      </c>
      <c r="F9" s="8">
        <v>8.50</v>
      </c>
      <c r="G9" s="8">
        <v>7</v>
      </c>
      <c r="H9" s="8">
        <v>7.50</v>
      </c>
      <c r="I9" s="316">
        <f t="shared" si="1"/>
        <v>33.50</v>
      </c>
      <c r="J9" s="228">
        <f t="shared" si="2"/>
        <v>5.0249999999999995</v>
      </c>
      <c r="K9" s="321">
        <v>1.50</v>
      </c>
      <c r="L9" s="11">
        <v>1</v>
      </c>
      <c r="M9" s="11">
        <v>1.50</v>
      </c>
      <c r="N9" s="11">
        <v>2</v>
      </c>
      <c r="O9" s="322">
        <v>2.50</v>
      </c>
      <c r="P9" s="229">
        <f t="shared" si="3"/>
        <v>8.50</v>
      </c>
      <c r="Q9" s="229">
        <f t="shared" si="4"/>
        <v>0.42500000000000004</v>
      </c>
      <c r="R9" s="103">
        <f t="shared" si="5"/>
        <v>0.825</v>
      </c>
      <c r="S9" s="103">
        <f t="shared" si="6"/>
        <v>0.875</v>
      </c>
      <c r="T9" s="103">
        <f t="shared" si="7"/>
        <v>1.35</v>
      </c>
      <c r="U9" s="103">
        <f t="shared" si="8"/>
        <v>1.1500000000000001</v>
      </c>
      <c r="V9" s="103">
        <f t="shared" si="9"/>
        <v>1.25</v>
      </c>
      <c r="W9" s="26">
        <f t="shared" si="10"/>
        <v>42</v>
      </c>
      <c r="X9" s="226">
        <f t="shared" si="11"/>
        <v>8.40</v>
      </c>
      <c r="Y9" s="118">
        <v>37</v>
      </c>
      <c r="Z9" s="227">
        <f t="shared" si="12"/>
        <v>29.60</v>
      </c>
      <c r="AA9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6"/>
    </row>
    <row r="10" spans="1:42" s="104" customFormat="1" ht="20.25">
      <c r="A10" s="223">
        <v>4</v>
      </c>
      <c r="B10" s="260">
        <v>630121</v>
      </c>
      <c r="C10" s="315" t="s">
        <v>200</v>
      </c>
      <c r="D10" s="8">
        <v>7</v>
      </c>
      <c r="E10" s="8">
        <v>6</v>
      </c>
      <c r="F10" s="8">
        <v>9</v>
      </c>
      <c r="G10" s="8">
        <v>10</v>
      </c>
      <c r="H10" s="8">
        <v>8.50</v>
      </c>
      <c r="I10" s="316">
        <f t="shared" si="1"/>
        <v>40.50</v>
      </c>
      <c r="J10" s="228">
        <f t="shared" si="2"/>
        <v>6.075</v>
      </c>
      <c r="K10" s="321">
        <v>3</v>
      </c>
      <c r="L10" s="11">
        <v>1</v>
      </c>
      <c r="M10" s="11">
        <v>1.50</v>
      </c>
      <c r="N10" s="11">
        <v>2</v>
      </c>
      <c r="O10" s="322">
        <v>3</v>
      </c>
      <c r="P10" s="229">
        <f t="shared" si="3"/>
        <v>10.50</v>
      </c>
      <c r="Q10" s="229">
        <f t="shared" si="4"/>
        <v>0.525</v>
      </c>
      <c r="R10" s="103">
        <f t="shared" si="5"/>
        <v>1.2000000000000002</v>
      </c>
      <c r="S10" s="103">
        <f t="shared" si="6"/>
        <v>0.95</v>
      </c>
      <c r="T10" s="103">
        <f t="shared" si="7"/>
        <v>1.4249999999999998</v>
      </c>
      <c r="U10" s="103">
        <f t="shared" si="8"/>
        <v>1.60</v>
      </c>
      <c r="V10" s="103">
        <f t="shared" si="9"/>
        <v>1.4249999999999998</v>
      </c>
      <c r="W10" s="26">
        <f t="shared" si="10"/>
        <v>51</v>
      </c>
      <c r="X10" s="226">
        <f t="shared" si="11"/>
        <v>10.200000000000001</v>
      </c>
      <c r="Y10" s="118">
        <v>43</v>
      </c>
      <c r="Z10" s="227">
        <f t="shared" si="12"/>
        <v>34.40</v>
      </c>
      <c r="AA10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6"/>
    </row>
    <row r="11" spans="1:42" s="104" customFormat="1" ht="20.25">
      <c r="A11" s="223">
        <v>5</v>
      </c>
      <c r="B11" s="260">
        <v>630122</v>
      </c>
      <c r="C11" s="315" t="s">
        <v>140</v>
      </c>
      <c r="D11" s="8">
        <v>10</v>
      </c>
      <c r="E11" s="8">
        <v>9</v>
      </c>
      <c r="F11" s="8">
        <v>7</v>
      </c>
      <c r="G11" s="8">
        <v>6.50</v>
      </c>
      <c r="H11" s="8">
        <v>11</v>
      </c>
      <c r="I11" s="316">
        <f t="shared" si="1"/>
        <v>43.50</v>
      </c>
      <c r="J11" s="228">
        <f t="shared" si="2"/>
        <v>6.525</v>
      </c>
      <c r="K11" s="321">
        <v>2.50</v>
      </c>
      <c r="L11" s="11">
        <v>3</v>
      </c>
      <c r="M11" s="11">
        <v>2</v>
      </c>
      <c r="N11" s="11">
        <v>1.50</v>
      </c>
      <c r="O11" s="322">
        <v>3</v>
      </c>
      <c r="P11" s="229">
        <f t="shared" si="3"/>
        <v>12</v>
      </c>
      <c r="Q11" s="229">
        <f t="shared" si="4"/>
        <v>0.60000000000000009</v>
      </c>
      <c r="R11" s="103">
        <f t="shared" si="5"/>
        <v>1.625</v>
      </c>
      <c r="S11" s="103">
        <f t="shared" si="6"/>
        <v>1.50</v>
      </c>
      <c r="T11" s="103">
        <f t="shared" si="7"/>
        <v>1.1500000000000001</v>
      </c>
      <c r="U11" s="103">
        <f t="shared" si="8"/>
        <v>1.05</v>
      </c>
      <c r="V11" s="103">
        <f t="shared" si="9"/>
        <v>1.7999999999999998</v>
      </c>
      <c r="W11" s="26">
        <f t="shared" si="10"/>
        <v>55.50</v>
      </c>
      <c r="X11" s="226">
        <f t="shared" si="11"/>
        <v>11.10</v>
      </c>
      <c r="Y11" s="118">
        <v>47</v>
      </c>
      <c r="Z11" s="227">
        <f t="shared" si="12"/>
        <v>37.60</v>
      </c>
      <c r="AA11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6"/>
    </row>
    <row r="12" spans="1:42" s="104" customFormat="1" ht="20.25">
      <c r="A12" s="223">
        <v>6</v>
      </c>
      <c r="B12" s="260">
        <v>630123</v>
      </c>
      <c r="C12" s="315" t="s">
        <v>201</v>
      </c>
      <c r="D12" s="8">
        <v>12</v>
      </c>
      <c r="E12" s="8">
        <v>13</v>
      </c>
      <c r="F12" s="8">
        <v>10.50</v>
      </c>
      <c r="G12" s="8">
        <v>7.50</v>
      </c>
      <c r="H12" s="8">
        <v>8</v>
      </c>
      <c r="I12" s="316">
        <f t="shared" si="1"/>
        <v>51</v>
      </c>
      <c r="J12" s="228">
        <f t="shared" si="2"/>
        <v>7.65</v>
      </c>
      <c r="K12" s="321">
        <v>2</v>
      </c>
      <c r="L12" s="11">
        <v>3.50</v>
      </c>
      <c r="M12" s="11">
        <v>3</v>
      </c>
      <c r="N12" s="11">
        <v>2.50</v>
      </c>
      <c r="O12" s="322">
        <v>2</v>
      </c>
      <c r="P12" s="229">
        <f t="shared" si="3"/>
        <v>13</v>
      </c>
      <c r="Q12" s="229">
        <f t="shared" si="4"/>
        <v>0.65</v>
      </c>
      <c r="R12" s="103">
        <f t="shared" si="5"/>
        <v>1.90</v>
      </c>
      <c r="S12" s="103">
        <f t="shared" si="6"/>
        <v>2.125</v>
      </c>
      <c r="T12" s="103">
        <f t="shared" si="7"/>
        <v>1.725</v>
      </c>
      <c r="U12" s="103">
        <f t="shared" si="8"/>
        <v>1.25</v>
      </c>
      <c r="V12" s="103">
        <f t="shared" si="9"/>
        <v>1.30</v>
      </c>
      <c r="W12" s="26">
        <f t="shared" si="10"/>
        <v>64</v>
      </c>
      <c r="X12" s="226">
        <f t="shared" si="11"/>
        <v>12.80</v>
      </c>
      <c r="Y12" s="118">
        <v>55</v>
      </c>
      <c r="Z12" s="227">
        <f t="shared" si="12"/>
        <v>44</v>
      </c>
      <c r="AA12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6"/>
    </row>
    <row r="13" spans="1:42" s="104" customFormat="1" ht="20.25">
      <c r="A13" s="223">
        <v>7</v>
      </c>
      <c r="B13" s="260">
        <v>630126</v>
      </c>
      <c r="C13" s="315" t="s">
        <v>116</v>
      </c>
      <c r="D13" s="8">
        <v>9</v>
      </c>
      <c r="E13" s="8">
        <v>12</v>
      </c>
      <c r="F13" s="8">
        <v>10.50</v>
      </c>
      <c r="G13" s="8">
        <v>9</v>
      </c>
      <c r="H13" s="8">
        <v>8</v>
      </c>
      <c r="I13" s="316">
        <f t="shared" si="1"/>
        <v>48.50</v>
      </c>
      <c r="J13" s="228">
        <f t="shared" si="2"/>
        <v>7.275</v>
      </c>
      <c r="K13" s="321">
        <v>3.50</v>
      </c>
      <c r="L13" s="11">
        <v>2</v>
      </c>
      <c r="M13" s="11">
        <v>2.50</v>
      </c>
      <c r="N13" s="11">
        <v>2</v>
      </c>
      <c r="O13" s="322">
        <v>3</v>
      </c>
      <c r="P13" s="229">
        <f t="shared" si="3"/>
        <v>13</v>
      </c>
      <c r="Q13" s="229">
        <f t="shared" si="4"/>
        <v>0.65</v>
      </c>
      <c r="R13" s="103">
        <f t="shared" si="5"/>
        <v>1.525</v>
      </c>
      <c r="S13" s="103">
        <f t="shared" si="6"/>
        <v>1.90</v>
      </c>
      <c r="T13" s="103">
        <f t="shared" si="7"/>
        <v>1.70</v>
      </c>
      <c r="U13" s="103">
        <f t="shared" si="8"/>
        <v>1.45</v>
      </c>
      <c r="V13" s="103">
        <f t="shared" si="9"/>
        <v>1.35</v>
      </c>
      <c r="W13" s="26">
        <f t="shared" si="10"/>
        <v>61.50</v>
      </c>
      <c r="X13" s="226">
        <f t="shared" si="11"/>
        <v>12.30</v>
      </c>
      <c r="Y13" s="118">
        <v>51</v>
      </c>
      <c r="Z13" s="227">
        <f t="shared" si="12"/>
        <v>40.800000000000004</v>
      </c>
      <c r="AA13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6"/>
    </row>
    <row r="14" spans="1:42" s="104" customFormat="1" ht="20.25">
      <c r="A14" s="223">
        <v>8</v>
      </c>
      <c r="B14" s="260">
        <v>630131</v>
      </c>
      <c r="C14" s="315" t="s">
        <v>312</v>
      </c>
      <c r="D14" s="8">
        <v>7</v>
      </c>
      <c r="E14" s="8">
        <v>10</v>
      </c>
      <c r="F14" s="8">
        <v>8.50</v>
      </c>
      <c r="G14" s="8">
        <v>11</v>
      </c>
      <c r="H14" s="8">
        <v>9</v>
      </c>
      <c r="I14" s="316">
        <f t="shared" si="1"/>
        <v>45.50</v>
      </c>
      <c r="J14" s="228">
        <f t="shared" si="2"/>
        <v>6.825</v>
      </c>
      <c r="K14" s="321">
        <v>3</v>
      </c>
      <c r="L14" s="11">
        <v>2.50</v>
      </c>
      <c r="M14" s="11">
        <v>2</v>
      </c>
      <c r="N14" s="11">
        <v>3</v>
      </c>
      <c r="O14" s="322">
        <v>1.50</v>
      </c>
      <c r="P14" s="229">
        <f t="shared" si="3"/>
        <v>12</v>
      </c>
      <c r="Q14" s="229">
        <f t="shared" si="4"/>
        <v>0.60000000000000009</v>
      </c>
      <c r="R14" s="103">
        <f t="shared" si="5"/>
        <v>1.2000000000000002</v>
      </c>
      <c r="S14" s="103">
        <f t="shared" si="6"/>
        <v>1.625</v>
      </c>
      <c r="T14" s="103">
        <f t="shared" si="7"/>
        <v>1.375</v>
      </c>
      <c r="U14" s="103">
        <f t="shared" si="8"/>
        <v>1.7999999999999998</v>
      </c>
      <c r="V14" s="103">
        <f t="shared" si="9"/>
        <v>1.4249999999999998</v>
      </c>
      <c r="W14" s="26">
        <f t="shared" si="10"/>
        <v>57.50</v>
      </c>
      <c r="X14" s="226">
        <f t="shared" si="11"/>
        <v>11.50</v>
      </c>
      <c r="Y14" s="118">
        <v>50</v>
      </c>
      <c r="Z14" s="227">
        <f t="shared" si="12"/>
        <v>40</v>
      </c>
      <c r="AA14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6"/>
    </row>
    <row r="15" spans="1:42" s="104" customFormat="1" ht="20.25">
      <c r="A15" s="223">
        <v>9</v>
      </c>
      <c r="B15" s="260">
        <v>630133</v>
      </c>
      <c r="C15" s="315" t="s">
        <v>206</v>
      </c>
      <c r="D15" s="8">
        <v>12</v>
      </c>
      <c r="E15" s="8">
        <v>13</v>
      </c>
      <c r="F15" s="8">
        <v>10</v>
      </c>
      <c r="G15" s="8">
        <v>11</v>
      </c>
      <c r="H15" s="8">
        <v>12</v>
      </c>
      <c r="I15" s="316">
        <f t="shared" si="1"/>
        <v>58</v>
      </c>
      <c r="J15" s="228">
        <f t="shared" si="2"/>
        <v>8.6999999999999993</v>
      </c>
      <c r="K15" s="321">
        <v>3.50</v>
      </c>
      <c r="L15" s="11">
        <v>2</v>
      </c>
      <c r="M15" s="11">
        <v>3.50</v>
      </c>
      <c r="N15" s="11">
        <v>4</v>
      </c>
      <c r="O15" s="322">
        <v>1</v>
      </c>
      <c r="P15" s="229">
        <f t="shared" si="3"/>
        <v>14</v>
      </c>
      <c r="Q15" s="229">
        <f t="shared" si="4"/>
        <v>0.70</v>
      </c>
      <c r="R15" s="103">
        <f t="shared" si="5"/>
        <v>1.975</v>
      </c>
      <c r="S15" s="103">
        <f t="shared" si="6"/>
        <v>2.0499999999999998</v>
      </c>
      <c r="T15" s="103">
        <f t="shared" si="7"/>
        <v>1.675</v>
      </c>
      <c r="U15" s="103">
        <f t="shared" si="8"/>
        <v>1.85</v>
      </c>
      <c r="V15" s="103">
        <f t="shared" si="9"/>
        <v>1.85</v>
      </c>
      <c r="W15" s="26">
        <f t="shared" si="10"/>
        <v>72</v>
      </c>
      <c r="X15" s="226">
        <f t="shared" si="11"/>
        <v>14.40</v>
      </c>
      <c r="Y15" s="118">
        <v>61</v>
      </c>
      <c r="Z15" s="227">
        <f t="shared" si="12"/>
        <v>48.80</v>
      </c>
      <c r="AA15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6"/>
    </row>
    <row r="16" spans="1:42" s="104" customFormat="1" ht="20.25">
      <c r="A16" s="223">
        <v>10</v>
      </c>
      <c r="B16" s="260">
        <v>630134</v>
      </c>
      <c r="C16" s="315" t="s">
        <v>142</v>
      </c>
      <c r="D16" s="8">
        <v>9</v>
      </c>
      <c r="E16" s="8">
        <v>8</v>
      </c>
      <c r="F16" s="8">
        <v>9</v>
      </c>
      <c r="G16" s="8">
        <v>8</v>
      </c>
      <c r="H16" s="8">
        <v>9</v>
      </c>
      <c r="I16" s="316">
        <f t="shared" si="1"/>
        <v>43</v>
      </c>
      <c r="J16" s="228">
        <f t="shared" si="2"/>
        <v>6.45</v>
      </c>
      <c r="K16" s="321">
        <v>1.50</v>
      </c>
      <c r="L16" s="11">
        <v>1</v>
      </c>
      <c r="M16" s="11">
        <v>3</v>
      </c>
      <c r="N16" s="11">
        <v>2</v>
      </c>
      <c r="O16" s="322">
        <v>4</v>
      </c>
      <c r="P16" s="229">
        <f t="shared" si="3"/>
        <v>11.50</v>
      </c>
      <c r="Q16" s="229">
        <f t="shared" si="4"/>
        <v>0.57500000000000007</v>
      </c>
      <c r="R16" s="103">
        <f t="shared" si="5"/>
        <v>1.4249999999999998</v>
      </c>
      <c r="S16" s="103">
        <f t="shared" si="6"/>
        <v>1.25</v>
      </c>
      <c r="T16" s="103">
        <f t="shared" si="7"/>
        <v>1.50</v>
      </c>
      <c r="U16" s="103">
        <f t="shared" si="8"/>
        <v>1.30</v>
      </c>
      <c r="V16" s="103">
        <f t="shared" si="9"/>
        <v>1.5499999999999998</v>
      </c>
      <c r="W16" s="26">
        <f t="shared" si="10"/>
        <v>54.50</v>
      </c>
      <c r="X16" s="226">
        <f t="shared" si="11"/>
        <v>10.90</v>
      </c>
      <c r="Y16" s="118">
        <v>47</v>
      </c>
      <c r="Z16" s="227">
        <f t="shared" si="12"/>
        <v>37.60</v>
      </c>
      <c r="AA16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6"/>
    </row>
    <row r="17" spans="1:42" s="104" customFormat="1" ht="20.25">
      <c r="A17" s="223">
        <v>11</v>
      </c>
      <c r="B17" s="260">
        <v>630135</v>
      </c>
      <c r="C17" s="315" t="s">
        <v>207</v>
      </c>
      <c r="D17" s="8">
        <v>8</v>
      </c>
      <c r="E17" s="8">
        <v>7</v>
      </c>
      <c r="F17" s="8">
        <v>7</v>
      </c>
      <c r="G17" s="8">
        <v>9</v>
      </c>
      <c r="H17" s="8">
        <v>8</v>
      </c>
      <c r="I17" s="316">
        <f t="shared" si="1"/>
        <v>39</v>
      </c>
      <c r="J17" s="228">
        <f t="shared" si="2"/>
        <v>5.85</v>
      </c>
      <c r="K17" s="321">
        <v>2.50</v>
      </c>
      <c r="L17" s="11">
        <v>2</v>
      </c>
      <c r="M17" s="11">
        <v>1</v>
      </c>
      <c r="N17" s="11">
        <v>3</v>
      </c>
      <c r="O17" s="322">
        <v>1.50</v>
      </c>
      <c r="P17" s="229">
        <f t="shared" si="3"/>
        <v>10</v>
      </c>
      <c r="Q17" s="229">
        <f t="shared" si="4"/>
        <v>0.50</v>
      </c>
      <c r="R17" s="103">
        <f t="shared" si="5"/>
        <v>1.325</v>
      </c>
      <c r="S17" s="103">
        <f t="shared" si="6"/>
        <v>1.1500000000000001</v>
      </c>
      <c r="T17" s="103">
        <f t="shared" si="7"/>
        <v>1.1000000000000001</v>
      </c>
      <c r="U17" s="103">
        <f t="shared" si="8"/>
        <v>1.50</v>
      </c>
      <c r="V17" s="103">
        <f t="shared" si="9"/>
        <v>1.2749999999999999</v>
      </c>
      <c r="W17" s="26">
        <f t="shared" si="10"/>
        <v>49</v>
      </c>
      <c r="X17" s="226">
        <f t="shared" si="11"/>
        <v>9.8000000000000007</v>
      </c>
      <c r="Y17" s="118">
        <v>42</v>
      </c>
      <c r="Z17" s="227">
        <f t="shared" si="12"/>
        <v>33.60</v>
      </c>
      <c r="AA1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6"/>
    </row>
    <row r="18" spans="1:42" s="104" customFormat="1" ht="20.25">
      <c r="A18" s="223">
        <v>12</v>
      </c>
      <c r="B18" s="260">
        <v>630136</v>
      </c>
      <c r="C18" s="315" t="s">
        <v>208</v>
      </c>
      <c r="D18" s="323">
        <v>5</v>
      </c>
      <c r="E18" s="323">
        <v>9</v>
      </c>
      <c r="F18" s="323">
        <v>8</v>
      </c>
      <c r="G18" s="323">
        <v>11</v>
      </c>
      <c r="H18" s="323">
        <v>6</v>
      </c>
      <c r="I18" s="316">
        <f t="shared" si="1"/>
        <v>39</v>
      </c>
      <c r="J18" s="228">
        <f t="shared" si="2"/>
        <v>5.85</v>
      </c>
      <c r="K18" s="11">
        <v>3</v>
      </c>
      <c r="L18" s="11">
        <v>2.50</v>
      </c>
      <c r="M18" s="11">
        <v>2</v>
      </c>
      <c r="N18" s="11">
        <v>1</v>
      </c>
      <c r="O18" s="11">
        <v>2</v>
      </c>
      <c r="P18" s="229">
        <f t="shared" si="3"/>
        <v>10.50</v>
      </c>
      <c r="Q18" s="229">
        <f t="shared" si="4"/>
        <v>0.525</v>
      </c>
      <c r="R18" s="103">
        <f t="shared" si="5"/>
        <v>0.90</v>
      </c>
      <c r="S18" s="103">
        <f t="shared" si="6"/>
        <v>1.475</v>
      </c>
      <c r="T18" s="103">
        <f t="shared" si="7"/>
        <v>1.30</v>
      </c>
      <c r="U18" s="103">
        <f t="shared" si="8"/>
        <v>1.70</v>
      </c>
      <c r="V18" s="103">
        <f t="shared" si="9"/>
        <v>0.99999999999999989</v>
      </c>
      <c r="W18" s="26">
        <f t="shared" si="10"/>
        <v>49.50</v>
      </c>
      <c r="X18" s="226">
        <f t="shared" si="11"/>
        <v>9.90</v>
      </c>
      <c r="Y18" s="118">
        <v>42</v>
      </c>
      <c r="Z18" s="227">
        <f t="shared" si="12"/>
        <v>33.60</v>
      </c>
      <c r="AA18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6"/>
    </row>
    <row r="19" spans="1:42" s="104" customFormat="1" ht="20.25">
      <c r="A19" s="223">
        <v>13</v>
      </c>
      <c r="B19" s="260">
        <v>630137</v>
      </c>
      <c r="C19" s="315" t="s">
        <v>209</v>
      </c>
      <c r="D19" s="8">
        <v>8.50</v>
      </c>
      <c r="E19" s="8">
        <v>10</v>
      </c>
      <c r="F19" s="8">
        <v>7</v>
      </c>
      <c r="G19" s="8">
        <v>11</v>
      </c>
      <c r="H19" s="8">
        <v>9</v>
      </c>
      <c r="I19" s="316">
        <f t="shared" si="1"/>
        <v>45.50</v>
      </c>
      <c r="J19" s="228">
        <f t="shared" si="2"/>
        <v>6.825</v>
      </c>
      <c r="K19" s="11">
        <v>5</v>
      </c>
      <c r="L19" s="11">
        <v>2</v>
      </c>
      <c r="M19" s="11">
        <v>1.50</v>
      </c>
      <c r="N19" s="11">
        <v>3</v>
      </c>
      <c r="O19" s="11">
        <v>0</v>
      </c>
      <c r="P19" s="229">
        <f t="shared" si="3"/>
        <v>11.50</v>
      </c>
      <c r="Q19" s="229">
        <f t="shared" si="4"/>
        <v>0.57500000000000007</v>
      </c>
      <c r="R19" s="103">
        <f t="shared" si="5"/>
        <v>1.525</v>
      </c>
      <c r="S19" s="103">
        <f t="shared" si="6"/>
        <v>1.60</v>
      </c>
      <c r="T19" s="103">
        <f t="shared" si="7"/>
        <v>1.125</v>
      </c>
      <c r="U19" s="103">
        <f t="shared" si="8"/>
        <v>1.7999999999999998</v>
      </c>
      <c r="V19" s="103">
        <f t="shared" si="9"/>
        <v>1.35</v>
      </c>
      <c r="W19" s="26">
        <f t="shared" si="10"/>
        <v>57</v>
      </c>
      <c r="X19" s="226">
        <f t="shared" si="11"/>
        <v>11.40</v>
      </c>
      <c r="Y19" s="118">
        <v>47</v>
      </c>
      <c r="Z19" s="227">
        <f t="shared" si="12"/>
        <v>37.60</v>
      </c>
      <c r="AA19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6"/>
    </row>
    <row r="20" spans="1:42" s="104" customFormat="1" ht="20.25">
      <c r="A20" s="223">
        <v>14</v>
      </c>
      <c r="B20" s="260">
        <v>630138</v>
      </c>
      <c r="C20" s="315" t="s">
        <v>210</v>
      </c>
      <c r="D20" s="8">
        <v>11</v>
      </c>
      <c r="E20" s="8">
        <v>9</v>
      </c>
      <c r="F20" s="8">
        <v>11</v>
      </c>
      <c r="G20" s="8">
        <v>8</v>
      </c>
      <c r="H20" s="8">
        <v>9.50</v>
      </c>
      <c r="I20" s="316">
        <f t="shared" si="1"/>
        <v>48.50</v>
      </c>
      <c r="J20" s="228">
        <f t="shared" si="2"/>
        <v>7.275</v>
      </c>
      <c r="K20" s="11">
        <v>1.50</v>
      </c>
      <c r="L20" s="11">
        <v>3</v>
      </c>
      <c r="M20" s="11">
        <v>1</v>
      </c>
      <c r="N20" s="11">
        <v>4</v>
      </c>
      <c r="O20" s="11">
        <v>2</v>
      </c>
      <c r="P20" s="229">
        <f t="shared" si="3"/>
        <v>11.50</v>
      </c>
      <c r="Q20" s="229">
        <f t="shared" si="4"/>
        <v>0.57500000000000007</v>
      </c>
      <c r="R20" s="103">
        <f t="shared" si="5"/>
        <v>1.725</v>
      </c>
      <c r="S20" s="103">
        <f t="shared" si="6"/>
        <v>1.50</v>
      </c>
      <c r="T20" s="103">
        <f t="shared" si="7"/>
        <v>1.70</v>
      </c>
      <c r="U20" s="103">
        <f t="shared" si="8"/>
        <v>1.40</v>
      </c>
      <c r="V20" s="103">
        <f t="shared" si="9"/>
        <v>1.525</v>
      </c>
      <c r="W20" s="26">
        <f t="shared" si="10"/>
        <v>60</v>
      </c>
      <c r="X20" s="226">
        <f t="shared" si="11"/>
        <v>12</v>
      </c>
      <c r="Y20" s="118">
        <v>50</v>
      </c>
      <c r="Z20" s="227">
        <f t="shared" si="12"/>
        <v>40</v>
      </c>
      <c r="AA20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6"/>
    </row>
    <row r="21" spans="1:42" s="104" customFormat="1" ht="20.25">
      <c r="A21" s="223">
        <v>15</v>
      </c>
      <c r="B21" s="260">
        <v>630139</v>
      </c>
      <c r="C21" s="315" t="s">
        <v>298</v>
      </c>
      <c r="D21" s="8">
        <v>9</v>
      </c>
      <c r="E21" s="8">
        <v>10</v>
      </c>
      <c r="F21" s="8">
        <v>11.50</v>
      </c>
      <c r="G21" s="8">
        <v>11</v>
      </c>
      <c r="H21" s="8">
        <v>8</v>
      </c>
      <c r="I21" s="316">
        <f t="shared" si="1"/>
        <v>49.50</v>
      </c>
      <c r="J21" s="228">
        <f t="shared" si="2"/>
        <v>7.425</v>
      </c>
      <c r="K21" s="11">
        <v>3</v>
      </c>
      <c r="L21" s="11">
        <v>2</v>
      </c>
      <c r="M21" s="11">
        <v>2.50</v>
      </c>
      <c r="N21" s="11">
        <v>1</v>
      </c>
      <c r="O21" s="11">
        <v>4</v>
      </c>
      <c r="P21" s="229">
        <f t="shared" si="3"/>
        <v>12.50</v>
      </c>
      <c r="Q21" s="229">
        <f t="shared" si="4"/>
        <v>0.625</v>
      </c>
      <c r="R21" s="103">
        <f t="shared" si="5"/>
        <v>1.50</v>
      </c>
      <c r="S21" s="103">
        <f t="shared" si="6"/>
        <v>1.60</v>
      </c>
      <c r="T21" s="103">
        <f t="shared" si="7"/>
        <v>1.85</v>
      </c>
      <c r="U21" s="103">
        <f t="shared" si="8"/>
        <v>1.70</v>
      </c>
      <c r="V21" s="103">
        <f t="shared" si="9"/>
        <v>1.40</v>
      </c>
      <c r="W21" s="26">
        <f t="shared" si="10"/>
        <v>62</v>
      </c>
      <c r="X21" s="226">
        <f t="shared" si="11"/>
        <v>12.40</v>
      </c>
      <c r="Y21" s="118">
        <v>51</v>
      </c>
      <c r="Z21" s="227">
        <f t="shared" si="12"/>
        <v>40.800000000000004</v>
      </c>
      <c r="AA21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6"/>
    </row>
    <row r="22" spans="1:42" s="104" customFormat="1" ht="20.25">
      <c r="A22" s="223">
        <v>16</v>
      </c>
      <c r="B22" s="260">
        <v>630140</v>
      </c>
      <c r="C22" s="315" t="s">
        <v>313</v>
      </c>
      <c r="D22" s="8">
        <v>12</v>
      </c>
      <c r="E22" s="8">
        <v>13</v>
      </c>
      <c r="F22" s="8">
        <v>9</v>
      </c>
      <c r="G22" s="8">
        <v>8.50</v>
      </c>
      <c r="H22" s="8">
        <v>10</v>
      </c>
      <c r="I22" s="316">
        <f t="shared" si="1"/>
        <v>52.50</v>
      </c>
      <c r="J22" s="228">
        <f t="shared" si="2"/>
        <v>7.875</v>
      </c>
      <c r="K22" s="11">
        <v>4</v>
      </c>
      <c r="L22" s="11">
        <v>2.50</v>
      </c>
      <c r="M22" s="11">
        <v>5</v>
      </c>
      <c r="N22" s="11">
        <v>2</v>
      </c>
      <c r="O22" s="11">
        <v>1</v>
      </c>
      <c r="P22" s="229">
        <f t="shared" si="3"/>
        <v>14.50</v>
      </c>
      <c r="Q22" s="229">
        <f t="shared" si="4"/>
        <v>0.72500000000000009</v>
      </c>
      <c r="R22" s="103">
        <f t="shared" si="5"/>
        <v>1.9999999999999998</v>
      </c>
      <c r="S22" s="103">
        <f t="shared" si="6"/>
        <v>2.0750000000000002</v>
      </c>
      <c r="T22" s="103">
        <f t="shared" si="7"/>
        <v>1.60</v>
      </c>
      <c r="U22" s="103">
        <f t="shared" si="8"/>
        <v>1.375</v>
      </c>
      <c r="V22" s="103">
        <f t="shared" si="9"/>
        <v>1.55</v>
      </c>
      <c r="W22" s="26">
        <f t="shared" si="10"/>
        <v>67</v>
      </c>
      <c r="X22" s="226">
        <f t="shared" si="11"/>
        <v>13.40</v>
      </c>
      <c r="Y22" s="118">
        <v>60</v>
      </c>
      <c r="Z22" s="227">
        <f t="shared" si="12"/>
        <v>48</v>
      </c>
      <c r="AA22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6"/>
    </row>
    <row r="23" spans="1:42" s="104" customFormat="1" ht="20.25">
      <c r="A23" s="223">
        <v>17</v>
      </c>
      <c r="B23" s="260">
        <v>630141</v>
      </c>
      <c r="C23" s="315" t="s">
        <v>211</v>
      </c>
      <c r="D23" s="8">
        <v>8.50</v>
      </c>
      <c r="E23" s="8">
        <v>10.50</v>
      </c>
      <c r="F23" s="8">
        <v>13</v>
      </c>
      <c r="G23" s="8">
        <v>15</v>
      </c>
      <c r="H23" s="8">
        <v>10</v>
      </c>
      <c r="I23" s="316">
        <f t="shared" si="1"/>
        <v>57</v>
      </c>
      <c r="J23" s="228">
        <f t="shared" si="2"/>
        <v>8.5499999999999989</v>
      </c>
      <c r="K23" s="11">
        <v>5</v>
      </c>
      <c r="L23" s="11">
        <v>1</v>
      </c>
      <c r="M23" s="11">
        <v>3.50</v>
      </c>
      <c r="N23" s="11">
        <v>1.50</v>
      </c>
      <c r="O23" s="11">
        <v>4</v>
      </c>
      <c r="P23" s="229">
        <f t="shared" si="3"/>
        <v>15</v>
      </c>
      <c r="Q23" s="229">
        <f t="shared" si="4"/>
        <v>0.75</v>
      </c>
      <c r="R23" s="103">
        <f t="shared" si="5"/>
        <v>1.525</v>
      </c>
      <c r="S23" s="103">
        <f t="shared" si="6"/>
        <v>1.625</v>
      </c>
      <c r="T23" s="103">
        <f t="shared" si="7"/>
        <v>2.125</v>
      </c>
      <c r="U23" s="103">
        <f t="shared" si="8"/>
        <v>2.3250000000000002</v>
      </c>
      <c r="V23" s="103">
        <f t="shared" si="9"/>
        <v>1.70</v>
      </c>
      <c r="W23" s="26">
        <f t="shared" si="10"/>
        <v>72</v>
      </c>
      <c r="X23" s="226">
        <f t="shared" si="11"/>
        <v>14.40</v>
      </c>
      <c r="Y23" s="118">
        <v>61</v>
      </c>
      <c r="Z23" s="227">
        <f t="shared" si="12"/>
        <v>48.80</v>
      </c>
      <c r="AA23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6"/>
    </row>
    <row r="24" spans="1:42" s="104" customFormat="1" ht="20.25">
      <c r="A24" s="223">
        <v>18</v>
      </c>
      <c r="B24" s="260">
        <v>630142</v>
      </c>
      <c r="C24" s="315" t="s">
        <v>212</v>
      </c>
      <c r="D24" s="8">
        <v>10</v>
      </c>
      <c r="E24" s="8">
        <v>13</v>
      </c>
      <c r="F24" s="8">
        <v>11</v>
      </c>
      <c r="G24" s="8">
        <v>7</v>
      </c>
      <c r="H24" s="8">
        <v>9</v>
      </c>
      <c r="I24" s="316">
        <f t="shared" si="1"/>
        <v>50</v>
      </c>
      <c r="J24" s="228">
        <f t="shared" si="2"/>
        <v>7.50</v>
      </c>
      <c r="K24" s="11">
        <v>4</v>
      </c>
      <c r="L24" s="11">
        <v>0</v>
      </c>
      <c r="M24" s="11">
        <v>3</v>
      </c>
      <c r="N24" s="11">
        <v>2.50</v>
      </c>
      <c r="O24" s="11">
        <v>3</v>
      </c>
      <c r="P24" s="229">
        <f t="shared" si="3"/>
        <v>12.50</v>
      </c>
      <c r="Q24" s="229">
        <f t="shared" si="4"/>
        <v>0.625</v>
      </c>
      <c r="R24" s="103">
        <f t="shared" si="5"/>
        <v>1.70</v>
      </c>
      <c r="S24" s="103">
        <f t="shared" si="6"/>
        <v>1.95</v>
      </c>
      <c r="T24" s="103">
        <f t="shared" si="7"/>
        <v>1.7999999999999998</v>
      </c>
      <c r="U24" s="103">
        <f t="shared" si="8"/>
        <v>1.175</v>
      </c>
      <c r="V24" s="103">
        <f t="shared" si="9"/>
        <v>1.50</v>
      </c>
      <c r="W24" s="26">
        <f t="shared" si="10"/>
        <v>62.50</v>
      </c>
      <c r="X24" s="226">
        <f t="shared" si="11"/>
        <v>12.50</v>
      </c>
      <c r="Y24" s="118">
        <v>55</v>
      </c>
      <c r="Z24" s="227">
        <f t="shared" si="12"/>
        <v>44</v>
      </c>
      <c r="AA24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6"/>
    </row>
    <row r="25" spans="1:42" s="104" customFormat="1" ht="20.25">
      <c r="A25" s="223">
        <v>19</v>
      </c>
      <c r="B25" s="260">
        <v>630143</v>
      </c>
      <c r="C25" s="315" t="s">
        <v>213</v>
      </c>
      <c r="D25" s="8">
        <v>5</v>
      </c>
      <c r="E25" s="8">
        <v>6.50</v>
      </c>
      <c r="F25" s="8">
        <v>9</v>
      </c>
      <c r="G25" s="8">
        <v>11</v>
      </c>
      <c r="H25" s="8">
        <v>8</v>
      </c>
      <c r="I25" s="316">
        <f t="shared" si="1"/>
        <v>39.50</v>
      </c>
      <c r="J25" s="228">
        <f t="shared" si="2"/>
        <v>5.925</v>
      </c>
      <c r="K25" s="11">
        <v>1.50</v>
      </c>
      <c r="L25" s="11">
        <v>1</v>
      </c>
      <c r="M25" s="11">
        <v>0.50</v>
      </c>
      <c r="N25" s="11">
        <v>5</v>
      </c>
      <c r="O25" s="11">
        <v>2</v>
      </c>
      <c r="P25" s="229">
        <f t="shared" si="3"/>
        <v>10</v>
      </c>
      <c r="Q25" s="229">
        <f t="shared" si="4"/>
        <v>0.50</v>
      </c>
      <c r="R25" s="103">
        <f t="shared" si="5"/>
        <v>0.825</v>
      </c>
      <c r="S25" s="103">
        <f t="shared" si="6"/>
        <v>1.0249999999999999</v>
      </c>
      <c r="T25" s="103">
        <f t="shared" si="7"/>
        <v>1.3749999999999998</v>
      </c>
      <c r="U25" s="103">
        <f t="shared" si="8"/>
        <v>1.90</v>
      </c>
      <c r="V25" s="103">
        <f t="shared" si="9"/>
        <v>1.30</v>
      </c>
      <c r="W25" s="26">
        <f t="shared" si="10"/>
        <v>49.50</v>
      </c>
      <c r="X25" s="226">
        <f t="shared" si="11"/>
        <v>9.90</v>
      </c>
      <c r="Y25" s="118">
        <v>42</v>
      </c>
      <c r="Z25" s="227">
        <f t="shared" si="12"/>
        <v>33.60</v>
      </c>
      <c r="AA25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6"/>
    </row>
    <row r="26" spans="1:42" s="104" customFormat="1" ht="20.25">
      <c r="A26" s="223">
        <v>20</v>
      </c>
      <c r="B26" s="260">
        <v>630144</v>
      </c>
      <c r="C26" s="315" t="s">
        <v>143</v>
      </c>
      <c r="D26" s="8">
        <v>12</v>
      </c>
      <c r="E26" s="8">
        <v>13</v>
      </c>
      <c r="F26" s="8">
        <v>6.50</v>
      </c>
      <c r="G26" s="8">
        <v>6</v>
      </c>
      <c r="H26" s="8">
        <v>10</v>
      </c>
      <c r="I26" s="316">
        <f t="shared" si="1"/>
        <v>47.50</v>
      </c>
      <c r="J26" s="228">
        <f t="shared" si="2"/>
        <v>7.125</v>
      </c>
      <c r="K26" s="11">
        <v>2</v>
      </c>
      <c r="L26" s="11">
        <v>3</v>
      </c>
      <c r="M26" s="11">
        <v>2</v>
      </c>
      <c r="N26" s="11">
        <v>4</v>
      </c>
      <c r="O26" s="11">
        <v>1</v>
      </c>
      <c r="P26" s="229">
        <f t="shared" si="3"/>
        <v>12</v>
      </c>
      <c r="Q26" s="229">
        <f t="shared" si="4"/>
        <v>0.60000000000000009</v>
      </c>
      <c r="R26" s="103">
        <f t="shared" si="5"/>
        <v>1.90</v>
      </c>
      <c r="S26" s="103">
        <f t="shared" si="6"/>
        <v>2.10</v>
      </c>
      <c r="T26" s="103">
        <f t="shared" si="7"/>
        <v>1.075</v>
      </c>
      <c r="U26" s="103">
        <f t="shared" si="8"/>
        <v>1.0999999999999999</v>
      </c>
      <c r="V26" s="103">
        <f t="shared" si="9"/>
        <v>1.55</v>
      </c>
      <c r="W26" s="26">
        <f t="shared" si="10"/>
        <v>59.50</v>
      </c>
      <c r="X26" s="226">
        <f t="shared" si="11"/>
        <v>11.90</v>
      </c>
      <c r="Y26" s="118">
        <v>50</v>
      </c>
      <c r="Z26" s="227">
        <f t="shared" si="12"/>
        <v>40</v>
      </c>
      <c r="AA26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6"/>
    </row>
    <row r="27" spans="1:42" s="104" customFormat="1" ht="20.25">
      <c r="A27" s="223">
        <v>21</v>
      </c>
      <c r="B27" s="260">
        <v>630145</v>
      </c>
      <c r="C27" s="315" t="s">
        <v>314</v>
      </c>
      <c r="D27" s="8">
        <v>5</v>
      </c>
      <c r="E27" s="8">
        <v>7</v>
      </c>
      <c r="F27" s="8">
        <v>4</v>
      </c>
      <c r="G27" s="8">
        <v>9</v>
      </c>
      <c r="H27" s="8">
        <v>8</v>
      </c>
      <c r="I27" s="316">
        <f t="shared" si="1"/>
        <v>33</v>
      </c>
      <c r="J27" s="228">
        <f t="shared" si="2"/>
        <v>4.95</v>
      </c>
      <c r="K27" s="11">
        <v>3</v>
      </c>
      <c r="L27" s="11">
        <v>1</v>
      </c>
      <c r="M27" s="11">
        <v>4</v>
      </c>
      <c r="N27" s="11">
        <v>0.50</v>
      </c>
      <c r="O27" s="11">
        <v>2</v>
      </c>
      <c r="P27" s="229">
        <f t="shared" si="3"/>
        <v>10.50</v>
      </c>
      <c r="Q27" s="229">
        <f t="shared" si="4"/>
        <v>0.525</v>
      </c>
      <c r="R27" s="103">
        <f t="shared" si="5"/>
        <v>0.90</v>
      </c>
      <c r="S27" s="103">
        <f t="shared" si="6"/>
        <v>1.1000000000000001</v>
      </c>
      <c r="T27" s="103">
        <f t="shared" si="7"/>
        <v>0.80</v>
      </c>
      <c r="U27" s="103">
        <f t="shared" si="8"/>
        <v>1.3749999999999998</v>
      </c>
      <c r="V27" s="103">
        <f t="shared" si="9"/>
        <v>1.30</v>
      </c>
      <c r="W27" s="26">
        <f t="shared" si="10"/>
        <v>43.50</v>
      </c>
      <c r="X27" s="226">
        <f t="shared" si="11"/>
        <v>8.7000000000000011</v>
      </c>
      <c r="Y27" s="118" t="s">
        <v>170</v>
      </c>
      <c r="Z27" s="227" t="e">
        <f t="shared" si="12"/>
        <v>#VALUE!</v>
      </c>
      <c r="AA2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6"/>
    </row>
    <row r="28" spans="1:42" s="104" customFormat="1" ht="20.25">
      <c r="A28" s="223">
        <v>22</v>
      </c>
      <c r="B28" s="260">
        <v>630146</v>
      </c>
      <c r="C28" s="315" t="s">
        <v>214</v>
      </c>
      <c r="D28" s="8">
        <v>6</v>
      </c>
      <c r="E28" s="8">
        <v>8.50</v>
      </c>
      <c r="F28" s="8">
        <v>7</v>
      </c>
      <c r="G28" s="8">
        <v>11</v>
      </c>
      <c r="H28" s="8">
        <v>9</v>
      </c>
      <c r="I28" s="316">
        <f t="shared" si="1"/>
        <v>41.50</v>
      </c>
      <c r="J28" s="228">
        <f t="shared" si="2"/>
        <v>6.225</v>
      </c>
      <c r="K28" s="11">
        <v>1</v>
      </c>
      <c r="L28" s="11">
        <v>2</v>
      </c>
      <c r="M28" s="11">
        <v>2.50</v>
      </c>
      <c r="N28" s="11">
        <v>1.50</v>
      </c>
      <c r="O28" s="11">
        <v>4</v>
      </c>
      <c r="P28" s="229">
        <f t="shared" si="3"/>
        <v>11</v>
      </c>
      <c r="Q28" s="229">
        <f t="shared" si="4"/>
        <v>0.55000000000000004</v>
      </c>
      <c r="R28" s="103">
        <f t="shared" si="5"/>
        <v>0.95</v>
      </c>
      <c r="S28" s="103">
        <f t="shared" si="6"/>
        <v>1.375</v>
      </c>
      <c r="T28" s="103">
        <f t="shared" si="7"/>
        <v>1.175</v>
      </c>
      <c r="U28" s="103">
        <f t="shared" si="8"/>
        <v>1.725</v>
      </c>
      <c r="V28" s="103">
        <f t="shared" si="9"/>
        <v>1.5499999999999998</v>
      </c>
      <c r="W28" s="26">
        <f t="shared" si="10"/>
        <v>52.50</v>
      </c>
      <c r="X28" s="226">
        <f t="shared" si="11"/>
        <v>10.50</v>
      </c>
      <c r="Y28" s="118">
        <v>46</v>
      </c>
      <c r="Z28" s="227">
        <f t="shared" si="12"/>
        <v>36.800000000000004</v>
      </c>
      <c r="AA28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6"/>
    </row>
    <row r="29" spans="1:42" s="104" customFormat="1" ht="20.25">
      <c r="A29" s="223">
        <v>23</v>
      </c>
      <c r="B29" s="260">
        <v>630147</v>
      </c>
      <c r="C29" s="315" t="s">
        <v>215</v>
      </c>
      <c r="D29" s="8">
        <v>9</v>
      </c>
      <c r="E29" s="8">
        <v>10</v>
      </c>
      <c r="F29" s="8">
        <v>7.50</v>
      </c>
      <c r="G29" s="8">
        <v>8.50</v>
      </c>
      <c r="H29" s="8">
        <v>9.50</v>
      </c>
      <c r="I29" s="316">
        <f t="shared" si="1"/>
        <v>44.50</v>
      </c>
      <c r="J29" s="228">
        <f t="shared" si="2"/>
        <v>6.675</v>
      </c>
      <c r="K29" s="11">
        <v>3</v>
      </c>
      <c r="L29" s="11">
        <v>1</v>
      </c>
      <c r="M29" s="11">
        <v>2.50</v>
      </c>
      <c r="N29" s="11">
        <v>3.50</v>
      </c>
      <c r="O29" s="11">
        <v>3</v>
      </c>
      <c r="P29" s="229">
        <f t="shared" si="3"/>
        <v>13</v>
      </c>
      <c r="Q29" s="229">
        <f t="shared" si="4"/>
        <v>0.65</v>
      </c>
      <c r="R29" s="103">
        <f t="shared" si="5"/>
        <v>1.50</v>
      </c>
      <c r="S29" s="103">
        <f t="shared" si="6"/>
        <v>1.55</v>
      </c>
      <c r="T29" s="103">
        <f t="shared" si="7"/>
        <v>1.25</v>
      </c>
      <c r="U29" s="103">
        <f t="shared" si="8"/>
        <v>1.45</v>
      </c>
      <c r="V29" s="103">
        <f t="shared" si="9"/>
        <v>1.5750000000000002</v>
      </c>
      <c r="W29" s="26">
        <f t="shared" si="10"/>
        <v>57.50</v>
      </c>
      <c r="X29" s="226">
        <f t="shared" si="11"/>
        <v>11.50</v>
      </c>
      <c r="Y29" s="118">
        <v>50</v>
      </c>
      <c r="Z29" s="227">
        <f t="shared" si="12"/>
        <v>40</v>
      </c>
      <c r="AA29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6"/>
    </row>
    <row r="30" spans="1:42" s="104" customFormat="1" ht="20.25">
      <c r="A30" s="223">
        <v>24</v>
      </c>
      <c r="B30" s="260">
        <v>630148</v>
      </c>
      <c r="C30" s="315" t="s">
        <v>144</v>
      </c>
      <c r="D30" s="8">
        <v>10.50</v>
      </c>
      <c r="E30" s="8">
        <v>12</v>
      </c>
      <c r="F30" s="8">
        <v>11</v>
      </c>
      <c r="G30" s="8">
        <v>9</v>
      </c>
      <c r="H30" s="8">
        <v>13</v>
      </c>
      <c r="I30" s="316">
        <f t="shared" si="1"/>
        <v>55.50</v>
      </c>
      <c r="J30" s="228">
        <f t="shared" si="2"/>
        <v>8.3249999999999993</v>
      </c>
      <c r="K30" s="229">
        <v>4</v>
      </c>
      <c r="L30" s="229">
        <v>2.50</v>
      </c>
      <c r="M30" s="229">
        <v>3</v>
      </c>
      <c r="N30" s="229">
        <v>3</v>
      </c>
      <c r="O30" s="229">
        <v>2</v>
      </c>
      <c r="P30" s="229">
        <f t="shared" si="3"/>
        <v>14.50</v>
      </c>
      <c r="Q30" s="229">
        <f t="shared" si="4"/>
        <v>0.72500000000000009</v>
      </c>
      <c r="R30" s="103">
        <f t="shared" si="5"/>
        <v>1.775</v>
      </c>
      <c r="S30" s="103">
        <f t="shared" si="6"/>
        <v>1.9249999999999998</v>
      </c>
      <c r="T30" s="103">
        <f t="shared" si="7"/>
        <v>1.7999999999999998</v>
      </c>
      <c r="U30" s="103">
        <f t="shared" si="8"/>
        <v>1.50</v>
      </c>
      <c r="V30" s="103">
        <f t="shared" si="9"/>
        <v>2.0499999999999998</v>
      </c>
      <c r="W30" s="26">
        <f t="shared" si="10"/>
        <v>70</v>
      </c>
      <c r="X30" s="226">
        <f t="shared" si="11"/>
        <v>14</v>
      </c>
      <c r="Y30" s="118">
        <v>60</v>
      </c>
      <c r="Z30" s="227">
        <f t="shared" si="12"/>
        <v>48</v>
      </c>
      <c r="AA30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6"/>
    </row>
    <row r="31" spans="1:42" s="104" customFormat="1" ht="20.25">
      <c r="A31" s="223">
        <v>25</v>
      </c>
      <c r="B31" s="260">
        <v>630149</v>
      </c>
      <c r="C31" s="315" t="s">
        <v>216</v>
      </c>
      <c r="D31" s="8">
        <v>7</v>
      </c>
      <c r="E31" s="8">
        <v>5.50</v>
      </c>
      <c r="F31" s="8">
        <v>10</v>
      </c>
      <c r="G31" s="8">
        <v>7</v>
      </c>
      <c r="H31" s="8">
        <v>6</v>
      </c>
      <c r="I31" s="316">
        <f t="shared" si="1"/>
        <v>35.50</v>
      </c>
      <c r="J31" s="228">
        <f t="shared" si="2"/>
        <v>5.325</v>
      </c>
      <c r="K31" s="229">
        <v>3</v>
      </c>
      <c r="L31" s="229">
        <v>1</v>
      </c>
      <c r="M31" s="229">
        <v>2.50</v>
      </c>
      <c r="N31" s="229">
        <v>1.50</v>
      </c>
      <c r="O31" s="229">
        <v>1</v>
      </c>
      <c r="P31" s="229">
        <f t="shared" si="3"/>
        <v>9</v>
      </c>
      <c r="Q31" s="229">
        <f t="shared" si="4"/>
        <v>0.45</v>
      </c>
      <c r="R31" s="103">
        <f t="shared" si="5"/>
        <v>1.2000000000000002</v>
      </c>
      <c r="S31" s="103">
        <f t="shared" si="6"/>
        <v>0.875</v>
      </c>
      <c r="T31" s="103">
        <f t="shared" si="7"/>
        <v>1.625</v>
      </c>
      <c r="U31" s="103">
        <f t="shared" si="8"/>
        <v>1.125</v>
      </c>
      <c r="V31" s="103">
        <f t="shared" si="9"/>
        <v>0.95</v>
      </c>
      <c r="W31" s="26">
        <f t="shared" si="10"/>
        <v>44.50</v>
      </c>
      <c r="X31" s="226">
        <f t="shared" si="11"/>
        <v>8.90</v>
      </c>
      <c r="Y31" s="118" t="s">
        <v>170</v>
      </c>
      <c r="Z31" s="227" t="e">
        <f t="shared" si="12"/>
        <v>#VALUE!</v>
      </c>
      <c r="AA31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6"/>
    </row>
    <row r="32" spans="1:42" s="104" customFormat="1" ht="20.25">
      <c r="A32" s="223">
        <v>26</v>
      </c>
      <c r="B32" s="260">
        <v>630150</v>
      </c>
      <c r="C32" s="315" t="s">
        <v>326</v>
      </c>
      <c r="D32" s="323">
        <v>8.50</v>
      </c>
      <c r="E32" s="323">
        <v>7</v>
      </c>
      <c r="F32" s="323">
        <v>5</v>
      </c>
      <c r="G32" s="323">
        <v>6</v>
      </c>
      <c r="H32" s="323">
        <v>8</v>
      </c>
      <c r="I32" s="316">
        <f t="shared" si="1"/>
        <v>34.50</v>
      </c>
      <c r="J32" s="228">
        <f t="shared" si="2"/>
        <v>5.175</v>
      </c>
      <c r="K32" s="11">
        <v>2</v>
      </c>
      <c r="L32" s="11">
        <v>1.50</v>
      </c>
      <c r="M32" s="11">
        <v>0.50</v>
      </c>
      <c r="N32" s="11">
        <v>2</v>
      </c>
      <c r="O32" s="11">
        <v>3</v>
      </c>
      <c r="P32" s="229">
        <f t="shared" si="3"/>
        <v>9</v>
      </c>
      <c r="Q32" s="229">
        <f t="shared" si="4"/>
        <v>0.45</v>
      </c>
      <c r="R32" s="103">
        <f t="shared" si="5"/>
        <v>1.375</v>
      </c>
      <c r="S32" s="103">
        <f t="shared" si="6"/>
        <v>1.125</v>
      </c>
      <c r="T32" s="103">
        <f t="shared" si="7"/>
        <v>0.775</v>
      </c>
      <c r="U32" s="103">
        <f t="shared" si="8"/>
        <v>0.99999999999999989</v>
      </c>
      <c r="V32" s="103">
        <f t="shared" si="9"/>
        <v>1.35</v>
      </c>
      <c r="W32" s="26">
        <f t="shared" si="10"/>
        <v>43.50</v>
      </c>
      <c r="X32" s="226">
        <f t="shared" si="11"/>
        <v>8.7000000000000011</v>
      </c>
      <c r="Y32" s="118">
        <v>36</v>
      </c>
      <c r="Z32" s="227">
        <f t="shared" si="12"/>
        <v>28.80</v>
      </c>
      <c r="AA32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6"/>
    </row>
    <row r="33" spans="1:42" s="104" customFormat="1" ht="20.25">
      <c r="A33" s="223">
        <v>27</v>
      </c>
      <c r="B33" s="260">
        <v>630151</v>
      </c>
      <c r="C33" s="315" t="s">
        <v>117</v>
      </c>
      <c r="D33" s="8">
        <v>16</v>
      </c>
      <c r="E33" s="8">
        <v>13.50</v>
      </c>
      <c r="F33" s="8">
        <v>10</v>
      </c>
      <c r="G33" s="8">
        <v>8</v>
      </c>
      <c r="H33" s="8">
        <v>14</v>
      </c>
      <c r="I33" s="316">
        <f t="shared" si="1"/>
        <v>61.50</v>
      </c>
      <c r="J33" s="228">
        <f t="shared" si="2"/>
        <v>9.225</v>
      </c>
      <c r="K33" s="11">
        <v>5</v>
      </c>
      <c r="L33" s="11">
        <v>3</v>
      </c>
      <c r="M33" s="11">
        <v>4</v>
      </c>
      <c r="N33" s="11">
        <v>1.50</v>
      </c>
      <c r="O33" s="11">
        <v>2</v>
      </c>
      <c r="P33" s="229">
        <f t="shared" si="3"/>
        <v>15.50</v>
      </c>
      <c r="Q33" s="229">
        <f t="shared" si="4"/>
        <v>0.775</v>
      </c>
      <c r="R33" s="103">
        <f t="shared" si="5"/>
        <v>2.65</v>
      </c>
      <c r="S33" s="103">
        <f t="shared" si="6"/>
        <v>2.1749999999999998</v>
      </c>
      <c r="T33" s="103">
        <f t="shared" si="7"/>
        <v>1.70</v>
      </c>
      <c r="U33" s="103">
        <f t="shared" si="8"/>
        <v>1.2749999999999999</v>
      </c>
      <c r="V33" s="103">
        <f t="shared" si="9"/>
        <v>2.2000000000000002</v>
      </c>
      <c r="W33" s="26">
        <f t="shared" si="10"/>
        <v>77</v>
      </c>
      <c r="X33" s="226">
        <f t="shared" si="11"/>
        <v>15.40</v>
      </c>
      <c r="Y33" s="118">
        <v>63</v>
      </c>
      <c r="Z33" s="227">
        <f t="shared" si="12"/>
        <v>50.400000000000006</v>
      </c>
      <c r="AA33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6"/>
    </row>
    <row r="34" spans="1:42" s="104" customFormat="1" ht="20.25">
      <c r="A34" s="223">
        <v>28</v>
      </c>
      <c r="B34" s="260">
        <v>630152</v>
      </c>
      <c r="C34" s="315" t="s">
        <v>299</v>
      </c>
      <c r="D34" s="8">
        <v>7</v>
      </c>
      <c r="E34" s="8">
        <v>10.50</v>
      </c>
      <c r="F34" s="8">
        <v>9</v>
      </c>
      <c r="G34" s="8">
        <v>5.50</v>
      </c>
      <c r="H34" s="8">
        <v>8</v>
      </c>
      <c r="I34" s="316">
        <f t="shared" si="1"/>
        <v>40</v>
      </c>
      <c r="J34" s="228"/>
      <c r="K34" s="11">
        <v>2</v>
      </c>
      <c r="L34" s="11">
        <v>2.50</v>
      </c>
      <c r="M34" s="11">
        <v>3</v>
      </c>
      <c r="N34" s="11">
        <v>1</v>
      </c>
      <c r="O34" s="11">
        <v>2</v>
      </c>
      <c r="P34" s="229">
        <f t="shared" si="3"/>
        <v>10.50</v>
      </c>
      <c r="Q34" s="229">
        <f t="shared" si="4"/>
        <v>0.525</v>
      </c>
      <c r="R34" s="103">
        <f t="shared" si="5"/>
        <v>1.1500000000000001</v>
      </c>
      <c r="S34" s="103">
        <f t="shared" si="6"/>
        <v>1.70</v>
      </c>
      <c r="T34" s="103">
        <f t="shared" si="7"/>
        <v>1.50</v>
      </c>
      <c r="U34" s="103">
        <f t="shared" si="8"/>
        <v>0.875</v>
      </c>
      <c r="V34" s="103">
        <f t="shared" si="9"/>
        <v>1.30</v>
      </c>
      <c r="W34" s="26">
        <f t="shared" si="10"/>
        <v>50.50</v>
      </c>
      <c r="X34" s="226">
        <f t="shared" si="11"/>
        <v>10.100000000000001</v>
      </c>
      <c r="Y34" s="118">
        <v>44</v>
      </c>
      <c r="Z34" s="227">
        <f t="shared" si="12"/>
        <v>35.200000000000003</v>
      </c>
      <c r="AA34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6"/>
    </row>
    <row r="35" spans="1:42" s="104" customFormat="1" ht="20.25">
      <c r="A35" s="223">
        <v>29</v>
      </c>
      <c r="B35" s="260">
        <v>630153</v>
      </c>
      <c r="C35" s="315" t="s">
        <v>217</v>
      </c>
      <c r="D35" s="8">
        <v>8.50</v>
      </c>
      <c r="E35" s="8">
        <v>7</v>
      </c>
      <c r="F35" s="8">
        <v>11</v>
      </c>
      <c r="G35" s="8">
        <v>9</v>
      </c>
      <c r="H35" s="8">
        <v>8</v>
      </c>
      <c r="I35" s="316">
        <f t="shared" si="1"/>
        <v>43.50</v>
      </c>
      <c r="J35" s="228">
        <f t="shared" si="2"/>
        <v>6.525</v>
      </c>
      <c r="K35" s="11">
        <v>5</v>
      </c>
      <c r="L35" s="11">
        <v>1</v>
      </c>
      <c r="M35" s="11">
        <v>1</v>
      </c>
      <c r="N35" s="11">
        <v>2.50</v>
      </c>
      <c r="O35" s="11">
        <v>4</v>
      </c>
      <c r="P35" s="229">
        <f t="shared" si="3"/>
        <v>13.50</v>
      </c>
      <c r="Q35" s="229">
        <f t="shared" si="4"/>
        <v>0.675</v>
      </c>
      <c r="R35" s="103">
        <f t="shared" si="5"/>
        <v>1.525</v>
      </c>
      <c r="S35" s="103">
        <f t="shared" si="6"/>
        <v>1.1000000000000001</v>
      </c>
      <c r="T35" s="103">
        <f t="shared" si="7"/>
        <v>1.70</v>
      </c>
      <c r="U35" s="103">
        <f t="shared" si="8"/>
        <v>1.475</v>
      </c>
      <c r="V35" s="103">
        <f t="shared" si="9"/>
        <v>1.40</v>
      </c>
      <c r="W35" s="26">
        <f t="shared" si="10"/>
        <v>57</v>
      </c>
      <c r="X35" s="226">
        <f t="shared" si="11"/>
        <v>11.40</v>
      </c>
      <c r="Y35" s="118">
        <v>50</v>
      </c>
      <c r="Z35" s="227">
        <f t="shared" si="12"/>
        <v>40</v>
      </c>
      <c r="AA35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6"/>
    </row>
    <row r="36" spans="1:42" s="104" customFormat="1" ht="20.25">
      <c r="A36" s="223">
        <v>30</v>
      </c>
      <c r="B36" s="260">
        <v>630155</v>
      </c>
      <c r="C36" s="315" t="s">
        <v>218</v>
      </c>
      <c r="D36" s="8">
        <v>13</v>
      </c>
      <c r="E36" s="8">
        <v>7.50</v>
      </c>
      <c r="F36" s="8">
        <v>8</v>
      </c>
      <c r="G36" s="8">
        <v>14.50</v>
      </c>
      <c r="H36" s="8">
        <v>10.50</v>
      </c>
      <c r="I36" s="316">
        <f t="shared" si="1"/>
        <v>53.50</v>
      </c>
      <c r="J36" s="228">
        <f t="shared" si="2"/>
        <v>8.025</v>
      </c>
      <c r="K36" s="11">
        <v>2.50</v>
      </c>
      <c r="L36" s="11">
        <v>3</v>
      </c>
      <c r="M36" s="11">
        <v>5</v>
      </c>
      <c r="N36" s="11">
        <v>1</v>
      </c>
      <c r="O36" s="11">
        <v>3</v>
      </c>
      <c r="P36" s="229">
        <f t="shared" si="3"/>
        <v>14.50</v>
      </c>
      <c r="Q36" s="229">
        <f t="shared" si="4"/>
        <v>0.72500000000000009</v>
      </c>
      <c r="R36" s="103">
        <f t="shared" si="5"/>
        <v>2.0750000000000002</v>
      </c>
      <c r="S36" s="103">
        <f t="shared" si="6"/>
        <v>1.2749999999999999</v>
      </c>
      <c r="T36" s="103">
        <f t="shared" si="7"/>
        <v>1.45</v>
      </c>
      <c r="U36" s="103">
        <f t="shared" si="8"/>
        <v>2.2249999999999996</v>
      </c>
      <c r="V36" s="103">
        <f t="shared" si="9"/>
        <v>1.725</v>
      </c>
      <c r="W36" s="26">
        <f t="shared" si="10"/>
        <v>68</v>
      </c>
      <c r="X36" s="226">
        <f t="shared" si="11"/>
        <v>13.60</v>
      </c>
      <c r="Y36" s="118">
        <v>57</v>
      </c>
      <c r="Z36" s="227">
        <f t="shared" si="12"/>
        <v>45.60</v>
      </c>
      <c r="AA36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6"/>
    </row>
    <row r="37" spans="1:42" s="104" customFormat="1" ht="20.25">
      <c r="A37" s="223">
        <v>31</v>
      </c>
      <c r="B37" s="260">
        <v>630156</v>
      </c>
      <c r="C37" s="315" t="s">
        <v>300</v>
      </c>
      <c r="D37" s="8">
        <v>16</v>
      </c>
      <c r="E37" s="8">
        <v>13.50</v>
      </c>
      <c r="F37" s="8">
        <v>10</v>
      </c>
      <c r="G37" s="8">
        <v>14</v>
      </c>
      <c r="H37" s="8">
        <v>8</v>
      </c>
      <c r="I37" s="316">
        <f t="shared" si="1"/>
        <v>61.50</v>
      </c>
      <c r="J37" s="228">
        <f t="shared" si="2"/>
        <v>9.225</v>
      </c>
      <c r="K37" s="11">
        <v>3</v>
      </c>
      <c r="L37" s="11">
        <v>3.50</v>
      </c>
      <c r="M37" s="11">
        <v>2</v>
      </c>
      <c r="N37" s="11">
        <v>5.50</v>
      </c>
      <c r="O37" s="11">
        <v>2.50</v>
      </c>
      <c r="P37" s="229">
        <f t="shared" si="3"/>
        <v>16.50</v>
      </c>
      <c r="Q37" s="229">
        <f t="shared" si="4"/>
        <v>0.825</v>
      </c>
      <c r="R37" s="103">
        <f t="shared" si="5"/>
        <v>2.5499999999999998</v>
      </c>
      <c r="S37" s="103">
        <f t="shared" si="6"/>
        <v>2.1999999999999997</v>
      </c>
      <c r="T37" s="103">
        <f t="shared" si="7"/>
        <v>1.60</v>
      </c>
      <c r="U37" s="103">
        <f t="shared" si="8"/>
        <v>2.375</v>
      </c>
      <c r="V37" s="103">
        <f t="shared" si="9"/>
        <v>1.325</v>
      </c>
      <c r="W37" s="26">
        <f t="shared" si="10"/>
        <v>78</v>
      </c>
      <c r="X37" s="226">
        <f t="shared" si="11"/>
        <v>15.60</v>
      </c>
      <c r="Y37" s="118">
        <v>64</v>
      </c>
      <c r="Z37" s="227">
        <f t="shared" si="12"/>
        <v>51.20</v>
      </c>
      <c r="AA3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6"/>
    </row>
    <row r="38" spans="1:42" s="104" customFormat="1" ht="20.25">
      <c r="A38" s="223">
        <v>32</v>
      </c>
      <c r="B38" s="260">
        <v>630157</v>
      </c>
      <c r="C38" s="315" t="s">
        <v>315</v>
      </c>
      <c r="D38" s="8">
        <v>11</v>
      </c>
      <c r="E38" s="8">
        <v>9</v>
      </c>
      <c r="F38" s="8">
        <v>11</v>
      </c>
      <c r="G38" s="8">
        <v>8</v>
      </c>
      <c r="H38" s="8">
        <v>9.50</v>
      </c>
      <c r="I38" s="316">
        <f t="shared" si="1"/>
        <v>48.50</v>
      </c>
      <c r="J38" s="228">
        <f t="shared" si="2"/>
        <v>7.275</v>
      </c>
      <c r="K38" s="11">
        <v>2</v>
      </c>
      <c r="L38" s="11">
        <v>3</v>
      </c>
      <c r="M38" s="11">
        <v>1</v>
      </c>
      <c r="N38" s="11">
        <v>2.50</v>
      </c>
      <c r="O38" s="11">
        <v>4</v>
      </c>
      <c r="P38" s="229">
        <f t="shared" si="3"/>
        <v>12.50</v>
      </c>
      <c r="Q38" s="229">
        <f t="shared" si="4"/>
        <v>0.625</v>
      </c>
      <c r="R38" s="103">
        <f t="shared" si="5"/>
        <v>1.75</v>
      </c>
      <c r="S38" s="103">
        <f t="shared" si="6"/>
        <v>1.50</v>
      </c>
      <c r="T38" s="103">
        <f t="shared" si="7"/>
        <v>1.70</v>
      </c>
      <c r="U38" s="103">
        <f t="shared" si="8"/>
        <v>1.325</v>
      </c>
      <c r="V38" s="103">
        <f t="shared" si="9"/>
        <v>1.625</v>
      </c>
      <c r="W38" s="26">
        <f t="shared" si="10"/>
        <v>61</v>
      </c>
      <c r="X38" s="226">
        <f t="shared" si="11"/>
        <v>12.20</v>
      </c>
      <c r="Y38" s="118">
        <v>51</v>
      </c>
      <c r="Z38" s="227">
        <f t="shared" si="12"/>
        <v>40.800000000000004</v>
      </c>
      <c r="AA38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6"/>
    </row>
    <row r="39" spans="1:42" s="104" customFormat="1" ht="20.25">
      <c r="A39" s="223">
        <v>33</v>
      </c>
      <c r="B39" s="260">
        <v>630158</v>
      </c>
      <c r="C39" s="315" t="s">
        <v>219</v>
      </c>
      <c r="D39" s="8">
        <v>10.50</v>
      </c>
      <c r="E39" s="8">
        <v>7</v>
      </c>
      <c r="F39" s="8">
        <v>13</v>
      </c>
      <c r="G39" s="8">
        <v>7.50</v>
      </c>
      <c r="H39" s="8">
        <v>12.50</v>
      </c>
      <c r="I39" s="316">
        <f t="shared" si="1"/>
        <v>50.50</v>
      </c>
      <c r="J39" s="228">
        <f t="shared" si="2"/>
        <v>7.5749999999999993</v>
      </c>
      <c r="K39" s="11">
        <v>3.50</v>
      </c>
      <c r="L39" s="11">
        <v>4</v>
      </c>
      <c r="M39" s="11">
        <v>2</v>
      </c>
      <c r="N39" s="11">
        <v>1</v>
      </c>
      <c r="O39" s="11">
        <v>2.50</v>
      </c>
      <c r="P39" s="229">
        <f t="shared" si="3"/>
        <v>13</v>
      </c>
      <c r="Q39" s="229">
        <f t="shared" si="4"/>
        <v>0.65</v>
      </c>
      <c r="R39" s="103">
        <f t="shared" si="5"/>
        <v>1.75</v>
      </c>
      <c r="S39" s="103">
        <f t="shared" si="6"/>
        <v>1.25</v>
      </c>
      <c r="T39" s="103">
        <f t="shared" si="7"/>
        <v>2.0499999999999998</v>
      </c>
      <c r="U39" s="103">
        <f t="shared" si="8"/>
        <v>1.175</v>
      </c>
      <c r="V39" s="103">
        <f t="shared" si="9"/>
        <v>2</v>
      </c>
      <c r="W39" s="26">
        <f t="shared" si="10"/>
        <v>63.50</v>
      </c>
      <c r="X39" s="226">
        <f t="shared" si="11"/>
        <v>12.70</v>
      </c>
      <c r="Y39" s="118">
        <v>53</v>
      </c>
      <c r="Z39" s="227">
        <f t="shared" si="12"/>
        <v>42.400000000000006</v>
      </c>
      <c r="AA39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6"/>
    </row>
    <row r="40" spans="1:42" s="104" customFormat="1" ht="20.25">
      <c r="A40" s="223">
        <v>34</v>
      </c>
      <c r="B40" s="260">
        <v>630159</v>
      </c>
      <c r="C40" s="315" t="s">
        <v>220</v>
      </c>
      <c r="D40" s="8">
        <v>11</v>
      </c>
      <c r="E40" s="8">
        <v>9</v>
      </c>
      <c r="F40" s="8">
        <v>12</v>
      </c>
      <c r="G40" s="8">
        <v>8</v>
      </c>
      <c r="H40" s="8">
        <v>8</v>
      </c>
      <c r="I40" s="316">
        <f t="shared" si="1"/>
        <v>48</v>
      </c>
      <c r="J40" s="228">
        <f t="shared" si="2"/>
        <v>7.1999999999999993</v>
      </c>
      <c r="K40" s="324">
        <v>4</v>
      </c>
      <c r="L40" s="324">
        <v>2.50</v>
      </c>
      <c r="M40" s="324">
        <v>1</v>
      </c>
      <c r="N40" s="324">
        <v>1.50</v>
      </c>
      <c r="O40" s="324">
        <v>4</v>
      </c>
      <c r="P40" s="229">
        <f t="shared" si="3"/>
        <v>13</v>
      </c>
      <c r="Q40" s="229">
        <f t="shared" si="4"/>
        <v>0.65</v>
      </c>
      <c r="R40" s="103">
        <f t="shared" si="5"/>
        <v>1.85</v>
      </c>
      <c r="S40" s="103">
        <f t="shared" si="6"/>
        <v>1.475</v>
      </c>
      <c r="T40" s="103">
        <f t="shared" si="7"/>
        <v>1.85</v>
      </c>
      <c r="U40" s="103">
        <f t="shared" si="8"/>
        <v>1.2749999999999999</v>
      </c>
      <c r="V40" s="103">
        <f t="shared" si="9"/>
        <v>1.40</v>
      </c>
      <c r="W40" s="26">
        <f t="shared" si="10"/>
        <v>61</v>
      </c>
      <c r="X40" s="226">
        <f t="shared" si="11"/>
        <v>12.20</v>
      </c>
      <c r="Y40" s="118">
        <v>52</v>
      </c>
      <c r="Z40" s="227">
        <f t="shared" si="12"/>
        <v>41.60</v>
      </c>
      <c r="AA40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6"/>
    </row>
    <row r="41" spans="1:42" s="104" customFormat="1" ht="20.25">
      <c r="A41" s="223">
        <v>35</v>
      </c>
      <c r="B41" s="260">
        <v>630161</v>
      </c>
      <c r="C41" s="315" t="s">
        <v>221</v>
      </c>
      <c r="D41" s="8">
        <v>9</v>
      </c>
      <c r="E41" s="8">
        <v>8.50</v>
      </c>
      <c r="F41" s="8">
        <v>6</v>
      </c>
      <c r="G41" s="8">
        <v>7</v>
      </c>
      <c r="H41" s="8">
        <v>10</v>
      </c>
      <c r="I41" s="316">
        <f t="shared" si="1"/>
        <v>40.50</v>
      </c>
      <c r="J41" s="228">
        <f t="shared" si="2"/>
        <v>6.075</v>
      </c>
      <c r="K41" s="324">
        <v>2</v>
      </c>
      <c r="L41" s="324">
        <v>3</v>
      </c>
      <c r="M41" s="324">
        <v>1.50</v>
      </c>
      <c r="N41" s="324">
        <v>2.50</v>
      </c>
      <c r="O41" s="324">
        <v>1.50</v>
      </c>
      <c r="P41" s="229">
        <f t="shared" si="3"/>
        <v>10.50</v>
      </c>
      <c r="Q41" s="229">
        <f t="shared" si="4"/>
        <v>0.525</v>
      </c>
      <c r="R41" s="103">
        <f t="shared" si="5"/>
        <v>1.45</v>
      </c>
      <c r="S41" s="103">
        <f t="shared" si="6"/>
        <v>1.4249999999999998</v>
      </c>
      <c r="T41" s="103">
        <f t="shared" si="7"/>
        <v>0.97499999999999987</v>
      </c>
      <c r="U41" s="103">
        <f t="shared" si="8"/>
        <v>1.175</v>
      </c>
      <c r="V41" s="103">
        <f t="shared" si="9"/>
        <v>1.575</v>
      </c>
      <c r="W41" s="26">
        <f t="shared" si="10"/>
        <v>51</v>
      </c>
      <c r="X41" s="226">
        <f t="shared" si="11"/>
        <v>10.200000000000001</v>
      </c>
      <c r="Y41" s="118">
        <v>44</v>
      </c>
      <c r="Z41" s="227">
        <f t="shared" si="12"/>
        <v>35.200000000000003</v>
      </c>
      <c r="AA41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6"/>
    </row>
    <row r="42" spans="1:42" s="104" customFormat="1" ht="20.25">
      <c r="A42" s="223">
        <v>36</v>
      </c>
      <c r="B42" s="260">
        <v>630162</v>
      </c>
      <c r="C42" s="315" t="s">
        <v>146</v>
      </c>
      <c r="D42" s="8">
        <v>8</v>
      </c>
      <c r="E42" s="8">
        <v>11.50</v>
      </c>
      <c r="F42" s="8">
        <v>13.50</v>
      </c>
      <c r="G42" s="8">
        <v>8.50</v>
      </c>
      <c r="H42" s="8">
        <v>7</v>
      </c>
      <c r="I42" s="316">
        <f t="shared" si="1"/>
        <v>48.50</v>
      </c>
      <c r="J42" s="228">
        <f t="shared" si="2"/>
        <v>7.275</v>
      </c>
      <c r="K42" s="324">
        <v>3</v>
      </c>
      <c r="L42" s="324">
        <v>2</v>
      </c>
      <c r="M42" s="324">
        <v>2.50</v>
      </c>
      <c r="N42" s="324">
        <v>3</v>
      </c>
      <c r="O42" s="324">
        <v>1.50</v>
      </c>
      <c r="P42" s="229">
        <f t="shared" si="3"/>
        <v>12</v>
      </c>
      <c r="Q42" s="229">
        <f t="shared" si="4"/>
        <v>0.60000000000000009</v>
      </c>
      <c r="R42" s="103">
        <f t="shared" si="5"/>
        <v>1.35</v>
      </c>
      <c r="S42" s="103">
        <f t="shared" si="6"/>
        <v>1.825</v>
      </c>
      <c r="T42" s="103">
        <f t="shared" si="7"/>
        <v>2.15</v>
      </c>
      <c r="U42" s="103">
        <f t="shared" si="8"/>
        <v>1.4249999999999998</v>
      </c>
      <c r="V42" s="103">
        <f t="shared" si="9"/>
        <v>1.125</v>
      </c>
      <c r="W42" s="26">
        <f t="shared" si="10"/>
        <v>60.50</v>
      </c>
      <c r="X42" s="226">
        <f t="shared" si="11"/>
        <v>12.10</v>
      </c>
      <c r="Y42" s="118">
        <v>50</v>
      </c>
      <c r="Z42" s="227">
        <f t="shared" si="12"/>
        <v>40</v>
      </c>
      <c r="AA42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6"/>
    </row>
    <row r="43" spans="1:42" s="104" customFormat="1" ht="20.25">
      <c r="A43" s="223">
        <v>37</v>
      </c>
      <c r="B43" s="260">
        <v>630166</v>
      </c>
      <c r="C43" s="315" t="s">
        <v>223</v>
      </c>
      <c r="D43" s="8">
        <v>10</v>
      </c>
      <c r="E43" s="8">
        <v>7</v>
      </c>
      <c r="F43" s="8">
        <v>9</v>
      </c>
      <c r="G43" s="8">
        <v>8</v>
      </c>
      <c r="H43" s="8">
        <v>5.50</v>
      </c>
      <c r="I43" s="316">
        <f t="shared" si="1"/>
        <v>39.50</v>
      </c>
      <c r="J43" s="228">
        <f t="shared" si="2"/>
        <v>5.925</v>
      </c>
      <c r="K43" s="324">
        <v>1</v>
      </c>
      <c r="L43" s="324">
        <v>0.50</v>
      </c>
      <c r="M43" s="324">
        <v>3</v>
      </c>
      <c r="N43" s="324">
        <v>2.50</v>
      </c>
      <c r="O43" s="324">
        <v>3</v>
      </c>
      <c r="P43" s="229">
        <f t="shared" si="3"/>
        <v>10</v>
      </c>
      <c r="Q43" s="229">
        <f t="shared" si="4"/>
        <v>0.50</v>
      </c>
      <c r="R43" s="103">
        <f t="shared" si="5"/>
        <v>1.55</v>
      </c>
      <c r="S43" s="103">
        <f t="shared" si="6"/>
        <v>1.075</v>
      </c>
      <c r="T43" s="103">
        <f t="shared" si="7"/>
        <v>1.50</v>
      </c>
      <c r="U43" s="103">
        <f t="shared" si="8"/>
        <v>1.325</v>
      </c>
      <c r="V43" s="103">
        <f t="shared" si="9"/>
        <v>0.975</v>
      </c>
      <c r="W43" s="26">
        <f t="shared" si="10"/>
        <v>49.50</v>
      </c>
      <c r="X43" s="226">
        <f t="shared" si="11"/>
        <v>9.90</v>
      </c>
      <c r="Y43" s="118">
        <v>43</v>
      </c>
      <c r="Z43" s="227">
        <f t="shared" si="12"/>
        <v>34.40</v>
      </c>
      <c r="AA43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6"/>
    </row>
    <row r="44" spans="1:42" s="104" customFormat="1" ht="20.25">
      <c r="A44" s="223">
        <v>38</v>
      </c>
      <c r="B44" s="260">
        <v>630167</v>
      </c>
      <c r="C44" s="315" t="s">
        <v>119</v>
      </c>
      <c r="D44" s="8">
        <v>12.50</v>
      </c>
      <c r="E44" s="8">
        <v>10</v>
      </c>
      <c r="F44" s="8">
        <v>14.50</v>
      </c>
      <c r="G44" s="8">
        <v>13</v>
      </c>
      <c r="H44" s="8">
        <v>9.50</v>
      </c>
      <c r="I44" s="316">
        <f t="shared" si="1"/>
        <v>59.50</v>
      </c>
      <c r="J44" s="228">
        <f t="shared" si="2"/>
        <v>8.9249999999999989</v>
      </c>
      <c r="K44" s="324">
        <v>3</v>
      </c>
      <c r="L44" s="324">
        <v>4</v>
      </c>
      <c r="M44" s="324">
        <v>3.50</v>
      </c>
      <c r="N44" s="324">
        <v>1</v>
      </c>
      <c r="O44" s="324">
        <v>3.50</v>
      </c>
      <c r="P44" s="229">
        <f t="shared" si="3"/>
        <v>15</v>
      </c>
      <c r="Q44" s="229">
        <f t="shared" si="4"/>
        <v>0.75</v>
      </c>
      <c r="R44" s="103">
        <f t="shared" si="5"/>
        <v>2.025</v>
      </c>
      <c r="S44" s="103">
        <f t="shared" si="6"/>
        <v>1.70</v>
      </c>
      <c r="T44" s="103">
        <f t="shared" si="7"/>
        <v>2.3499999999999996</v>
      </c>
      <c r="U44" s="103">
        <f t="shared" si="8"/>
        <v>2</v>
      </c>
      <c r="V44" s="103">
        <f t="shared" si="9"/>
        <v>1.60</v>
      </c>
      <c r="W44" s="26">
        <f t="shared" si="10"/>
        <v>74.50</v>
      </c>
      <c r="X44" s="226">
        <f t="shared" si="11"/>
        <v>14.90</v>
      </c>
      <c r="Y44" s="118">
        <v>64</v>
      </c>
      <c r="Z44" s="227">
        <f t="shared" si="12"/>
        <v>51.20</v>
      </c>
      <c r="AA44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6"/>
    </row>
    <row r="45" spans="1:42" s="104" customFormat="1" ht="20.25">
      <c r="A45" s="223">
        <v>39</v>
      </c>
      <c r="B45" s="260">
        <v>630169</v>
      </c>
      <c r="C45" s="315" t="s">
        <v>224</v>
      </c>
      <c r="D45" s="8">
        <v>7</v>
      </c>
      <c r="E45" s="8">
        <v>12</v>
      </c>
      <c r="F45" s="8">
        <v>11.50</v>
      </c>
      <c r="G45" s="8">
        <v>11</v>
      </c>
      <c r="H45" s="8">
        <v>8</v>
      </c>
      <c r="I45" s="316">
        <f t="shared" si="1"/>
        <v>49.50</v>
      </c>
      <c r="J45" s="228">
        <f t="shared" si="2"/>
        <v>7.425</v>
      </c>
      <c r="K45" s="325">
        <v>2.50</v>
      </c>
      <c r="L45" s="325">
        <v>2</v>
      </c>
      <c r="M45" s="325">
        <v>3</v>
      </c>
      <c r="N45" s="325">
        <v>2</v>
      </c>
      <c r="O45" s="325">
        <v>3.50</v>
      </c>
      <c r="P45" s="229">
        <f t="shared" si="3"/>
        <v>13</v>
      </c>
      <c r="Q45" s="229">
        <f t="shared" si="4"/>
        <v>0.65</v>
      </c>
      <c r="R45" s="103">
        <f t="shared" si="5"/>
        <v>1.175</v>
      </c>
      <c r="S45" s="103">
        <f t="shared" si="6"/>
        <v>1.90</v>
      </c>
      <c r="T45" s="103">
        <f t="shared" si="7"/>
        <v>1.875</v>
      </c>
      <c r="U45" s="103">
        <f t="shared" si="8"/>
        <v>1.75</v>
      </c>
      <c r="V45" s="103">
        <f t="shared" si="9"/>
        <v>1.375</v>
      </c>
      <c r="W45" s="26">
        <f t="shared" si="10"/>
        <v>62.50</v>
      </c>
      <c r="X45" s="226">
        <f t="shared" si="11"/>
        <v>12.50</v>
      </c>
      <c r="Y45" s="118">
        <v>52</v>
      </c>
      <c r="Z45" s="227">
        <f t="shared" si="12"/>
        <v>41.60</v>
      </c>
      <c r="AA45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6"/>
    </row>
    <row r="46" spans="1:42" s="104" customFormat="1" ht="20.25">
      <c r="A46" s="223">
        <v>40</v>
      </c>
      <c r="B46" s="260">
        <v>630170</v>
      </c>
      <c r="C46" s="315" t="s">
        <v>149</v>
      </c>
      <c r="D46" s="8">
        <v>8</v>
      </c>
      <c r="E46" s="8">
        <v>10</v>
      </c>
      <c r="F46" s="8">
        <v>10.50</v>
      </c>
      <c r="G46" s="8">
        <v>11</v>
      </c>
      <c r="H46" s="8">
        <v>13</v>
      </c>
      <c r="I46" s="316">
        <f t="shared" si="1"/>
        <v>52.50</v>
      </c>
      <c r="J46" s="228">
        <f t="shared" si="2"/>
        <v>7.875</v>
      </c>
      <c r="K46" s="324">
        <v>4</v>
      </c>
      <c r="L46" s="324">
        <v>2.50</v>
      </c>
      <c r="M46" s="324">
        <v>3.50</v>
      </c>
      <c r="N46" s="324">
        <v>1.50</v>
      </c>
      <c r="O46" s="324">
        <v>2</v>
      </c>
      <c r="P46" s="229">
        <f t="shared" si="3"/>
        <v>13.50</v>
      </c>
      <c r="Q46" s="229">
        <f t="shared" si="4"/>
        <v>0.675</v>
      </c>
      <c r="R46" s="103">
        <f t="shared" si="5"/>
        <v>1.40</v>
      </c>
      <c r="S46" s="103">
        <f t="shared" si="6"/>
        <v>1.625</v>
      </c>
      <c r="T46" s="103">
        <f t="shared" si="7"/>
        <v>1.75</v>
      </c>
      <c r="U46" s="103">
        <f t="shared" si="8"/>
        <v>1.725</v>
      </c>
      <c r="V46" s="103">
        <f t="shared" si="9"/>
        <v>2.0499999999999998</v>
      </c>
      <c r="W46" s="26">
        <f t="shared" si="10"/>
        <v>66</v>
      </c>
      <c r="X46" s="226">
        <f t="shared" si="11"/>
        <v>13.20</v>
      </c>
      <c r="Y46" s="118">
        <v>56</v>
      </c>
      <c r="Z46" s="227">
        <f t="shared" si="12"/>
        <v>44.80</v>
      </c>
      <c r="AA46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6"/>
    </row>
    <row r="47" spans="1:42" s="104" customFormat="1" ht="20.25">
      <c r="A47" s="223">
        <v>41</v>
      </c>
      <c r="B47" s="260">
        <v>630173</v>
      </c>
      <c r="C47" s="315" t="s">
        <v>152</v>
      </c>
      <c r="D47" s="8">
        <v>9</v>
      </c>
      <c r="E47" s="8">
        <v>8</v>
      </c>
      <c r="F47" s="8">
        <v>9</v>
      </c>
      <c r="G47" s="8">
        <v>8</v>
      </c>
      <c r="H47" s="8">
        <v>9</v>
      </c>
      <c r="I47" s="316">
        <f t="shared" si="1"/>
        <v>43</v>
      </c>
      <c r="J47" s="228">
        <f t="shared" si="2"/>
        <v>6.45</v>
      </c>
      <c r="K47" s="324">
        <v>1.50</v>
      </c>
      <c r="L47" s="324">
        <v>2</v>
      </c>
      <c r="M47" s="324">
        <v>2</v>
      </c>
      <c r="N47" s="324">
        <v>2.50</v>
      </c>
      <c r="O47" s="324">
        <v>2.50</v>
      </c>
      <c r="P47" s="229">
        <f t="shared" si="3"/>
        <v>10.50</v>
      </c>
      <c r="Q47" s="229">
        <f t="shared" si="4"/>
        <v>0.525</v>
      </c>
      <c r="R47" s="103">
        <f t="shared" si="5"/>
        <v>1.4249999999999998</v>
      </c>
      <c r="S47" s="103">
        <f t="shared" si="6"/>
        <v>1.30</v>
      </c>
      <c r="T47" s="103">
        <f t="shared" si="7"/>
        <v>1.45</v>
      </c>
      <c r="U47" s="103">
        <f t="shared" si="8"/>
        <v>1.325</v>
      </c>
      <c r="V47" s="103">
        <f t="shared" si="9"/>
        <v>1.475</v>
      </c>
      <c r="W47" s="26">
        <f t="shared" si="10"/>
        <v>53.50</v>
      </c>
      <c r="X47" s="226">
        <f t="shared" si="11"/>
        <v>10.70</v>
      </c>
      <c r="Y47" s="118">
        <v>45</v>
      </c>
      <c r="Z47" s="227">
        <f t="shared" si="12"/>
        <v>36</v>
      </c>
      <c r="AA4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6"/>
    </row>
    <row r="48" spans="1:42" s="104" customFormat="1" ht="20.25">
      <c r="A48" s="223">
        <v>42</v>
      </c>
      <c r="B48" s="260">
        <v>630175</v>
      </c>
      <c r="C48" s="315" t="s">
        <v>225</v>
      </c>
      <c r="D48" s="8">
        <v>10</v>
      </c>
      <c r="E48" s="8">
        <v>9</v>
      </c>
      <c r="F48" s="8">
        <v>7</v>
      </c>
      <c r="G48" s="8">
        <v>6.50</v>
      </c>
      <c r="H48" s="8">
        <v>11</v>
      </c>
      <c r="I48" s="316">
        <f t="shared" si="1"/>
        <v>43.50</v>
      </c>
      <c r="J48" s="228">
        <f t="shared" si="2"/>
        <v>6.525</v>
      </c>
      <c r="K48" s="324">
        <v>2.50</v>
      </c>
      <c r="L48" s="324">
        <v>3</v>
      </c>
      <c r="M48" s="324">
        <v>1.50</v>
      </c>
      <c r="N48" s="324">
        <v>3</v>
      </c>
      <c r="O48" s="324">
        <v>2</v>
      </c>
      <c r="P48" s="229">
        <f t="shared" si="3"/>
        <v>12</v>
      </c>
      <c r="Q48" s="229">
        <f t="shared" si="4"/>
        <v>0.60000000000000009</v>
      </c>
      <c r="R48" s="103">
        <f t="shared" si="5"/>
        <v>1.625</v>
      </c>
      <c r="S48" s="103">
        <f t="shared" si="6"/>
        <v>1.50</v>
      </c>
      <c r="T48" s="103">
        <f t="shared" si="7"/>
        <v>1.125</v>
      </c>
      <c r="U48" s="103">
        <f t="shared" si="8"/>
        <v>1.125</v>
      </c>
      <c r="V48" s="103">
        <f t="shared" si="9"/>
        <v>1.75</v>
      </c>
      <c r="W48" s="26">
        <f t="shared" si="10"/>
        <v>55.50</v>
      </c>
      <c r="X48" s="226">
        <f t="shared" si="11"/>
        <v>11.10</v>
      </c>
      <c r="Y48" s="118">
        <v>47</v>
      </c>
      <c r="Z48" s="227">
        <f t="shared" si="12"/>
        <v>37.60</v>
      </c>
      <c r="AA48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6"/>
    </row>
    <row r="49" spans="1:42" s="104" customFormat="1" ht="20.25">
      <c r="A49" s="223">
        <v>43</v>
      </c>
      <c r="B49" s="260">
        <v>630176</v>
      </c>
      <c r="C49" s="315" t="s">
        <v>301</v>
      </c>
      <c r="D49" s="8">
        <v>12</v>
      </c>
      <c r="E49" s="8">
        <v>10</v>
      </c>
      <c r="F49" s="8">
        <v>11</v>
      </c>
      <c r="G49" s="8">
        <v>13</v>
      </c>
      <c r="H49" s="8">
        <v>12</v>
      </c>
      <c r="I49" s="316">
        <f t="shared" si="1"/>
        <v>58</v>
      </c>
      <c r="J49" s="228">
        <f t="shared" si="2"/>
        <v>8.6999999999999993</v>
      </c>
      <c r="K49" s="324">
        <v>3</v>
      </c>
      <c r="L49" s="324">
        <v>2</v>
      </c>
      <c r="M49" s="324">
        <v>2.50</v>
      </c>
      <c r="N49" s="324">
        <v>2</v>
      </c>
      <c r="O49" s="324">
        <v>5</v>
      </c>
      <c r="P49" s="229">
        <f t="shared" si="3"/>
        <v>14.50</v>
      </c>
      <c r="Q49" s="229"/>
      <c r="R49" s="103">
        <f t="shared" si="5"/>
        <v>1.9499999999999997</v>
      </c>
      <c r="S49" s="103">
        <f t="shared" si="6"/>
        <v>1.60</v>
      </c>
      <c r="T49" s="103">
        <f t="shared" si="7"/>
        <v>1.775</v>
      </c>
      <c r="U49" s="103">
        <f t="shared" si="8"/>
        <v>2.0499999999999998</v>
      </c>
      <c r="V49" s="103">
        <f t="shared" si="9"/>
        <v>2.0499999999999998</v>
      </c>
      <c r="W49" s="26">
        <f t="shared" si="10"/>
        <v>72.50</v>
      </c>
      <c r="X49" s="226">
        <f t="shared" si="11"/>
        <v>14.50</v>
      </c>
      <c r="Y49" s="118">
        <v>61</v>
      </c>
      <c r="Z49" s="227">
        <f t="shared" si="12"/>
        <v>48.80</v>
      </c>
      <c r="AA49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6"/>
    </row>
    <row r="50" spans="1:42" s="104" customFormat="1" ht="20.25">
      <c r="A50" s="223">
        <v>44</v>
      </c>
      <c r="B50" s="260">
        <v>630177</v>
      </c>
      <c r="C50" s="315" t="s">
        <v>226</v>
      </c>
      <c r="D50" s="8">
        <v>8.50</v>
      </c>
      <c r="E50" s="8">
        <v>9</v>
      </c>
      <c r="F50" s="8">
        <v>13</v>
      </c>
      <c r="G50" s="8">
        <v>9</v>
      </c>
      <c r="H50" s="323">
        <v>10</v>
      </c>
      <c r="I50" s="316">
        <f t="shared" si="1"/>
        <v>49.50</v>
      </c>
      <c r="J50" s="228">
        <f t="shared" si="2"/>
        <v>7.425</v>
      </c>
      <c r="K50" s="324">
        <v>2</v>
      </c>
      <c r="L50" s="324">
        <v>1.50</v>
      </c>
      <c r="M50" s="324">
        <v>4</v>
      </c>
      <c r="N50" s="324">
        <v>2.50</v>
      </c>
      <c r="O50" s="324">
        <v>2</v>
      </c>
      <c r="P50" s="229">
        <f t="shared" si="3"/>
        <v>12</v>
      </c>
      <c r="Q50" s="229">
        <f t="shared" si="4"/>
        <v>0.60000000000000009</v>
      </c>
      <c r="R50" s="103">
        <f t="shared" si="5"/>
        <v>1.375</v>
      </c>
      <c r="S50" s="103">
        <f t="shared" si="6"/>
        <v>1.4249999999999998</v>
      </c>
      <c r="T50" s="103">
        <f t="shared" si="7"/>
        <v>2.15</v>
      </c>
      <c r="U50" s="103">
        <f t="shared" si="8"/>
        <v>1.475</v>
      </c>
      <c r="V50" s="103">
        <f t="shared" si="9"/>
        <v>1.60</v>
      </c>
      <c r="W50" s="26">
        <f t="shared" si="10"/>
        <v>61.50</v>
      </c>
      <c r="X50" s="226">
        <f t="shared" si="11"/>
        <v>12.30</v>
      </c>
      <c r="Y50" s="118">
        <v>52</v>
      </c>
      <c r="Z50" s="227">
        <f t="shared" si="12"/>
        <v>41.60</v>
      </c>
      <c r="AA50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6"/>
    </row>
    <row r="51" spans="1:42" s="104" customFormat="1" ht="20.25">
      <c r="A51" s="223">
        <v>45</v>
      </c>
      <c r="B51" s="260">
        <v>630178</v>
      </c>
      <c r="C51" s="118" t="s">
        <v>292</v>
      </c>
      <c r="D51" s="7">
        <v>7</v>
      </c>
      <c r="E51" s="8">
        <v>10</v>
      </c>
      <c r="F51" s="8">
        <v>8.50</v>
      </c>
      <c r="G51" s="8">
        <v>11</v>
      </c>
      <c r="H51" s="8">
        <v>9</v>
      </c>
      <c r="I51" s="316">
        <f t="shared" si="1"/>
        <v>45.50</v>
      </c>
      <c r="J51" s="228">
        <f t="shared" si="2"/>
        <v>6.825</v>
      </c>
      <c r="K51" s="324">
        <v>1.50</v>
      </c>
      <c r="L51" s="324">
        <v>2</v>
      </c>
      <c r="M51" s="324">
        <v>3</v>
      </c>
      <c r="N51" s="324">
        <v>1.50</v>
      </c>
      <c r="O51" s="324">
        <v>4</v>
      </c>
      <c r="P51" s="229">
        <f t="shared" si="3"/>
        <v>12</v>
      </c>
      <c r="Q51" s="229">
        <f t="shared" si="4"/>
        <v>0.60000000000000009</v>
      </c>
      <c r="R51" s="103">
        <f t="shared" si="5"/>
        <v>1.125</v>
      </c>
      <c r="S51" s="103">
        <f t="shared" si="6"/>
        <v>1.60</v>
      </c>
      <c r="T51" s="103">
        <f t="shared" si="7"/>
        <v>1.4249999999999998</v>
      </c>
      <c r="U51" s="103">
        <f t="shared" si="8"/>
        <v>1.725</v>
      </c>
      <c r="V51" s="103">
        <f t="shared" si="9"/>
        <v>1.5499999999999998</v>
      </c>
      <c r="W51" s="26">
        <f t="shared" si="10"/>
        <v>57.50</v>
      </c>
      <c r="X51" s="226">
        <f t="shared" si="11"/>
        <v>11.50</v>
      </c>
      <c r="Y51" s="118">
        <v>48</v>
      </c>
      <c r="Z51" s="227">
        <f t="shared" si="12"/>
        <v>38.400000000000006</v>
      </c>
      <c r="AA51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6"/>
    </row>
    <row r="52" spans="1:42" s="104" customFormat="1" ht="20.25">
      <c r="A52" s="223">
        <v>46</v>
      </c>
      <c r="B52" s="260">
        <v>630180</v>
      </c>
      <c r="C52" s="118" t="s">
        <v>227</v>
      </c>
      <c r="D52" s="7">
        <v>9.50</v>
      </c>
      <c r="E52" s="8">
        <v>11</v>
      </c>
      <c r="F52" s="8">
        <v>13.50</v>
      </c>
      <c r="G52" s="8">
        <v>10</v>
      </c>
      <c r="H52" s="8">
        <v>8</v>
      </c>
      <c r="I52" s="316">
        <f t="shared" si="1"/>
        <v>52</v>
      </c>
      <c r="J52" s="228">
        <f t="shared" si="2"/>
        <v>7.80</v>
      </c>
      <c r="K52" s="324">
        <v>1</v>
      </c>
      <c r="L52" s="324">
        <v>4</v>
      </c>
      <c r="M52" s="324">
        <v>2</v>
      </c>
      <c r="N52" s="324">
        <v>3</v>
      </c>
      <c r="O52" s="324">
        <v>2.50</v>
      </c>
      <c r="P52" s="229">
        <f t="shared" si="3"/>
        <v>12.50</v>
      </c>
      <c r="Q52" s="229">
        <f t="shared" si="4"/>
        <v>0.625</v>
      </c>
      <c r="R52" s="103">
        <f t="shared" si="5"/>
        <v>1.475</v>
      </c>
      <c r="S52" s="103">
        <f t="shared" si="6"/>
        <v>1.85</v>
      </c>
      <c r="T52" s="103">
        <f t="shared" si="7"/>
        <v>2.125</v>
      </c>
      <c r="U52" s="103">
        <f t="shared" si="8"/>
        <v>1.65</v>
      </c>
      <c r="V52" s="103">
        <f t="shared" si="9"/>
        <v>1.325</v>
      </c>
      <c r="W52" s="26">
        <f t="shared" si="10"/>
        <v>64.50</v>
      </c>
      <c r="X52" s="226">
        <f t="shared" si="11"/>
        <v>12.90</v>
      </c>
      <c r="Y52" s="118">
        <v>55</v>
      </c>
      <c r="Z52" s="227">
        <f t="shared" si="12"/>
        <v>44</v>
      </c>
      <c r="AA52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6"/>
    </row>
    <row r="53" spans="1:42" s="104" customFormat="1" ht="20.25">
      <c r="A53" s="223">
        <v>47</v>
      </c>
      <c r="B53" s="260">
        <v>630181</v>
      </c>
      <c r="C53" s="118" t="s">
        <v>317</v>
      </c>
      <c r="D53" s="326">
        <v>10</v>
      </c>
      <c r="E53" s="323">
        <v>9</v>
      </c>
      <c r="F53" s="323">
        <v>7</v>
      </c>
      <c r="G53" s="323">
        <v>6.50</v>
      </c>
      <c r="H53" s="323">
        <v>13.50</v>
      </c>
      <c r="I53" s="316">
        <f t="shared" si="1"/>
        <v>46</v>
      </c>
      <c r="J53" s="228">
        <f t="shared" si="2"/>
        <v>6.90</v>
      </c>
      <c r="K53" s="324">
        <v>2.50</v>
      </c>
      <c r="L53" s="324">
        <v>1</v>
      </c>
      <c r="M53" s="324">
        <v>4</v>
      </c>
      <c r="N53" s="324">
        <v>1.50</v>
      </c>
      <c r="O53" s="324">
        <v>2</v>
      </c>
      <c r="P53" s="229">
        <f t="shared" si="3"/>
        <v>11</v>
      </c>
      <c r="Q53" s="229">
        <f t="shared" si="4"/>
        <v>0.55000000000000004</v>
      </c>
      <c r="R53" s="103">
        <f t="shared" si="5"/>
        <v>1.625</v>
      </c>
      <c r="S53" s="103">
        <f t="shared" si="6"/>
        <v>1.40</v>
      </c>
      <c r="T53" s="103">
        <f t="shared" si="7"/>
        <v>1.25</v>
      </c>
      <c r="U53" s="103">
        <f t="shared" si="8"/>
        <v>1.05</v>
      </c>
      <c r="V53" s="103">
        <f t="shared" si="9"/>
        <v>2.125</v>
      </c>
      <c r="W53" s="26">
        <f t="shared" si="10"/>
        <v>57</v>
      </c>
      <c r="X53" s="226">
        <f t="shared" si="11"/>
        <v>11.40</v>
      </c>
      <c r="Y53" s="118">
        <v>48</v>
      </c>
      <c r="Z53" s="227">
        <f t="shared" si="12"/>
        <v>38.400000000000006</v>
      </c>
      <c r="AA53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6"/>
    </row>
    <row r="54" spans="1:42" s="104" customFormat="1" ht="20.25">
      <c r="A54" s="223">
        <v>48</v>
      </c>
      <c r="B54" s="260">
        <v>630182</v>
      </c>
      <c r="C54" s="315" t="s">
        <v>228</v>
      </c>
      <c r="D54" s="8">
        <v>7</v>
      </c>
      <c r="E54" s="8">
        <v>10</v>
      </c>
      <c r="F54" s="8">
        <v>8.50</v>
      </c>
      <c r="G54" s="8">
        <v>11</v>
      </c>
      <c r="H54" s="8">
        <v>9</v>
      </c>
      <c r="I54" s="316">
        <f t="shared" si="1"/>
        <v>45.50</v>
      </c>
      <c r="J54" s="228">
        <f t="shared" si="2"/>
        <v>6.825</v>
      </c>
      <c r="K54" s="324">
        <v>1</v>
      </c>
      <c r="L54" s="324">
        <v>3.50</v>
      </c>
      <c r="M54" s="324">
        <v>2.50</v>
      </c>
      <c r="N54" s="324">
        <v>1</v>
      </c>
      <c r="O54" s="324">
        <v>3</v>
      </c>
      <c r="P54" s="229">
        <f t="shared" si="3"/>
        <v>11</v>
      </c>
      <c r="Q54" s="229">
        <f t="shared" si="4"/>
        <v>0.55000000000000004</v>
      </c>
      <c r="R54" s="103">
        <f t="shared" si="5"/>
        <v>1.1000000000000001</v>
      </c>
      <c r="S54" s="103">
        <f t="shared" si="6"/>
        <v>1.675</v>
      </c>
      <c r="T54" s="103">
        <f t="shared" si="7"/>
        <v>1.40</v>
      </c>
      <c r="U54" s="103">
        <f t="shared" si="8"/>
        <v>1.70</v>
      </c>
      <c r="V54" s="103">
        <f t="shared" si="9"/>
        <v>1.50</v>
      </c>
      <c r="W54" s="26">
        <f t="shared" si="10"/>
        <v>56.50</v>
      </c>
      <c r="X54" s="226">
        <f t="shared" si="11"/>
        <v>11.30</v>
      </c>
      <c r="Y54" s="118">
        <v>50</v>
      </c>
      <c r="Z54" s="227">
        <f t="shared" si="12"/>
        <v>40</v>
      </c>
      <c r="AA54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6"/>
    </row>
    <row r="55" spans="1:42" s="104" customFormat="1" ht="20.25">
      <c r="A55" s="223">
        <v>49</v>
      </c>
      <c r="B55" s="260">
        <v>630183</v>
      </c>
      <c r="C55" s="315" t="s">
        <v>154</v>
      </c>
      <c r="D55" s="8">
        <v>9</v>
      </c>
      <c r="E55" s="8">
        <v>6.50</v>
      </c>
      <c r="F55" s="8">
        <v>10</v>
      </c>
      <c r="G55" s="8">
        <v>8</v>
      </c>
      <c r="H55" s="8">
        <v>11</v>
      </c>
      <c r="I55" s="316">
        <f t="shared" si="1"/>
        <v>44.50</v>
      </c>
      <c r="J55" s="228">
        <f t="shared" si="2"/>
        <v>6.675</v>
      </c>
      <c r="K55" s="324">
        <v>1.50</v>
      </c>
      <c r="L55" s="324">
        <v>2</v>
      </c>
      <c r="M55" s="324">
        <v>3</v>
      </c>
      <c r="N55" s="324">
        <v>2.50</v>
      </c>
      <c r="O55" s="324">
        <v>3.50</v>
      </c>
      <c r="P55" s="229">
        <f t="shared" si="3"/>
        <v>12.50</v>
      </c>
      <c r="Q55" s="229">
        <f t="shared" si="4"/>
        <v>0.625</v>
      </c>
      <c r="R55" s="103">
        <f t="shared" si="5"/>
        <v>1.4249999999999998</v>
      </c>
      <c r="S55" s="103">
        <f t="shared" si="6"/>
        <v>1.075</v>
      </c>
      <c r="T55" s="103">
        <f t="shared" si="7"/>
        <v>1.65</v>
      </c>
      <c r="U55" s="103">
        <f t="shared" si="8"/>
        <v>1.325</v>
      </c>
      <c r="V55" s="103">
        <f t="shared" si="9"/>
        <v>1.825</v>
      </c>
      <c r="W55" s="26">
        <f t="shared" si="10"/>
        <v>57</v>
      </c>
      <c r="X55" s="226">
        <f t="shared" si="11"/>
        <v>11.40</v>
      </c>
      <c r="Y55" s="118">
        <v>46</v>
      </c>
      <c r="Z55" s="227">
        <f t="shared" si="12"/>
        <v>36.800000000000004</v>
      </c>
      <c r="AA55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6"/>
    </row>
    <row r="56" spans="1:42" s="104" customFormat="1" ht="20.25">
      <c r="A56" s="223">
        <v>50</v>
      </c>
      <c r="B56" s="260">
        <v>630184</v>
      </c>
      <c r="C56" s="315" t="s">
        <v>229</v>
      </c>
      <c r="D56" s="8">
        <v>9.50</v>
      </c>
      <c r="E56" s="8">
        <v>11</v>
      </c>
      <c r="F56" s="8">
        <v>13.50</v>
      </c>
      <c r="G56" s="8">
        <v>10</v>
      </c>
      <c r="H56" s="8">
        <v>8</v>
      </c>
      <c r="I56" s="316">
        <f t="shared" si="1"/>
        <v>52</v>
      </c>
      <c r="J56" s="228">
        <f t="shared" si="2"/>
        <v>7.80</v>
      </c>
      <c r="K56" s="324">
        <v>2.50</v>
      </c>
      <c r="L56" s="324">
        <v>3.50</v>
      </c>
      <c r="M56" s="324">
        <v>0</v>
      </c>
      <c r="N56" s="324">
        <v>3</v>
      </c>
      <c r="O56" s="324">
        <v>4</v>
      </c>
      <c r="P56" s="229">
        <f t="shared" si="3"/>
        <v>13</v>
      </c>
      <c r="Q56" s="229">
        <f t="shared" si="4"/>
        <v>0.65</v>
      </c>
      <c r="R56" s="103">
        <f t="shared" si="5"/>
        <v>1.55</v>
      </c>
      <c r="S56" s="103">
        <f t="shared" si="6"/>
        <v>1.825</v>
      </c>
      <c r="T56" s="103">
        <f t="shared" si="7"/>
        <v>2.025</v>
      </c>
      <c r="U56" s="103">
        <f t="shared" si="8"/>
        <v>1.65</v>
      </c>
      <c r="V56" s="103">
        <f t="shared" si="9"/>
        <v>1.40</v>
      </c>
      <c r="W56" s="26">
        <f t="shared" si="10"/>
        <v>65</v>
      </c>
      <c r="X56" s="226">
        <f t="shared" si="11"/>
        <v>13</v>
      </c>
      <c r="Y56" s="118">
        <v>56</v>
      </c>
      <c r="Z56" s="227">
        <f t="shared" si="12"/>
        <v>44.80</v>
      </c>
      <c r="AA56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6"/>
    </row>
    <row r="57" spans="1:42" s="104" customFormat="1" ht="20.25">
      <c r="A57" s="223">
        <v>51</v>
      </c>
      <c r="B57" s="260">
        <v>630185</v>
      </c>
      <c r="C57" s="315" t="s">
        <v>155</v>
      </c>
      <c r="D57" s="8">
        <v>12.50</v>
      </c>
      <c r="E57" s="8">
        <v>8.50</v>
      </c>
      <c r="F57" s="8">
        <v>10</v>
      </c>
      <c r="G57" s="8">
        <v>9</v>
      </c>
      <c r="H57" s="8">
        <v>13.50</v>
      </c>
      <c r="I57" s="316">
        <f t="shared" si="1"/>
        <v>53.50</v>
      </c>
      <c r="J57" s="228">
        <f t="shared" si="2"/>
        <v>8.025</v>
      </c>
      <c r="K57" s="324">
        <v>3.50</v>
      </c>
      <c r="L57" s="324">
        <v>3</v>
      </c>
      <c r="M57" s="324">
        <v>4</v>
      </c>
      <c r="N57" s="324">
        <v>2.50</v>
      </c>
      <c r="O57" s="324">
        <v>1.50</v>
      </c>
      <c r="P57" s="229">
        <f t="shared" si="3"/>
        <v>14.50</v>
      </c>
      <c r="Q57" s="229">
        <f t="shared" si="4"/>
        <v>0.72500000000000009</v>
      </c>
      <c r="R57" s="103">
        <f t="shared" si="5"/>
        <v>2.0499999999999998</v>
      </c>
      <c r="S57" s="103">
        <f t="shared" si="6"/>
        <v>1.4249999999999998</v>
      </c>
      <c r="T57" s="103">
        <f t="shared" si="7"/>
        <v>1.70</v>
      </c>
      <c r="U57" s="103">
        <f t="shared" si="8"/>
        <v>1.475</v>
      </c>
      <c r="V57" s="103">
        <f t="shared" si="9"/>
        <v>2.10</v>
      </c>
      <c r="W57" s="26">
        <f t="shared" si="10"/>
        <v>68</v>
      </c>
      <c r="X57" s="226">
        <f t="shared" si="11"/>
        <v>13.60</v>
      </c>
      <c r="Y57" s="118">
        <v>56</v>
      </c>
      <c r="Z57" s="227">
        <f t="shared" si="12"/>
        <v>44.80</v>
      </c>
      <c r="AA5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6"/>
    </row>
    <row r="58" spans="1:42" s="104" customFormat="1" ht="20.25">
      <c r="A58" s="223">
        <v>52</v>
      </c>
      <c r="B58" s="260">
        <v>630187</v>
      </c>
      <c r="C58" s="315" t="s">
        <v>157</v>
      </c>
      <c r="D58" s="8">
        <v>8</v>
      </c>
      <c r="E58" s="8">
        <v>7</v>
      </c>
      <c r="F58" s="8">
        <v>5.50</v>
      </c>
      <c r="G58" s="8">
        <v>8</v>
      </c>
      <c r="H58" s="8">
        <v>4.50</v>
      </c>
      <c r="I58" s="316">
        <f t="shared" si="1"/>
        <v>33</v>
      </c>
      <c r="J58" s="228">
        <f t="shared" si="2"/>
        <v>4.95</v>
      </c>
      <c r="K58" s="324">
        <v>2</v>
      </c>
      <c r="L58" s="324">
        <v>2.50</v>
      </c>
      <c r="M58" s="324">
        <v>1</v>
      </c>
      <c r="N58" s="324">
        <v>3</v>
      </c>
      <c r="O58" s="324">
        <v>0</v>
      </c>
      <c r="P58" s="229">
        <f t="shared" si="3"/>
        <v>8.50</v>
      </c>
      <c r="Q58" s="229">
        <f t="shared" si="4"/>
        <v>0.42500000000000004</v>
      </c>
      <c r="R58" s="103">
        <f t="shared" si="5"/>
        <v>1.30</v>
      </c>
      <c r="S58" s="103">
        <f t="shared" si="6"/>
        <v>1.175</v>
      </c>
      <c r="T58" s="103">
        <f t="shared" si="7"/>
        <v>0.875</v>
      </c>
      <c r="U58" s="103">
        <f t="shared" si="8"/>
        <v>1.35</v>
      </c>
      <c r="V58" s="103">
        <f t="shared" si="9"/>
        <v>0.675</v>
      </c>
      <c r="W58" s="26">
        <f t="shared" si="10"/>
        <v>41.50</v>
      </c>
      <c r="X58" s="226">
        <f t="shared" si="11"/>
        <v>8.3000000000000007</v>
      </c>
      <c r="Y58" s="118">
        <v>37</v>
      </c>
      <c r="Z58" s="227">
        <f t="shared" si="12"/>
        <v>29.60</v>
      </c>
      <c r="AA58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6"/>
    </row>
    <row r="59" spans="1:42" s="104" customFormat="1" ht="20.25">
      <c r="A59" s="223">
        <v>53</v>
      </c>
      <c r="B59" s="260">
        <v>630189</v>
      </c>
      <c r="C59" s="315" t="s">
        <v>230</v>
      </c>
      <c r="D59" s="8">
        <v>5</v>
      </c>
      <c r="E59" s="8">
        <v>6.50</v>
      </c>
      <c r="F59" s="8">
        <v>6</v>
      </c>
      <c r="G59" s="8">
        <v>7</v>
      </c>
      <c r="H59" s="8">
        <v>9</v>
      </c>
      <c r="I59" s="316">
        <f t="shared" si="1"/>
        <v>33.50</v>
      </c>
      <c r="J59" s="228">
        <f t="shared" si="2"/>
        <v>5.0249999999999995</v>
      </c>
      <c r="K59" s="324">
        <v>2</v>
      </c>
      <c r="L59" s="324">
        <v>0.50</v>
      </c>
      <c r="M59" s="324">
        <v>3</v>
      </c>
      <c r="N59" s="324">
        <v>2</v>
      </c>
      <c r="O59" s="324">
        <v>1.50</v>
      </c>
      <c r="P59" s="229">
        <f t="shared" si="3"/>
        <v>9</v>
      </c>
      <c r="Q59" s="229">
        <f t="shared" si="4"/>
        <v>0.45</v>
      </c>
      <c r="R59" s="103">
        <f t="shared" si="5"/>
        <v>0.85</v>
      </c>
      <c r="S59" s="103">
        <f t="shared" si="6"/>
        <v>1</v>
      </c>
      <c r="T59" s="103">
        <f t="shared" si="7"/>
        <v>1.0499999999999998</v>
      </c>
      <c r="U59" s="103">
        <f t="shared" si="8"/>
        <v>1.1500000000000001</v>
      </c>
      <c r="V59" s="103">
        <f t="shared" si="9"/>
        <v>1.4249999999999998</v>
      </c>
      <c r="W59" s="26">
        <f t="shared" si="10"/>
        <v>42.50</v>
      </c>
      <c r="X59" s="226">
        <f t="shared" si="11"/>
        <v>8.50</v>
      </c>
      <c r="Y59" s="118">
        <v>36</v>
      </c>
      <c r="Z59" s="227">
        <f t="shared" si="12"/>
        <v>28.80</v>
      </c>
      <c r="AA59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6"/>
    </row>
    <row r="60" spans="1:42" s="104" customFormat="1" ht="20.25">
      <c r="A60" s="223">
        <v>54</v>
      </c>
      <c r="B60" s="260">
        <v>630192</v>
      </c>
      <c r="C60" s="315" t="s">
        <v>160</v>
      </c>
      <c r="D60" s="8">
        <v>9</v>
      </c>
      <c r="E60" s="8">
        <v>8.50</v>
      </c>
      <c r="F60" s="8">
        <v>12</v>
      </c>
      <c r="G60" s="8">
        <v>13.50</v>
      </c>
      <c r="H60" s="8">
        <v>7</v>
      </c>
      <c r="I60" s="316">
        <f t="shared" si="1"/>
        <v>50</v>
      </c>
      <c r="J60" s="228">
        <f t="shared" si="2"/>
        <v>7.50</v>
      </c>
      <c r="K60" s="324">
        <v>5</v>
      </c>
      <c r="L60" s="324">
        <v>1</v>
      </c>
      <c r="M60" s="324">
        <v>1</v>
      </c>
      <c r="N60" s="324">
        <v>4</v>
      </c>
      <c r="O60" s="324">
        <v>2.50</v>
      </c>
      <c r="P60" s="229">
        <f t="shared" si="3"/>
        <v>13.50</v>
      </c>
      <c r="Q60" s="229">
        <f t="shared" si="4"/>
        <v>0.675</v>
      </c>
      <c r="R60" s="103">
        <f t="shared" si="5"/>
        <v>1.60</v>
      </c>
      <c r="S60" s="103">
        <f t="shared" si="6"/>
        <v>1.325</v>
      </c>
      <c r="T60" s="103">
        <f t="shared" si="7"/>
        <v>1.85</v>
      </c>
      <c r="U60" s="103">
        <f t="shared" si="8"/>
        <v>2.225</v>
      </c>
      <c r="V60" s="103">
        <f t="shared" si="9"/>
        <v>1.175</v>
      </c>
      <c r="W60" s="26">
        <f t="shared" si="10"/>
        <v>63.50</v>
      </c>
      <c r="X60" s="226">
        <f t="shared" si="11"/>
        <v>12.70</v>
      </c>
      <c r="Y60" s="118">
        <v>55</v>
      </c>
      <c r="Z60" s="227">
        <f t="shared" si="12"/>
        <v>44</v>
      </c>
      <c r="AA60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6"/>
    </row>
    <row r="61" spans="1:42" s="104" customFormat="1" ht="20.25">
      <c r="A61" s="223">
        <v>55</v>
      </c>
      <c r="B61" s="260">
        <v>630193</v>
      </c>
      <c r="C61" s="315" t="s">
        <v>231</v>
      </c>
      <c r="D61" s="8">
        <v>6</v>
      </c>
      <c r="E61" s="8">
        <v>8</v>
      </c>
      <c r="F61" s="8">
        <v>9</v>
      </c>
      <c r="G61" s="8">
        <v>7</v>
      </c>
      <c r="H61" s="8">
        <v>6</v>
      </c>
      <c r="I61" s="316">
        <f t="shared" si="1"/>
        <v>36</v>
      </c>
      <c r="J61" s="228">
        <f t="shared" si="2"/>
        <v>5.40</v>
      </c>
      <c r="K61" s="324">
        <v>1.50</v>
      </c>
      <c r="L61" s="324">
        <v>3</v>
      </c>
      <c r="M61" s="324">
        <v>0.50</v>
      </c>
      <c r="N61" s="324">
        <v>2.50</v>
      </c>
      <c r="O61" s="324">
        <v>2</v>
      </c>
      <c r="P61" s="229">
        <f t="shared" si="3"/>
        <v>9.50</v>
      </c>
      <c r="Q61" s="229">
        <f t="shared" si="4"/>
        <v>0.475</v>
      </c>
      <c r="R61" s="103">
        <f t="shared" si="5"/>
        <v>0.97499999999999987</v>
      </c>
      <c r="S61" s="103">
        <f t="shared" si="6"/>
        <v>1.35</v>
      </c>
      <c r="T61" s="103">
        <f t="shared" si="7"/>
        <v>1.3749999999999998</v>
      </c>
      <c r="U61" s="103">
        <f t="shared" si="8"/>
        <v>1.175</v>
      </c>
      <c r="V61" s="103">
        <f t="shared" si="9"/>
        <v>0.99999999999999989</v>
      </c>
      <c r="W61" s="26">
        <f t="shared" si="10"/>
        <v>45.50</v>
      </c>
      <c r="X61" s="226">
        <f t="shared" si="11"/>
        <v>9.10</v>
      </c>
      <c r="Y61" s="118">
        <v>40</v>
      </c>
      <c r="Z61" s="227">
        <f t="shared" si="12"/>
        <v>32</v>
      </c>
      <c r="AA61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6"/>
    </row>
    <row r="62" spans="1:42" s="104" customFormat="1" ht="20.25">
      <c r="A62" s="223">
        <v>56</v>
      </c>
      <c r="B62" s="260">
        <v>630195</v>
      </c>
      <c r="C62" s="315" t="s">
        <v>232</v>
      </c>
      <c r="D62" s="8">
        <v>8</v>
      </c>
      <c r="E62" s="8">
        <v>9</v>
      </c>
      <c r="F62" s="8">
        <v>10.50</v>
      </c>
      <c r="G62" s="8">
        <v>11</v>
      </c>
      <c r="H62" s="8">
        <v>13</v>
      </c>
      <c r="I62" s="316">
        <f t="shared" si="1"/>
        <v>51.50</v>
      </c>
      <c r="J62" s="228">
        <f t="shared" si="2"/>
        <v>7.725</v>
      </c>
      <c r="K62" s="324">
        <v>1</v>
      </c>
      <c r="L62" s="324">
        <v>3.50</v>
      </c>
      <c r="M62" s="324">
        <v>4</v>
      </c>
      <c r="N62" s="324">
        <v>2</v>
      </c>
      <c r="O62" s="324">
        <v>3</v>
      </c>
      <c r="P62" s="229">
        <f t="shared" si="3"/>
        <v>13.50</v>
      </c>
      <c r="Q62" s="229">
        <f t="shared" si="4"/>
        <v>0.675</v>
      </c>
      <c r="R62" s="103">
        <f t="shared" si="5"/>
        <v>1.25</v>
      </c>
      <c r="S62" s="103">
        <f t="shared" si="6"/>
        <v>1.525</v>
      </c>
      <c r="T62" s="103">
        <f t="shared" si="7"/>
        <v>1.775</v>
      </c>
      <c r="U62" s="103">
        <f t="shared" si="8"/>
        <v>1.75</v>
      </c>
      <c r="V62" s="103">
        <f t="shared" si="9"/>
        <v>2.10</v>
      </c>
      <c r="W62" s="26">
        <f t="shared" si="10"/>
        <v>65</v>
      </c>
      <c r="X62" s="226">
        <f t="shared" si="11"/>
        <v>13</v>
      </c>
      <c r="Y62" s="118">
        <v>53</v>
      </c>
      <c r="Z62" s="227">
        <f t="shared" si="12"/>
        <v>42.400000000000006</v>
      </c>
      <c r="AA62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6"/>
    </row>
    <row r="63" spans="1:42" s="104" customFormat="1" ht="20.25">
      <c r="A63" s="223">
        <v>57</v>
      </c>
      <c r="B63" s="260">
        <v>630196</v>
      </c>
      <c r="C63" s="315" t="s">
        <v>233</v>
      </c>
      <c r="D63" s="8">
        <v>5</v>
      </c>
      <c r="E63" s="8">
        <v>10</v>
      </c>
      <c r="F63" s="8">
        <v>5.50</v>
      </c>
      <c r="G63" s="8">
        <v>8</v>
      </c>
      <c r="H63" s="8">
        <v>4.50</v>
      </c>
      <c r="I63" s="316">
        <f t="shared" si="1"/>
        <v>33</v>
      </c>
      <c r="J63" s="228">
        <f t="shared" si="2"/>
        <v>4.95</v>
      </c>
      <c r="K63" s="11">
        <v>2</v>
      </c>
      <c r="L63" s="11">
        <v>3</v>
      </c>
      <c r="M63" s="11">
        <v>2.50</v>
      </c>
      <c r="N63" s="11">
        <v>1</v>
      </c>
      <c r="O63" s="11">
        <v>0.50</v>
      </c>
      <c r="P63" s="229">
        <f t="shared" si="3"/>
        <v>9</v>
      </c>
      <c r="Q63" s="229">
        <f t="shared" si="4"/>
        <v>0.45</v>
      </c>
      <c r="R63" s="103">
        <f t="shared" si="5"/>
        <v>0.85</v>
      </c>
      <c r="S63" s="103">
        <f t="shared" si="6"/>
        <v>1.65</v>
      </c>
      <c r="T63" s="103">
        <f t="shared" si="7"/>
        <v>0.95</v>
      </c>
      <c r="U63" s="103">
        <f t="shared" si="8"/>
        <v>1.25</v>
      </c>
      <c r="V63" s="103">
        <f t="shared" si="9"/>
        <v>0.70</v>
      </c>
      <c r="W63" s="26">
        <f t="shared" si="10"/>
        <v>42</v>
      </c>
      <c r="X63" s="226">
        <f t="shared" si="11"/>
        <v>8.40</v>
      </c>
      <c r="Y63" s="118">
        <v>37</v>
      </c>
      <c r="Z63" s="227">
        <f t="shared" si="12"/>
        <v>29.60</v>
      </c>
      <c r="AA63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6"/>
    </row>
    <row r="64" spans="1:42" s="104" customFormat="1" ht="20.25">
      <c r="A64" s="223">
        <v>58</v>
      </c>
      <c r="B64" s="260">
        <v>630197</v>
      </c>
      <c r="C64" s="315" t="s">
        <v>234</v>
      </c>
      <c r="D64" s="327">
        <v>3</v>
      </c>
      <c r="E64" s="327">
        <v>5</v>
      </c>
      <c r="F64" s="327">
        <v>7</v>
      </c>
      <c r="G64" s="327">
        <v>3</v>
      </c>
      <c r="H64" s="327">
        <v>3.50</v>
      </c>
      <c r="I64" s="316">
        <f t="shared" si="1"/>
        <v>21.50</v>
      </c>
      <c r="J64" s="228">
        <f t="shared" si="2"/>
        <v>3.225</v>
      </c>
      <c r="K64" s="11">
        <v>1.50</v>
      </c>
      <c r="L64" s="11">
        <v>0.50</v>
      </c>
      <c r="M64" s="11">
        <v>1</v>
      </c>
      <c r="N64" s="11">
        <v>1.50</v>
      </c>
      <c r="O64" s="11">
        <v>1</v>
      </c>
      <c r="P64" s="229">
        <f t="shared" si="3"/>
        <v>5.50</v>
      </c>
      <c r="Q64" s="229">
        <f t="shared" si="4"/>
        <v>0.27500000000000002</v>
      </c>
      <c r="R64" s="103">
        <f t="shared" si="5"/>
        <v>0.52499999999999991</v>
      </c>
      <c r="S64" s="103">
        <f t="shared" si="6"/>
        <v>0.775</v>
      </c>
      <c r="T64" s="103">
        <f t="shared" si="7"/>
        <v>1.1000000000000001</v>
      </c>
      <c r="U64" s="103">
        <f t="shared" si="8"/>
        <v>0.52499999999999991</v>
      </c>
      <c r="V64" s="103">
        <f t="shared" si="9"/>
        <v>0.57500000000000007</v>
      </c>
      <c r="W64" s="26">
        <f t="shared" si="10"/>
        <v>27</v>
      </c>
      <c r="X64" s="226">
        <f t="shared" si="11"/>
        <v>5.40</v>
      </c>
      <c r="Y64" s="118">
        <v>23</v>
      </c>
      <c r="Z64" s="227">
        <f t="shared" si="12"/>
        <v>18.400000000000002</v>
      </c>
      <c r="AA64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6"/>
    </row>
    <row r="65" spans="1:42" s="104" customFormat="1" ht="20.25">
      <c r="A65" s="223">
        <v>59</v>
      </c>
      <c r="B65" s="260">
        <v>630198</v>
      </c>
      <c r="C65" s="315" t="s">
        <v>235</v>
      </c>
      <c r="D65" s="327">
        <v>4</v>
      </c>
      <c r="E65" s="327">
        <v>6</v>
      </c>
      <c r="F65" s="327">
        <v>2</v>
      </c>
      <c r="G65" s="327">
        <v>4</v>
      </c>
      <c r="H65" s="327">
        <v>3</v>
      </c>
      <c r="I65" s="316">
        <f t="shared" si="1"/>
        <v>19</v>
      </c>
      <c r="J65" s="228">
        <f t="shared" si="2"/>
        <v>2.85</v>
      </c>
      <c r="K65" s="11">
        <v>0.50</v>
      </c>
      <c r="L65" s="11">
        <v>0</v>
      </c>
      <c r="M65" s="11">
        <v>1.50</v>
      </c>
      <c r="N65" s="11">
        <v>3</v>
      </c>
      <c r="O65" s="11">
        <v>0.50</v>
      </c>
      <c r="P65" s="229">
        <f t="shared" si="3"/>
        <v>5.50</v>
      </c>
      <c r="Q65" s="229">
        <f t="shared" si="4"/>
        <v>0.27500000000000002</v>
      </c>
      <c r="R65" s="103">
        <f t="shared" si="5"/>
        <v>0.625</v>
      </c>
      <c r="S65" s="103">
        <f t="shared" si="6"/>
        <v>0.89999999999999991</v>
      </c>
      <c r="T65" s="103">
        <f t="shared" si="7"/>
        <v>0.375</v>
      </c>
      <c r="U65" s="103">
        <f t="shared" si="8"/>
        <v>0.75</v>
      </c>
      <c r="V65" s="103">
        <f t="shared" si="9"/>
        <v>0.475</v>
      </c>
      <c r="W65" s="26">
        <f t="shared" si="10"/>
        <v>24.50</v>
      </c>
      <c r="X65" s="226">
        <f t="shared" si="11"/>
        <v>4.9000000000000004</v>
      </c>
      <c r="Y65" s="118">
        <v>21</v>
      </c>
      <c r="Z65" s="227">
        <f t="shared" si="12"/>
        <v>16.80</v>
      </c>
      <c r="AA65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6"/>
    </row>
    <row r="66" spans="1:42" s="104" customFormat="1" ht="20.25">
      <c r="A66" s="223">
        <v>60</v>
      </c>
      <c r="B66" s="260">
        <v>630199</v>
      </c>
      <c r="C66" s="315" t="s">
        <v>236</v>
      </c>
      <c r="D66" s="327">
        <v>14</v>
      </c>
      <c r="E66" s="327">
        <v>12</v>
      </c>
      <c r="F66" s="327">
        <v>13</v>
      </c>
      <c r="G66" s="327">
        <v>12</v>
      </c>
      <c r="H66" s="327">
        <v>8</v>
      </c>
      <c r="I66" s="316">
        <f t="shared" si="1"/>
        <v>59</v>
      </c>
      <c r="J66" s="228">
        <f t="shared" si="2"/>
        <v>8.85</v>
      </c>
      <c r="K66" s="11">
        <v>2.50</v>
      </c>
      <c r="L66" s="11">
        <v>1</v>
      </c>
      <c r="M66" s="11">
        <v>5</v>
      </c>
      <c r="N66" s="11">
        <v>3.50</v>
      </c>
      <c r="O66" s="11">
        <v>2.50</v>
      </c>
      <c r="P66" s="229">
        <f t="shared" si="3"/>
        <v>14.50</v>
      </c>
      <c r="Q66" s="229">
        <f t="shared" si="4"/>
        <v>0.72500000000000009</v>
      </c>
      <c r="R66" s="103">
        <f t="shared" si="5"/>
        <v>2.225</v>
      </c>
      <c r="S66" s="103">
        <f t="shared" si="6"/>
        <v>1.85</v>
      </c>
      <c r="T66" s="103">
        <f t="shared" si="7"/>
        <v>2.2000000000000002</v>
      </c>
      <c r="U66" s="103">
        <f t="shared" si="8"/>
        <v>1.975</v>
      </c>
      <c r="V66" s="103">
        <f t="shared" si="9"/>
        <v>1.325</v>
      </c>
      <c r="W66" s="26">
        <f t="shared" si="10"/>
        <v>73.50</v>
      </c>
      <c r="X66" s="226">
        <f t="shared" si="11"/>
        <v>14.70</v>
      </c>
      <c r="Y66" s="118">
        <v>61</v>
      </c>
      <c r="Z66" s="227">
        <f t="shared" si="12"/>
        <v>48.80</v>
      </c>
      <c r="AA66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6"/>
    </row>
    <row r="67" spans="1:42" s="104" customFormat="1" ht="20.25">
      <c r="A67" s="223">
        <v>61</v>
      </c>
      <c r="B67" s="260">
        <v>630200</v>
      </c>
      <c r="C67" s="315" t="s">
        <v>237</v>
      </c>
      <c r="D67" s="327">
        <v>8</v>
      </c>
      <c r="E67" s="327">
        <v>9</v>
      </c>
      <c r="F67" s="327">
        <v>8</v>
      </c>
      <c r="G67" s="327">
        <v>11</v>
      </c>
      <c r="H67" s="327">
        <v>7</v>
      </c>
      <c r="I67" s="316">
        <f t="shared" si="1"/>
        <v>43</v>
      </c>
      <c r="J67" s="228">
        <f t="shared" si="2"/>
        <v>6.45</v>
      </c>
      <c r="K67" s="11">
        <v>1</v>
      </c>
      <c r="L67" s="11">
        <v>2.50</v>
      </c>
      <c r="M67" s="11">
        <v>4</v>
      </c>
      <c r="N67" s="11">
        <v>2</v>
      </c>
      <c r="O67" s="11">
        <v>1.50</v>
      </c>
      <c r="P67" s="229">
        <f t="shared" si="3"/>
        <v>11</v>
      </c>
      <c r="Q67" s="229">
        <f t="shared" si="4"/>
        <v>0.55000000000000004</v>
      </c>
      <c r="R67" s="103">
        <f t="shared" si="5"/>
        <v>1.25</v>
      </c>
      <c r="S67" s="103">
        <f t="shared" si="6"/>
        <v>1.475</v>
      </c>
      <c r="T67" s="103">
        <f t="shared" si="7"/>
        <v>1.40</v>
      </c>
      <c r="U67" s="103">
        <f t="shared" si="8"/>
        <v>1.75</v>
      </c>
      <c r="V67" s="103">
        <f t="shared" si="9"/>
        <v>1.125</v>
      </c>
      <c r="W67" s="26">
        <f t="shared" si="10"/>
        <v>54</v>
      </c>
      <c r="X67" s="226">
        <f t="shared" si="11"/>
        <v>10.80</v>
      </c>
      <c r="Y67" s="118">
        <v>49</v>
      </c>
      <c r="Z67" s="227">
        <f t="shared" si="12"/>
        <v>39.200000000000003</v>
      </c>
      <c r="AA6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6"/>
    </row>
    <row r="68" spans="1:42" s="104" customFormat="1" ht="20.25">
      <c r="A68" s="223">
        <v>62</v>
      </c>
      <c r="B68" s="260">
        <v>630202</v>
      </c>
      <c r="C68" s="315" t="s">
        <v>163</v>
      </c>
      <c r="D68" s="327">
        <v>5</v>
      </c>
      <c r="E68" s="327">
        <v>4.50</v>
      </c>
      <c r="F68" s="327">
        <v>4</v>
      </c>
      <c r="G68" s="327">
        <v>9</v>
      </c>
      <c r="H68" s="327">
        <v>4</v>
      </c>
      <c r="I68" s="316">
        <f t="shared" si="1"/>
        <v>26.50</v>
      </c>
      <c r="J68" s="228">
        <f t="shared" si="2"/>
        <v>3.9749999999999996</v>
      </c>
      <c r="K68" s="11">
        <v>3</v>
      </c>
      <c r="L68" s="11">
        <v>1.50</v>
      </c>
      <c r="M68" s="11">
        <v>1</v>
      </c>
      <c r="N68" s="11">
        <v>0</v>
      </c>
      <c r="O68" s="11">
        <v>2</v>
      </c>
      <c r="P68" s="229">
        <f t="shared" si="3"/>
        <v>7.50</v>
      </c>
      <c r="Q68" s="229">
        <f t="shared" si="4"/>
        <v>0.375</v>
      </c>
      <c r="R68" s="103">
        <f t="shared" si="5"/>
        <v>0.90</v>
      </c>
      <c r="S68" s="103">
        <f t="shared" si="6"/>
        <v>0.75</v>
      </c>
      <c r="T68" s="103">
        <f t="shared" si="7"/>
        <v>0.65</v>
      </c>
      <c r="U68" s="103">
        <f t="shared" si="8"/>
        <v>1.35</v>
      </c>
      <c r="V68" s="103">
        <f t="shared" si="9"/>
        <v>0.70</v>
      </c>
      <c r="W68" s="26">
        <f t="shared" si="10"/>
        <v>34</v>
      </c>
      <c r="X68" s="226">
        <f t="shared" si="11"/>
        <v>6.8000000000000007</v>
      </c>
      <c r="Y68" s="118">
        <v>31</v>
      </c>
      <c r="Z68" s="227">
        <f t="shared" si="12"/>
        <v>24.80</v>
      </c>
      <c r="AA68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6"/>
    </row>
    <row r="69" spans="1:42" s="104" customFormat="1" ht="20.25">
      <c r="A69" s="223">
        <v>63</v>
      </c>
      <c r="B69" s="260">
        <v>630203</v>
      </c>
      <c r="C69" s="315" t="s">
        <v>238</v>
      </c>
      <c r="D69" s="327">
        <v>7</v>
      </c>
      <c r="E69" s="327">
        <v>10.50</v>
      </c>
      <c r="F69" s="327">
        <v>9</v>
      </c>
      <c r="G69" s="327">
        <v>5.50</v>
      </c>
      <c r="H69" s="327">
        <v>8</v>
      </c>
      <c r="I69" s="316">
        <f t="shared" si="1"/>
        <v>40</v>
      </c>
      <c r="J69" s="228">
        <f t="shared" si="2"/>
        <v>6</v>
      </c>
      <c r="K69" s="11">
        <v>2</v>
      </c>
      <c r="L69" s="11">
        <v>3</v>
      </c>
      <c r="M69" s="11">
        <v>2</v>
      </c>
      <c r="N69" s="11">
        <v>2.50</v>
      </c>
      <c r="O69" s="11">
        <v>1.50</v>
      </c>
      <c r="P69" s="229">
        <f t="shared" si="3"/>
        <v>11</v>
      </c>
      <c r="Q69" s="229">
        <f t="shared" si="4"/>
        <v>0.55000000000000004</v>
      </c>
      <c r="R69" s="103">
        <f t="shared" si="5"/>
        <v>1.1500000000000001</v>
      </c>
      <c r="S69" s="103">
        <f t="shared" si="6"/>
        <v>1.725</v>
      </c>
      <c r="T69" s="103">
        <f t="shared" si="7"/>
        <v>1.45</v>
      </c>
      <c r="U69" s="103">
        <f t="shared" si="8"/>
        <v>0.95</v>
      </c>
      <c r="V69" s="103">
        <f t="shared" si="9"/>
        <v>1.2749999999999999</v>
      </c>
      <c r="W69" s="26">
        <f t="shared" si="10"/>
        <v>51</v>
      </c>
      <c r="X69" s="226">
        <f t="shared" si="11"/>
        <v>10.200000000000001</v>
      </c>
      <c r="Y69" s="118">
        <v>42</v>
      </c>
      <c r="Z69" s="227">
        <f t="shared" si="12"/>
        <v>33.60</v>
      </c>
      <c r="AA69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6"/>
    </row>
    <row r="70" spans="1:42" s="104" customFormat="1" ht="20.25">
      <c r="A70" s="223">
        <v>64</v>
      </c>
      <c r="B70" s="260">
        <v>630205</v>
      </c>
      <c r="C70" s="315" t="s">
        <v>239</v>
      </c>
      <c r="D70" s="327">
        <v>8.50</v>
      </c>
      <c r="E70" s="327">
        <v>10</v>
      </c>
      <c r="F70" s="327">
        <v>7</v>
      </c>
      <c r="G70" s="327">
        <v>11</v>
      </c>
      <c r="H70" s="327">
        <v>9</v>
      </c>
      <c r="I70" s="316">
        <f t="shared" si="1"/>
        <v>45.50</v>
      </c>
      <c r="J70" s="228">
        <f t="shared" si="2"/>
        <v>6.825</v>
      </c>
      <c r="K70" s="11">
        <v>4</v>
      </c>
      <c r="L70" s="11">
        <v>2.50</v>
      </c>
      <c r="M70" s="11">
        <v>1.50</v>
      </c>
      <c r="N70" s="11">
        <v>2</v>
      </c>
      <c r="O70" s="11">
        <v>3</v>
      </c>
      <c r="P70" s="229">
        <f t="shared" si="3"/>
        <v>13</v>
      </c>
      <c r="Q70" s="229">
        <f t="shared" si="4"/>
        <v>0.65</v>
      </c>
      <c r="R70" s="103">
        <f t="shared" si="5"/>
        <v>1.475</v>
      </c>
      <c r="S70" s="103">
        <f t="shared" si="6"/>
        <v>1.625</v>
      </c>
      <c r="T70" s="103">
        <f t="shared" si="7"/>
        <v>1.125</v>
      </c>
      <c r="U70" s="103">
        <f t="shared" si="8"/>
        <v>1.75</v>
      </c>
      <c r="V70" s="103">
        <f t="shared" si="9"/>
        <v>1.50</v>
      </c>
      <c r="W70" s="26">
        <f t="shared" si="10"/>
        <v>58.50</v>
      </c>
      <c r="X70" s="226">
        <f t="shared" si="11"/>
        <v>11.70</v>
      </c>
      <c r="Y70" s="118">
        <v>49</v>
      </c>
      <c r="Z70" s="227">
        <f t="shared" si="12"/>
        <v>39.200000000000003</v>
      </c>
      <c r="AA70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6"/>
    </row>
    <row r="71" spans="1:42" s="104" customFormat="1" ht="20.25">
      <c r="A71" s="223">
        <v>65</v>
      </c>
      <c r="B71" s="260">
        <v>630207</v>
      </c>
      <c r="C71" s="315" t="s">
        <v>241</v>
      </c>
      <c r="D71" s="327">
        <v>5</v>
      </c>
      <c r="E71" s="327">
        <v>7.50</v>
      </c>
      <c r="F71" s="327">
        <v>10</v>
      </c>
      <c r="G71" s="327">
        <v>7</v>
      </c>
      <c r="H71" s="327">
        <v>10.50</v>
      </c>
      <c r="I71" s="316">
        <f t="shared" si="1"/>
        <v>40</v>
      </c>
      <c r="J71" s="228">
        <f t="shared" si="2"/>
        <v>6</v>
      </c>
      <c r="K71" s="11">
        <v>2.50</v>
      </c>
      <c r="L71" s="11">
        <v>1</v>
      </c>
      <c r="M71" s="11">
        <v>0</v>
      </c>
      <c r="N71" s="11">
        <v>5</v>
      </c>
      <c r="O71" s="11">
        <v>1.50</v>
      </c>
      <c r="P71" s="229">
        <f t="shared" si="3"/>
        <v>10</v>
      </c>
      <c r="Q71" s="229">
        <f t="shared" si="4"/>
        <v>0.50</v>
      </c>
      <c r="R71" s="103">
        <f t="shared" si="5"/>
        <v>0.875</v>
      </c>
      <c r="S71" s="103">
        <f t="shared" si="6"/>
        <v>1.175</v>
      </c>
      <c r="T71" s="103">
        <f t="shared" si="7"/>
        <v>1.50</v>
      </c>
      <c r="U71" s="103">
        <f t="shared" si="8"/>
        <v>1.30</v>
      </c>
      <c r="V71" s="103">
        <f t="shared" si="9"/>
        <v>1.65</v>
      </c>
      <c r="W71" s="26">
        <f t="shared" si="10"/>
        <v>50</v>
      </c>
      <c r="X71" s="226">
        <f t="shared" si="11"/>
        <v>10</v>
      </c>
      <c r="Y71" s="118">
        <v>44</v>
      </c>
      <c r="Z71" s="227">
        <f t="shared" si="12"/>
        <v>35.200000000000003</v>
      </c>
      <c r="AA71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6"/>
    </row>
    <row r="72" spans="1:42" s="104" customFormat="1" ht="20.25">
      <c r="A72" s="223">
        <v>66</v>
      </c>
      <c r="B72" s="260">
        <v>630208</v>
      </c>
      <c r="C72" s="315" t="s">
        <v>242</v>
      </c>
      <c r="D72" s="327">
        <v>10</v>
      </c>
      <c r="E72" s="327">
        <v>6</v>
      </c>
      <c r="F72" s="327">
        <v>9</v>
      </c>
      <c r="G72" s="327">
        <v>8.50</v>
      </c>
      <c r="H72" s="327">
        <v>7</v>
      </c>
      <c r="I72" s="316">
        <f t="shared" si="13" ref="I72:I135">SUM(D72:H72)</f>
        <v>40.50</v>
      </c>
      <c r="J72" s="228">
        <f t="shared" si="14" ref="J72:J135">I72*0.15</f>
        <v>6.075</v>
      </c>
      <c r="K72" s="11">
        <v>1.50</v>
      </c>
      <c r="L72" s="11">
        <v>2.50</v>
      </c>
      <c r="M72" s="11">
        <v>2</v>
      </c>
      <c r="N72" s="11">
        <v>1.50</v>
      </c>
      <c r="O72" s="11">
        <v>3</v>
      </c>
      <c r="P72" s="229">
        <f t="shared" si="15" ref="P72:P135">SUM(K72:O72)</f>
        <v>10.50</v>
      </c>
      <c r="Q72" s="229">
        <f t="shared" si="16" ref="Q72:Q135">P72*0.05</f>
        <v>0.525</v>
      </c>
      <c r="R72" s="103">
        <f t="shared" si="17" ref="R72:R135">D72*0.15+K72:K72*0.05</f>
        <v>1.575</v>
      </c>
      <c r="S72" s="103">
        <f t="shared" si="18" ref="S72:S135">E72*0.15+L72:L72*0.05</f>
        <v>1.0249999999999999</v>
      </c>
      <c r="T72" s="103">
        <f t="shared" si="19" ref="T72:T135">F72*0.15+M72:M72*0.05</f>
        <v>1.45</v>
      </c>
      <c r="U72" s="103">
        <f t="shared" si="20" ref="U72:U135">G72*0.15+N72:N72*0.05</f>
        <v>1.35</v>
      </c>
      <c r="V72" s="103">
        <f t="shared" si="21" ref="V72:V135">H72*0.15+O72:O72*0.05</f>
        <v>1.2000000000000002</v>
      </c>
      <c r="W72" s="26">
        <f t="shared" si="22" ref="W72:W135">I72+P72</f>
        <v>51</v>
      </c>
      <c r="X72" s="226">
        <f t="shared" si="23" ref="X72:X135">W72*0.2</f>
        <v>10.200000000000001</v>
      </c>
      <c r="Y72" s="118">
        <v>43</v>
      </c>
      <c r="Z72" s="227">
        <f t="shared" si="24" ref="Z72:Z135">Y72*0.8</f>
        <v>34.40</v>
      </c>
      <c r="AA72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6"/>
    </row>
    <row r="73" spans="1:42" s="104" customFormat="1" ht="20.25">
      <c r="A73" s="223">
        <v>67</v>
      </c>
      <c r="B73" s="260">
        <v>630212</v>
      </c>
      <c r="C73" s="315" t="s">
        <v>243</v>
      </c>
      <c r="D73" s="327">
        <v>4</v>
      </c>
      <c r="E73" s="327">
        <v>5.50</v>
      </c>
      <c r="F73" s="327">
        <v>6</v>
      </c>
      <c r="G73" s="327">
        <v>7</v>
      </c>
      <c r="H73" s="327">
        <v>9</v>
      </c>
      <c r="I73" s="316">
        <f t="shared" si="13"/>
        <v>31.50</v>
      </c>
      <c r="J73" s="228">
        <f t="shared" si="14"/>
        <v>4.7249999999999996</v>
      </c>
      <c r="K73" s="11">
        <v>0.50</v>
      </c>
      <c r="L73" s="11">
        <v>2</v>
      </c>
      <c r="M73" s="11">
        <v>1.50</v>
      </c>
      <c r="N73" s="11">
        <v>2</v>
      </c>
      <c r="O73" s="11">
        <v>1.50</v>
      </c>
      <c r="P73" s="229">
        <f t="shared" si="15"/>
        <v>7.50</v>
      </c>
      <c r="Q73" s="229">
        <f t="shared" si="16"/>
        <v>0.375</v>
      </c>
      <c r="R73" s="103">
        <f t="shared" si="17"/>
        <v>0.625</v>
      </c>
      <c r="S73" s="103">
        <f t="shared" si="18"/>
        <v>0.925</v>
      </c>
      <c r="T73" s="103">
        <f t="shared" si="19"/>
        <v>0.97499999999999987</v>
      </c>
      <c r="U73" s="103">
        <f t="shared" si="20"/>
        <v>1.1500000000000001</v>
      </c>
      <c r="V73" s="103">
        <f t="shared" si="21"/>
        <v>1.4249999999999998</v>
      </c>
      <c r="W73" s="26">
        <f t="shared" si="22"/>
        <v>39</v>
      </c>
      <c r="X73" s="226">
        <f t="shared" si="23"/>
        <v>7.8000000000000007</v>
      </c>
      <c r="Y73" s="118">
        <v>33</v>
      </c>
      <c r="Z73" s="227">
        <f t="shared" si="24"/>
        <v>26.40</v>
      </c>
      <c r="AA73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6"/>
    </row>
    <row r="74" spans="1:42" s="104" customFormat="1" ht="20.25">
      <c r="A74" s="223">
        <v>68</v>
      </c>
      <c r="B74" s="260">
        <v>630214</v>
      </c>
      <c r="C74" s="315" t="s">
        <v>244</v>
      </c>
      <c r="D74" s="327">
        <v>6.50</v>
      </c>
      <c r="E74" s="327">
        <v>7</v>
      </c>
      <c r="F74" s="327">
        <v>5</v>
      </c>
      <c r="G74" s="327">
        <v>8</v>
      </c>
      <c r="H74" s="327">
        <v>6</v>
      </c>
      <c r="I74" s="316">
        <f t="shared" si="13"/>
        <v>32.50</v>
      </c>
      <c r="J74" s="228">
        <f t="shared" si="14"/>
        <v>4.875</v>
      </c>
      <c r="K74" s="328">
        <v>1.50</v>
      </c>
      <c r="L74" s="328">
        <v>2.50</v>
      </c>
      <c r="M74" s="328">
        <v>2</v>
      </c>
      <c r="N74" s="328">
        <v>1</v>
      </c>
      <c r="O74" s="328">
        <v>2</v>
      </c>
      <c r="P74" s="229">
        <f t="shared" si="15"/>
        <v>9</v>
      </c>
      <c r="Q74" s="229">
        <f t="shared" si="16"/>
        <v>0.45</v>
      </c>
      <c r="R74" s="103">
        <f t="shared" si="17"/>
        <v>1.05</v>
      </c>
      <c r="S74" s="103">
        <f t="shared" si="18"/>
        <v>1.175</v>
      </c>
      <c r="T74" s="103">
        <f t="shared" si="19"/>
        <v>0.85</v>
      </c>
      <c r="U74" s="103">
        <f t="shared" si="20"/>
        <v>1.25</v>
      </c>
      <c r="V74" s="103">
        <f t="shared" si="21"/>
        <v>0.99999999999999989</v>
      </c>
      <c r="W74" s="26">
        <f t="shared" si="22"/>
        <v>41.50</v>
      </c>
      <c r="X74" s="226">
        <f t="shared" si="23"/>
        <v>8.3000000000000007</v>
      </c>
      <c r="Y74" s="118">
        <v>39</v>
      </c>
      <c r="Z74" s="227">
        <f t="shared" si="24"/>
        <v>31.200000000000003</v>
      </c>
      <c r="AA74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6"/>
    </row>
    <row r="75" spans="1:42" s="104" customFormat="1" ht="20.25">
      <c r="A75" s="223">
        <v>69</v>
      </c>
      <c r="B75" s="260">
        <v>630215</v>
      </c>
      <c r="C75" s="315" t="s">
        <v>244</v>
      </c>
      <c r="D75" s="327">
        <v>5</v>
      </c>
      <c r="E75" s="327">
        <v>16</v>
      </c>
      <c r="F75" s="327">
        <v>8</v>
      </c>
      <c r="G75" s="327">
        <v>6</v>
      </c>
      <c r="H75" s="327">
        <v>11</v>
      </c>
      <c r="I75" s="316">
        <f t="shared" si="13"/>
        <v>46</v>
      </c>
      <c r="J75" s="228">
        <f t="shared" si="14"/>
        <v>6.90</v>
      </c>
      <c r="K75" s="11">
        <v>3</v>
      </c>
      <c r="L75" s="11">
        <v>3.50</v>
      </c>
      <c r="M75" s="11">
        <v>2.50</v>
      </c>
      <c r="N75" s="11">
        <v>2</v>
      </c>
      <c r="O75" s="11">
        <v>0.50</v>
      </c>
      <c r="P75" s="229">
        <f t="shared" si="15"/>
        <v>11.50</v>
      </c>
      <c r="Q75" s="229">
        <f t="shared" si="16"/>
        <v>0.57500000000000007</v>
      </c>
      <c r="R75" s="103">
        <f t="shared" si="17"/>
        <v>0.90</v>
      </c>
      <c r="S75" s="103">
        <f t="shared" si="18"/>
        <v>2.5749999999999997</v>
      </c>
      <c r="T75" s="103">
        <f t="shared" si="19"/>
        <v>1.325</v>
      </c>
      <c r="U75" s="103">
        <f t="shared" si="20"/>
        <v>0.99999999999999989</v>
      </c>
      <c r="V75" s="103">
        <f t="shared" si="21"/>
        <v>1.6749999999999998</v>
      </c>
      <c r="W75" s="26">
        <f t="shared" si="22"/>
        <v>57.50</v>
      </c>
      <c r="X75" s="226">
        <f t="shared" si="23"/>
        <v>11.50</v>
      </c>
      <c r="Y75" s="118">
        <v>49</v>
      </c>
      <c r="Z75" s="227">
        <f t="shared" si="24"/>
        <v>39.200000000000003</v>
      </c>
      <c r="AA75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6"/>
    </row>
    <row r="76" spans="1:42" s="104" customFormat="1" ht="20.25">
      <c r="A76" s="223">
        <v>70</v>
      </c>
      <c r="B76" s="260">
        <v>630216</v>
      </c>
      <c r="C76" s="315" t="s">
        <v>245</v>
      </c>
      <c r="D76" s="327">
        <v>5</v>
      </c>
      <c r="E76" s="327">
        <v>7</v>
      </c>
      <c r="F76" s="327">
        <v>6</v>
      </c>
      <c r="G76" s="327">
        <v>8</v>
      </c>
      <c r="H76" s="327">
        <v>6</v>
      </c>
      <c r="I76" s="316">
        <f t="shared" si="13"/>
        <v>32</v>
      </c>
      <c r="J76" s="228">
        <f t="shared" si="14"/>
        <v>4.80</v>
      </c>
      <c r="K76" s="11">
        <v>0.50</v>
      </c>
      <c r="L76" s="11">
        <v>2</v>
      </c>
      <c r="M76" s="11">
        <v>3</v>
      </c>
      <c r="N76" s="11">
        <v>1</v>
      </c>
      <c r="O76" s="11">
        <v>2</v>
      </c>
      <c r="P76" s="229">
        <f t="shared" si="15"/>
        <v>8.50</v>
      </c>
      <c r="Q76" s="229">
        <f t="shared" si="16"/>
        <v>0.42500000000000004</v>
      </c>
      <c r="R76" s="103">
        <f t="shared" si="17"/>
        <v>0.775</v>
      </c>
      <c r="S76" s="103">
        <f t="shared" si="18"/>
        <v>1.1500000000000001</v>
      </c>
      <c r="T76" s="103">
        <f t="shared" si="19"/>
        <v>1.0499999999999998</v>
      </c>
      <c r="U76" s="103">
        <f t="shared" si="20"/>
        <v>1.25</v>
      </c>
      <c r="V76" s="103">
        <f t="shared" si="21"/>
        <v>0.99999999999999989</v>
      </c>
      <c r="W76" s="26">
        <f t="shared" si="22"/>
        <v>40.50</v>
      </c>
      <c r="X76" s="226">
        <f t="shared" si="23"/>
        <v>8.10</v>
      </c>
      <c r="Y76" s="118">
        <v>36</v>
      </c>
      <c r="Z76" s="227">
        <f t="shared" si="24"/>
        <v>28.80</v>
      </c>
      <c r="AA76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6"/>
    </row>
    <row r="77" spans="1:42" s="104" customFormat="1" ht="20.25">
      <c r="A77" s="223">
        <v>71</v>
      </c>
      <c r="B77" s="260">
        <v>630218</v>
      </c>
      <c r="C77" s="315" t="s">
        <v>246</v>
      </c>
      <c r="D77" s="327">
        <v>2</v>
      </c>
      <c r="E77" s="327">
        <v>6</v>
      </c>
      <c r="F77" s="327">
        <v>5.50</v>
      </c>
      <c r="G77" s="327">
        <v>4</v>
      </c>
      <c r="H77" s="327">
        <v>2.50</v>
      </c>
      <c r="I77" s="316">
        <f t="shared" si="13"/>
        <v>20</v>
      </c>
      <c r="J77" s="228">
        <f t="shared" si="14"/>
        <v>3</v>
      </c>
      <c r="K77" s="11">
        <v>1</v>
      </c>
      <c r="L77" s="11">
        <v>1</v>
      </c>
      <c r="M77" s="11">
        <v>2</v>
      </c>
      <c r="N77" s="11">
        <v>0.50</v>
      </c>
      <c r="O77" s="11">
        <v>1</v>
      </c>
      <c r="P77" s="229">
        <f t="shared" si="15"/>
        <v>5.50</v>
      </c>
      <c r="Q77" s="229">
        <f t="shared" si="16"/>
        <v>0.27500000000000002</v>
      </c>
      <c r="R77" s="103">
        <f t="shared" si="17"/>
        <v>0.35</v>
      </c>
      <c r="S77" s="103">
        <f t="shared" si="18"/>
        <v>0.95</v>
      </c>
      <c r="T77" s="103">
        <f t="shared" si="19"/>
        <v>0.925</v>
      </c>
      <c r="U77" s="103">
        <f t="shared" si="20"/>
        <v>0.625</v>
      </c>
      <c r="V77" s="103">
        <f t="shared" si="21"/>
        <v>0.425</v>
      </c>
      <c r="W77" s="26">
        <f t="shared" si="22"/>
        <v>25.50</v>
      </c>
      <c r="X77" s="226">
        <f t="shared" si="23"/>
        <v>5.1000000000000005</v>
      </c>
      <c r="Y77" s="118">
        <v>23</v>
      </c>
      <c r="Z77" s="227">
        <f t="shared" si="24"/>
        <v>18.400000000000002</v>
      </c>
      <c r="AA7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6"/>
    </row>
    <row r="78" spans="1:42" s="104" customFormat="1" ht="20.25">
      <c r="A78" s="223">
        <v>72</v>
      </c>
      <c r="B78" s="260">
        <v>630219</v>
      </c>
      <c r="C78" s="315" t="s">
        <v>247</v>
      </c>
      <c r="D78" s="327">
        <v>7</v>
      </c>
      <c r="E78" s="327">
        <v>8.50</v>
      </c>
      <c r="F78" s="327">
        <v>10</v>
      </c>
      <c r="G78" s="327">
        <v>11</v>
      </c>
      <c r="H78" s="327">
        <v>9</v>
      </c>
      <c r="I78" s="316">
        <f t="shared" si="13"/>
        <v>45.50</v>
      </c>
      <c r="J78" s="228">
        <f t="shared" si="14"/>
        <v>6.825</v>
      </c>
      <c r="K78" s="11">
        <v>1.50</v>
      </c>
      <c r="L78" s="11">
        <v>1</v>
      </c>
      <c r="M78" s="11">
        <v>4</v>
      </c>
      <c r="N78" s="11">
        <v>1.50</v>
      </c>
      <c r="O78" s="11">
        <v>3.50</v>
      </c>
      <c r="P78" s="229">
        <f t="shared" si="15"/>
        <v>11.50</v>
      </c>
      <c r="Q78" s="229">
        <f t="shared" si="16"/>
        <v>0.57500000000000007</v>
      </c>
      <c r="R78" s="103">
        <f t="shared" si="17"/>
        <v>1.125</v>
      </c>
      <c r="S78" s="103">
        <f t="shared" si="18"/>
        <v>1.325</v>
      </c>
      <c r="T78" s="103">
        <f t="shared" si="19"/>
        <v>1.70</v>
      </c>
      <c r="U78" s="103">
        <f t="shared" si="20"/>
        <v>1.725</v>
      </c>
      <c r="V78" s="103">
        <f t="shared" si="21"/>
        <v>1.525</v>
      </c>
      <c r="W78" s="26">
        <f t="shared" si="22"/>
        <v>57</v>
      </c>
      <c r="X78" s="226">
        <f t="shared" si="23"/>
        <v>11.40</v>
      </c>
      <c r="Y78" s="118">
        <v>48</v>
      </c>
      <c r="Z78" s="227">
        <f t="shared" si="24"/>
        <v>38.400000000000006</v>
      </c>
      <c r="AA78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6"/>
    </row>
    <row r="79" spans="1:42" s="104" customFormat="1" ht="20.25">
      <c r="A79" s="223">
        <v>73</v>
      </c>
      <c r="B79" s="260">
        <v>630220</v>
      </c>
      <c r="C79" s="315" t="s">
        <v>248</v>
      </c>
      <c r="D79" s="327">
        <v>10</v>
      </c>
      <c r="E79" s="327">
        <v>9</v>
      </c>
      <c r="F79" s="327">
        <v>7</v>
      </c>
      <c r="G79" s="327">
        <v>6.50</v>
      </c>
      <c r="H79" s="327">
        <v>11</v>
      </c>
      <c r="I79" s="316">
        <f t="shared" si="13"/>
        <v>43.50</v>
      </c>
      <c r="J79" s="228">
        <f t="shared" si="14"/>
        <v>6.525</v>
      </c>
      <c r="K79" s="11">
        <v>0</v>
      </c>
      <c r="L79" s="11">
        <v>3</v>
      </c>
      <c r="M79" s="11">
        <v>3.50</v>
      </c>
      <c r="N79" s="11">
        <v>2</v>
      </c>
      <c r="O79" s="11">
        <v>3</v>
      </c>
      <c r="P79" s="229">
        <f t="shared" si="15"/>
        <v>11.50</v>
      </c>
      <c r="Q79" s="229">
        <f t="shared" si="16"/>
        <v>0.57500000000000007</v>
      </c>
      <c r="R79" s="103">
        <f t="shared" si="17"/>
        <v>1.50</v>
      </c>
      <c r="S79" s="103">
        <f t="shared" si="18"/>
        <v>1.50</v>
      </c>
      <c r="T79" s="103">
        <f t="shared" si="19"/>
        <v>1.2250000000000001</v>
      </c>
      <c r="U79" s="103">
        <f t="shared" si="20"/>
        <v>1.075</v>
      </c>
      <c r="V79" s="103">
        <f t="shared" si="21"/>
        <v>1.7999999999999998</v>
      </c>
      <c r="W79" s="26">
        <f t="shared" si="22"/>
        <v>55</v>
      </c>
      <c r="X79" s="226">
        <f t="shared" si="23"/>
        <v>11</v>
      </c>
      <c r="Y79" s="118">
        <v>47</v>
      </c>
      <c r="Z79" s="227">
        <f t="shared" si="24"/>
        <v>37.60</v>
      </c>
      <c r="AA79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6"/>
    </row>
    <row r="80" spans="1:42" s="104" customFormat="1" ht="20.25">
      <c r="A80" s="223">
        <v>74</v>
      </c>
      <c r="B80" s="260">
        <v>630221</v>
      </c>
      <c r="C80" s="315" t="s">
        <v>167</v>
      </c>
      <c r="D80" s="327">
        <v>3</v>
      </c>
      <c r="E80" s="327">
        <v>6</v>
      </c>
      <c r="F80" s="327">
        <v>9</v>
      </c>
      <c r="G80" s="327">
        <v>5</v>
      </c>
      <c r="H80" s="327">
        <v>7</v>
      </c>
      <c r="I80" s="316">
        <f t="shared" si="13"/>
        <v>30</v>
      </c>
      <c r="J80" s="228">
        <f t="shared" si="14"/>
        <v>4.50</v>
      </c>
      <c r="K80" s="11">
        <v>2</v>
      </c>
      <c r="L80" s="11">
        <v>0.50</v>
      </c>
      <c r="M80" s="11">
        <v>2</v>
      </c>
      <c r="N80" s="11">
        <v>1.50</v>
      </c>
      <c r="O80" s="11">
        <v>2</v>
      </c>
      <c r="P80" s="229">
        <f t="shared" si="15"/>
        <v>8</v>
      </c>
      <c r="Q80" s="229">
        <f t="shared" si="16"/>
        <v>0.40</v>
      </c>
      <c r="R80" s="103">
        <f t="shared" si="17"/>
        <v>0.54999999999999993</v>
      </c>
      <c r="S80" s="103">
        <f t="shared" si="18"/>
        <v>0.925</v>
      </c>
      <c r="T80" s="103">
        <f t="shared" si="19"/>
        <v>1.45</v>
      </c>
      <c r="U80" s="103">
        <f t="shared" si="20"/>
        <v>0.825</v>
      </c>
      <c r="V80" s="103">
        <f t="shared" si="21"/>
        <v>1.1500000000000001</v>
      </c>
      <c r="W80" s="26">
        <f t="shared" si="22"/>
        <v>38</v>
      </c>
      <c r="X80" s="226">
        <f t="shared" si="23"/>
        <v>7.60</v>
      </c>
      <c r="Y80" s="118">
        <v>32</v>
      </c>
      <c r="Z80" s="227">
        <f t="shared" si="24"/>
        <v>25.60</v>
      </c>
      <c r="AA80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6"/>
    </row>
    <row r="81" spans="1:42" s="104" customFormat="1" ht="20.25">
      <c r="A81" s="223">
        <v>75</v>
      </c>
      <c r="B81" s="260">
        <v>630222</v>
      </c>
      <c r="C81" s="315" t="s">
        <v>122</v>
      </c>
      <c r="D81" s="327">
        <v>8.50</v>
      </c>
      <c r="E81" s="327">
        <v>9</v>
      </c>
      <c r="F81" s="327">
        <v>11</v>
      </c>
      <c r="G81" s="327">
        <v>9</v>
      </c>
      <c r="H81" s="327">
        <v>10</v>
      </c>
      <c r="I81" s="316">
        <f t="shared" si="13"/>
        <v>47.50</v>
      </c>
      <c r="J81" s="228">
        <f t="shared" si="14"/>
        <v>7.125</v>
      </c>
      <c r="K81" s="11">
        <v>2.50</v>
      </c>
      <c r="L81" s="11">
        <v>2</v>
      </c>
      <c r="M81" s="11">
        <v>3</v>
      </c>
      <c r="N81" s="11">
        <v>1</v>
      </c>
      <c r="O81" s="11">
        <v>3</v>
      </c>
      <c r="P81" s="229">
        <f t="shared" si="15"/>
        <v>11.50</v>
      </c>
      <c r="Q81" s="229">
        <f t="shared" si="16"/>
        <v>0.57500000000000007</v>
      </c>
      <c r="R81" s="103">
        <f t="shared" si="17"/>
        <v>1.40</v>
      </c>
      <c r="S81" s="103">
        <f t="shared" si="18"/>
        <v>1.45</v>
      </c>
      <c r="T81" s="103">
        <f t="shared" si="19"/>
        <v>1.7999999999999998</v>
      </c>
      <c r="U81" s="103">
        <f t="shared" si="20"/>
        <v>1.40</v>
      </c>
      <c r="V81" s="103">
        <f t="shared" si="21"/>
        <v>1.65</v>
      </c>
      <c r="W81" s="26">
        <f t="shared" si="22"/>
        <v>59</v>
      </c>
      <c r="X81" s="226">
        <f t="shared" si="23"/>
        <v>11.80</v>
      </c>
      <c r="Y81" s="118">
        <v>49</v>
      </c>
      <c r="Z81" s="227">
        <f t="shared" si="24"/>
        <v>39.200000000000003</v>
      </c>
      <c r="AA81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6"/>
    </row>
    <row r="82" spans="1:42" s="104" customFormat="1" ht="20.25">
      <c r="A82" s="223">
        <v>76</v>
      </c>
      <c r="B82" s="260">
        <v>630223</v>
      </c>
      <c r="C82" s="315" t="s">
        <v>249</v>
      </c>
      <c r="D82" s="327">
        <v>4</v>
      </c>
      <c r="E82" s="327">
        <v>10</v>
      </c>
      <c r="F82" s="327">
        <v>5</v>
      </c>
      <c r="G82" s="327">
        <v>6</v>
      </c>
      <c r="H82" s="327">
        <v>5</v>
      </c>
      <c r="I82" s="316">
        <f t="shared" si="13"/>
        <v>30</v>
      </c>
      <c r="J82" s="228">
        <f t="shared" si="14"/>
        <v>4.50</v>
      </c>
      <c r="K82" s="11">
        <v>1</v>
      </c>
      <c r="L82" s="11">
        <v>3.50</v>
      </c>
      <c r="M82" s="11">
        <v>1.50</v>
      </c>
      <c r="N82" s="11">
        <v>0.50</v>
      </c>
      <c r="O82" s="11">
        <v>1.50</v>
      </c>
      <c r="P82" s="229">
        <f t="shared" si="15"/>
        <v>8</v>
      </c>
      <c r="Q82" s="229">
        <f t="shared" si="16"/>
        <v>0.40</v>
      </c>
      <c r="R82" s="103">
        <f t="shared" si="17"/>
        <v>0.65</v>
      </c>
      <c r="S82" s="103">
        <f t="shared" si="18"/>
        <v>1.675</v>
      </c>
      <c r="T82" s="103">
        <f t="shared" si="19"/>
        <v>0.825</v>
      </c>
      <c r="U82" s="103">
        <f t="shared" si="20"/>
        <v>0.925</v>
      </c>
      <c r="V82" s="103">
        <f t="shared" si="21"/>
        <v>0.825</v>
      </c>
      <c r="W82" s="26">
        <f t="shared" si="22"/>
        <v>38</v>
      </c>
      <c r="X82" s="226">
        <f t="shared" si="23"/>
        <v>7.60</v>
      </c>
      <c r="Y82" s="118">
        <v>36</v>
      </c>
      <c r="Z82" s="227">
        <f t="shared" si="24"/>
        <v>28.80</v>
      </c>
      <c r="AA82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6"/>
    </row>
    <row r="83" spans="1:42" s="104" customFormat="1" ht="20.25">
      <c r="A83" s="223">
        <v>77</v>
      </c>
      <c r="B83" s="260">
        <v>630224</v>
      </c>
      <c r="C83" s="315" t="s">
        <v>168</v>
      </c>
      <c r="D83" s="327">
        <v>14</v>
      </c>
      <c r="E83" s="327">
        <v>16</v>
      </c>
      <c r="F83" s="327">
        <v>9</v>
      </c>
      <c r="G83" s="327">
        <v>8</v>
      </c>
      <c r="H83" s="327">
        <v>9</v>
      </c>
      <c r="I83" s="316">
        <f t="shared" si="13"/>
        <v>56</v>
      </c>
      <c r="J83" s="228">
        <f t="shared" si="14"/>
        <v>8.40</v>
      </c>
      <c r="K83" s="11">
        <v>3</v>
      </c>
      <c r="L83" s="11">
        <v>1</v>
      </c>
      <c r="M83" s="11">
        <v>3</v>
      </c>
      <c r="N83" s="11">
        <v>2</v>
      </c>
      <c r="O83" s="11">
        <v>5</v>
      </c>
      <c r="P83" s="229">
        <f t="shared" si="15"/>
        <v>14</v>
      </c>
      <c r="Q83" s="229">
        <f t="shared" si="16"/>
        <v>0.70</v>
      </c>
      <c r="R83" s="103">
        <f t="shared" si="17"/>
        <v>2.25</v>
      </c>
      <c r="S83" s="103">
        <f t="shared" si="18"/>
        <v>2.4499999999999997</v>
      </c>
      <c r="T83" s="103">
        <f t="shared" si="19"/>
        <v>1.50</v>
      </c>
      <c r="U83" s="103">
        <f t="shared" si="20"/>
        <v>1.30</v>
      </c>
      <c r="V83" s="103">
        <f t="shared" si="21"/>
        <v>1.60</v>
      </c>
      <c r="W83" s="26">
        <f t="shared" si="22"/>
        <v>70</v>
      </c>
      <c r="X83" s="226">
        <f t="shared" si="23"/>
        <v>14</v>
      </c>
      <c r="Y83" s="118">
        <v>61</v>
      </c>
      <c r="Z83" s="227">
        <f t="shared" si="24"/>
        <v>48.80</v>
      </c>
      <c r="AA83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6"/>
    </row>
    <row r="84" spans="1:42" s="104" customFormat="1" ht="20.25">
      <c r="A84" s="223">
        <v>78</v>
      </c>
      <c r="B84" s="260">
        <v>630225</v>
      </c>
      <c r="C84" s="315" t="s">
        <v>250</v>
      </c>
      <c r="D84" s="327">
        <v>4</v>
      </c>
      <c r="E84" s="327">
        <v>3</v>
      </c>
      <c r="F84" s="327">
        <v>3.50</v>
      </c>
      <c r="G84" s="327">
        <v>4</v>
      </c>
      <c r="H84" s="327">
        <v>5</v>
      </c>
      <c r="I84" s="316">
        <f t="shared" si="13"/>
        <v>19.50</v>
      </c>
      <c r="J84" s="228">
        <f t="shared" si="14"/>
        <v>2.925</v>
      </c>
      <c r="K84" s="11">
        <v>2</v>
      </c>
      <c r="L84" s="11">
        <v>0.50</v>
      </c>
      <c r="M84" s="11">
        <v>1.50</v>
      </c>
      <c r="N84" s="11">
        <v>0.50</v>
      </c>
      <c r="O84" s="11">
        <v>1.50</v>
      </c>
      <c r="P84" s="229">
        <f t="shared" si="15"/>
        <v>6</v>
      </c>
      <c r="Q84" s="229">
        <f t="shared" si="16"/>
        <v>0.30000000000000004</v>
      </c>
      <c r="R84" s="103">
        <f t="shared" si="17"/>
        <v>0.70</v>
      </c>
      <c r="S84" s="103">
        <f t="shared" si="18"/>
        <v>0.475</v>
      </c>
      <c r="T84" s="103">
        <f t="shared" si="19"/>
        <v>0.60000000000000009</v>
      </c>
      <c r="U84" s="103">
        <f t="shared" si="20"/>
        <v>0.625</v>
      </c>
      <c r="V84" s="103">
        <f t="shared" si="21"/>
        <v>0.825</v>
      </c>
      <c r="W84" s="26">
        <f t="shared" si="22"/>
        <v>25.50</v>
      </c>
      <c r="X84" s="226">
        <f t="shared" si="23"/>
        <v>5.1000000000000005</v>
      </c>
      <c r="Y84" s="118">
        <v>23</v>
      </c>
      <c r="Z84" s="227">
        <f t="shared" si="24"/>
        <v>18.400000000000002</v>
      </c>
      <c r="AA84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6"/>
    </row>
    <row r="85" spans="1:42" s="104" customFormat="1" ht="20.25">
      <c r="A85" s="223">
        <v>79</v>
      </c>
      <c r="B85" s="260">
        <v>630226</v>
      </c>
      <c r="C85" s="315" t="s">
        <v>251</v>
      </c>
      <c r="D85" s="327">
        <v>2</v>
      </c>
      <c r="E85" s="327">
        <v>4.50</v>
      </c>
      <c r="F85" s="327">
        <v>3</v>
      </c>
      <c r="G85" s="327">
        <v>5</v>
      </c>
      <c r="H85" s="327">
        <v>6</v>
      </c>
      <c r="I85" s="316">
        <f t="shared" si="13"/>
        <v>20.50</v>
      </c>
      <c r="J85" s="228">
        <f t="shared" si="14"/>
        <v>3.0749999999999997</v>
      </c>
      <c r="K85" s="11">
        <v>1.50</v>
      </c>
      <c r="L85" s="11">
        <v>1.50</v>
      </c>
      <c r="M85" s="11">
        <v>2</v>
      </c>
      <c r="N85" s="11">
        <v>1</v>
      </c>
      <c r="O85" s="11">
        <v>0</v>
      </c>
      <c r="P85" s="229">
        <f t="shared" si="15"/>
        <v>6</v>
      </c>
      <c r="Q85" s="229">
        <f t="shared" si="16"/>
        <v>0.30000000000000004</v>
      </c>
      <c r="R85" s="103">
        <f t="shared" si="17"/>
        <v>0.375</v>
      </c>
      <c r="S85" s="103">
        <f t="shared" si="18"/>
        <v>0.75</v>
      </c>
      <c r="T85" s="103">
        <f t="shared" si="19"/>
        <v>0.54999999999999993</v>
      </c>
      <c r="U85" s="103">
        <f t="shared" si="20"/>
        <v>0.80</v>
      </c>
      <c r="V85" s="103">
        <f t="shared" si="21"/>
        <v>0.89999999999999991</v>
      </c>
      <c r="W85" s="26">
        <f t="shared" si="22"/>
        <v>26.50</v>
      </c>
      <c r="X85" s="226">
        <f t="shared" si="23"/>
        <v>5.3000000000000007</v>
      </c>
      <c r="Y85" s="118">
        <v>23</v>
      </c>
      <c r="Z85" s="227">
        <f t="shared" si="24"/>
        <v>18.400000000000002</v>
      </c>
      <c r="AA85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6"/>
    </row>
    <row r="86" spans="1:42" s="104" customFormat="1" ht="20.25">
      <c r="A86" s="223">
        <v>80</v>
      </c>
      <c r="B86" s="260">
        <v>630227</v>
      </c>
      <c r="C86" s="315" t="s">
        <v>252</v>
      </c>
      <c r="D86" s="327">
        <v>8</v>
      </c>
      <c r="E86" s="327">
        <v>9</v>
      </c>
      <c r="F86" s="327">
        <v>8</v>
      </c>
      <c r="G86" s="327">
        <v>9</v>
      </c>
      <c r="H86" s="327">
        <v>8</v>
      </c>
      <c r="I86" s="316">
        <f t="shared" si="13"/>
        <v>42</v>
      </c>
      <c r="J86" s="228">
        <f t="shared" si="14"/>
        <v>6.30</v>
      </c>
      <c r="K86" s="11">
        <v>2.50</v>
      </c>
      <c r="L86" s="11">
        <v>2</v>
      </c>
      <c r="M86" s="11">
        <v>3.50</v>
      </c>
      <c r="N86" s="11">
        <v>1.50</v>
      </c>
      <c r="O86" s="11">
        <v>1.50</v>
      </c>
      <c r="P86" s="229">
        <f t="shared" si="15"/>
        <v>11</v>
      </c>
      <c r="Q86" s="229">
        <f t="shared" si="16"/>
        <v>0.55000000000000004</v>
      </c>
      <c r="R86" s="103">
        <f t="shared" si="17"/>
        <v>1.325</v>
      </c>
      <c r="S86" s="103">
        <f t="shared" si="18"/>
        <v>1.45</v>
      </c>
      <c r="T86" s="103">
        <f t="shared" si="19"/>
        <v>1.375</v>
      </c>
      <c r="U86" s="103">
        <f t="shared" si="20"/>
        <v>1.4249999999999998</v>
      </c>
      <c r="V86" s="103">
        <f t="shared" si="21"/>
        <v>1.2749999999999999</v>
      </c>
      <c r="W86" s="26">
        <f t="shared" si="22"/>
        <v>53</v>
      </c>
      <c r="X86" s="226">
        <f t="shared" si="23"/>
        <v>10.60</v>
      </c>
      <c r="Y86" s="118">
        <v>45</v>
      </c>
      <c r="Z86" s="227">
        <f t="shared" si="24"/>
        <v>36</v>
      </c>
      <c r="AA86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6"/>
    </row>
    <row r="87" spans="1:42" s="104" customFormat="1" ht="20.25">
      <c r="A87" s="223">
        <v>81</v>
      </c>
      <c r="B87" s="260">
        <v>630228</v>
      </c>
      <c r="C87" s="315" t="s">
        <v>253</v>
      </c>
      <c r="D87" s="327">
        <v>7</v>
      </c>
      <c r="E87" s="327">
        <v>8</v>
      </c>
      <c r="F87" s="327">
        <v>10</v>
      </c>
      <c r="G87" s="327">
        <v>6</v>
      </c>
      <c r="H87" s="327">
        <v>7</v>
      </c>
      <c r="I87" s="316">
        <f t="shared" si="13"/>
        <v>38</v>
      </c>
      <c r="J87" s="228">
        <f t="shared" si="14"/>
        <v>5.70</v>
      </c>
      <c r="K87" s="11">
        <v>1.50</v>
      </c>
      <c r="L87" s="11">
        <v>0.50</v>
      </c>
      <c r="M87" s="11">
        <v>1</v>
      </c>
      <c r="N87" s="11">
        <v>2.50</v>
      </c>
      <c r="O87" s="11">
        <v>4</v>
      </c>
      <c r="P87" s="229">
        <f t="shared" si="15"/>
        <v>9.50</v>
      </c>
      <c r="Q87" s="229">
        <f t="shared" si="16"/>
        <v>0.475</v>
      </c>
      <c r="R87" s="103">
        <f t="shared" si="17"/>
        <v>1.125</v>
      </c>
      <c r="S87" s="103">
        <f t="shared" si="18"/>
        <v>1.2249999999999999</v>
      </c>
      <c r="T87" s="103">
        <f t="shared" si="19"/>
        <v>1.55</v>
      </c>
      <c r="U87" s="103">
        <f t="shared" si="20"/>
        <v>1.0249999999999999</v>
      </c>
      <c r="V87" s="103">
        <f t="shared" si="21"/>
        <v>1.25</v>
      </c>
      <c r="W87" s="26">
        <f t="shared" si="22"/>
        <v>47.50</v>
      </c>
      <c r="X87" s="226">
        <f t="shared" si="23"/>
        <v>9.50</v>
      </c>
      <c r="Y87" s="118">
        <v>41</v>
      </c>
      <c r="Z87" s="227">
        <f t="shared" si="24"/>
        <v>32.800000000000004</v>
      </c>
      <c r="AA8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6"/>
    </row>
    <row r="88" spans="1:42" s="104" customFormat="1" ht="20.25">
      <c r="A88" s="223">
        <v>82</v>
      </c>
      <c r="B88" s="260">
        <v>630229</v>
      </c>
      <c r="C88" s="315" t="s">
        <v>254</v>
      </c>
      <c r="D88" s="327">
        <v>8.50</v>
      </c>
      <c r="E88" s="327">
        <v>10</v>
      </c>
      <c r="F88" s="327">
        <v>8</v>
      </c>
      <c r="G88" s="327">
        <v>9</v>
      </c>
      <c r="H88" s="327">
        <v>10</v>
      </c>
      <c r="I88" s="316">
        <f t="shared" si="13"/>
        <v>45.50</v>
      </c>
      <c r="J88" s="228">
        <f t="shared" si="14"/>
        <v>6.825</v>
      </c>
      <c r="K88" s="11">
        <v>2</v>
      </c>
      <c r="L88" s="11">
        <v>3</v>
      </c>
      <c r="M88" s="11">
        <v>1.50</v>
      </c>
      <c r="N88" s="11">
        <v>1</v>
      </c>
      <c r="O88" s="11">
        <v>5</v>
      </c>
      <c r="P88" s="229">
        <f t="shared" si="15"/>
        <v>12.50</v>
      </c>
      <c r="Q88" s="229">
        <f t="shared" si="16"/>
        <v>0.625</v>
      </c>
      <c r="R88" s="103">
        <f t="shared" si="17"/>
        <v>1.375</v>
      </c>
      <c r="S88" s="103">
        <f t="shared" si="18"/>
        <v>1.65</v>
      </c>
      <c r="T88" s="103">
        <f t="shared" si="19"/>
        <v>1.2749999999999999</v>
      </c>
      <c r="U88" s="103">
        <f t="shared" si="20"/>
        <v>1.40</v>
      </c>
      <c r="V88" s="103">
        <f t="shared" si="21"/>
        <v>1.75</v>
      </c>
      <c r="W88" s="26">
        <f t="shared" si="22"/>
        <v>58</v>
      </c>
      <c r="X88" s="226">
        <f t="shared" si="23"/>
        <v>11.60</v>
      </c>
      <c r="Y88" s="118">
        <v>47</v>
      </c>
      <c r="Z88" s="227">
        <f t="shared" si="24"/>
        <v>37.60</v>
      </c>
      <c r="AA88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6"/>
    </row>
    <row r="89" spans="1:42" s="104" customFormat="1" ht="20.25">
      <c r="A89" s="223">
        <v>83</v>
      </c>
      <c r="B89" s="260">
        <v>630230</v>
      </c>
      <c r="C89" s="315" t="s">
        <v>303</v>
      </c>
      <c r="D89" s="327">
        <v>1</v>
      </c>
      <c r="E89" s="327">
        <v>5</v>
      </c>
      <c r="F89" s="327">
        <v>2</v>
      </c>
      <c r="G89" s="327">
        <v>3</v>
      </c>
      <c r="H89" s="327">
        <v>4</v>
      </c>
      <c r="I89" s="316">
        <f t="shared" si="13"/>
        <v>15</v>
      </c>
      <c r="J89" s="228">
        <f t="shared" si="14"/>
        <v>2.25</v>
      </c>
      <c r="K89" s="11">
        <v>1</v>
      </c>
      <c r="L89" s="11">
        <v>1.50</v>
      </c>
      <c r="M89" s="11">
        <v>2</v>
      </c>
      <c r="N89" s="11">
        <v>1</v>
      </c>
      <c r="O89" s="11">
        <v>0</v>
      </c>
      <c r="P89" s="229">
        <f t="shared" si="15"/>
        <v>5.50</v>
      </c>
      <c r="Q89" s="229">
        <f t="shared" si="16"/>
        <v>0.27500000000000002</v>
      </c>
      <c r="R89" s="103">
        <f t="shared" si="17"/>
        <v>0.20</v>
      </c>
      <c r="S89" s="103">
        <f t="shared" si="18"/>
        <v>0.825</v>
      </c>
      <c r="T89" s="103">
        <f t="shared" si="19"/>
        <v>0.40</v>
      </c>
      <c r="U89" s="103">
        <f t="shared" si="20"/>
        <v>0.49999999999999994</v>
      </c>
      <c r="V89" s="103">
        <f t="shared" si="21"/>
        <v>0.60</v>
      </c>
      <c r="W89" s="26">
        <f t="shared" si="22"/>
        <v>20.50</v>
      </c>
      <c r="X89" s="226">
        <f t="shared" si="23"/>
        <v>4.1000000000000005</v>
      </c>
      <c r="Y89" s="118">
        <v>19</v>
      </c>
      <c r="Z89" s="227">
        <f t="shared" si="24"/>
        <v>15.20</v>
      </c>
      <c r="AA89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6"/>
    </row>
    <row r="90" spans="1:42" s="104" customFormat="1" ht="20.25">
      <c r="A90" s="223">
        <v>84</v>
      </c>
      <c r="B90" s="260">
        <v>630232</v>
      </c>
      <c r="C90" s="315" t="s">
        <v>123</v>
      </c>
      <c r="D90" s="327">
        <v>6</v>
      </c>
      <c r="E90" s="327">
        <v>8</v>
      </c>
      <c r="F90" s="327">
        <v>6</v>
      </c>
      <c r="G90" s="327">
        <v>8</v>
      </c>
      <c r="H90" s="327">
        <v>7</v>
      </c>
      <c r="I90" s="316">
        <f t="shared" si="13"/>
        <v>35</v>
      </c>
      <c r="J90" s="228">
        <f t="shared" si="14"/>
        <v>5.25</v>
      </c>
      <c r="K90" s="11">
        <v>1.50</v>
      </c>
      <c r="L90" s="11">
        <v>0.50</v>
      </c>
      <c r="M90" s="11">
        <v>3</v>
      </c>
      <c r="N90" s="11">
        <v>2.50</v>
      </c>
      <c r="O90" s="11">
        <v>1</v>
      </c>
      <c r="P90" s="229">
        <f t="shared" si="15"/>
        <v>8.50</v>
      </c>
      <c r="Q90" s="229">
        <f t="shared" si="16"/>
        <v>0.42500000000000004</v>
      </c>
      <c r="R90" s="103">
        <f t="shared" si="17"/>
        <v>0.97499999999999987</v>
      </c>
      <c r="S90" s="103">
        <f t="shared" si="18"/>
        <v>1.2249999999999999</v>
      </c>
      <c r="T90" s="103">
        <f t="shared" si="19"/>
        <v>1.0499999999999998</v>
      </c>
      <c r="U90" s="103">
        <f t="shared" si="20"/>
        <v>1.325</v>
      </c>
      <c r="V90" s="103">
        <f t="shared" si="21"/>
        <v>1.1000000000000001</v>
      </c>
      <c r="W90" s="26">
        <f t="shared" si="22"/>
        <v>43.50</v>
      </c>
      <c r="X90" s="226">
        <f t="shared" si="23"/>
        <v>8.7000000000000011</v>
      </c>
      <c r="Y90" s="118">
        <v>37</v>
      </c>
      <c r="Z90" s="227">
        <f t="shared" si="24"/>
        <v>29.60</v>
      </c>
      <c r="AA90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6"/>
    </row>
    <row r="91" spans="1:42" s="104" customFormat="1" ht="20.25">
      <c r="A91" s="223">
        <v>85</v>
      </c>
      <c r="B91" s="260">
        <v>630233</v>
      </c>
      <c r="C91" s="315" t="s">
        <v>124</v>
      </c>
      <c r="D91" s="327">
        <v>8</v>
      </c>
      <c r="E91" s="327">
        <v>5</v>
      </c>
      <c r="F91" s="327">
        <v>4</v>
      </c>
      <c r="G91" s="327">
        <v>9</v>
      </c>
      <c r="H91" s="327">
        <v>8</v>
      </c>
      <c r="I91" s="316">
        <f t="shared" si="13"/>
        <v>34</v>
      </c>
      <c r="J91" s="228">
        <f t="shared" si="14"/>
        <v>5.0999999999999996</v>
      </c>
      <c r="K91" s="11">
        <v>3</v>
      </c>
      <c r="L91" s="11">
        <v>2.50</v>
      </c>
      <c r="M91" s="11">
        <v>1.50</v>
      </c>
      <c r="N91" s="11">
        <v>0.50</v>
      </c>
      <c r="O91" s="11">
        <v>1.50</v>
      </c>
      <c r="P91" s="229">
        <f t="shared" si="15"/>
        <v>9</v>
      </c>
      <c r="Q91" s="229">
        <f t="shared" si="16"/>
        <v>0.45</v>
      </c>
      <c r="R91" s="103">
        <f t="shared" si="17"/>
        <v>1.35</v>
      </c>
      <c r="S91" s="103">
        <f t="shared" si="18"/>
        <v>0.875</v>
      </c>
      <c r="T91" s="103">
        <f t="shared" si="19"/>
        <v>0.675</v>
      </c>
      <c r="U91" s="103">
        <f t="shared" si="20"/>
        <v>1.3749999999999998</v>
      </c>
      <c r="V91" s="103">
        <f t="shared" si="21"/>
        <v>1.2749999999999999</v>
      </c>
      <c r="W91" s="26">
        <f t="shared" si="22"/>
        <v>43</v>
      </c>
      <c r="X91" s="226">
        <f t="shared" si="23"/>
        <v>8.60</v>
      </c>
      <c r="Y91" s="118">
        <v>37</v>
      </c>
      <c r="Z91" s="227">
        <f t="shared" si="24"/>
        <v>29.60</v>
      </c>
      <c r="AA91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6"/>
    </row>
    <row r="92" spans="1:42" s="104" customFormat="1" ht="20.25">
      <c r="A92" s="223">
        <v>86</v>
      </c>
      <c r="B92" s="260">
        <v>630234</v>
      </c>
      <c r="C92" s="315" t="s">
        <v>304</v>
      </c>
      <c r="D92" s="327">
        <v>10</v>
      </c>
      <c r="E92" s="327">
        <v>12</v>
      </c>
      <c r="F92" s="327">
        <v>8</v>
      </c>
      <c r="G92" s="327">
        <v>5</v>
      </c>
      <c r="H92" s="327">
        <v>7</v>
      </c>
      <c r="I92" s="316">
        <f t="shared" si="13"/>
        <v>42</v>
      </c>
      <c r="J92" s="228">
        <f t="shared" si="14"/>
        <v>6.30</v>
      </c>
      <c r="K92" s="11">
        <v>5</v>
      </c>
      <c r="L92" s="11">
        <v>1</v>
      </c>
      <c r="M92" s="11">
        <v>3</v>
      </c>
      <c r="N92" s="11">
        <v>3.50</v>
      </c>
      <c r="O92" s="11">
        <v>0.50</v>
      </c>
      <c r="P92" s="229">
        <f t="shared" si="15"/>
        <v>13</v>
      </c>
      <c r="Q92" s="229">
        <f t="shared" si="16"/>
        <v>0.65</v>
      </c>
      <c r="R92" s="103">
        <f t="shared" si="17"/>
        <v>1.75</v>
      </c>
      <c r="S92" s="103">
        <f t="shared" si="18"/>
        <v>1.85</v>
      </c>
      <c r="T92" s="103">
        <f t="shared" si="19"/>
        <v>1.35</v>
      </c>
      <c r="U92" s="103">
        <f t="shared" si="20"/>
        <v>0.925</v>
      </c>
      <c r="V92" s="103">
        <f t="shared" si="21"/>
        <v>1.075</v>
      </c>
      <c r="W92" s="26">
        <f t="shared" si="22"/>
        <v>55</v>
      </c>
      <c r="X92" s="226">
        <f t="shared" si="23"/>
        <v>11</v>
      </c>
      <c r="Y92" s="118">
        <v>45</v>
      </c>
      <c r="Z92" s="227">
        <f t="shared" si="24"/>
        <v>36</v>
      </c>
      <c r="AA92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6"/>
    </row>
    <row r="93" spans="1:42" s="104" customFormat="1" ht="20.25">
      <c r="A93" s="223">
        <v>87</v>
      </c>
      <c r="B93" s="260">
        <v>630235</v>
      </c>
      <c r="C93" s="315" t="s">
        <v>327</v>
      </c>
      <c r="D93" s="327">
        <v>11</v>
      </c>
      <c r="E93" s="327">
        <v>6</v>
      </c>
      <c r="F93" s="327">
        <v>9</v>
      </c>
      <c r="G93" s="327">
        <v>12</v>
      </c>
      <c r="H93" s="327">
        <v>4</v>
      </c>
      <c r="I93" s="316">
        <f t="shared" si="13"/>
        <v>42</v>
      </c>
      <c r="J93" s="228">
        <f t="shared" si="14"/>
        <v>6.30</v>
      </c>
      <c r="K93" s="11">
        <v>2</v>
      </c>
      <c r="L93" s="11">
        <v>2.50</v>
      </c>
      <c r="M93" s="11">
        <v>1</v>
      </c>
      <c r="N93" s="11">
        <v>5</v>
      </c>
      <c r="O93" s="11">
        <v>1.50</v>
      </c>
      <c r="P93" s="229">
        <f t="shared" si="15"/>
        <v>12</v>
      </c>
      <c r="Q93" s="229">
        <f t="shared" si="16"/>
        <v>0.60000000000000009</v>
      </c>
      <c r="R93" s="103">
        <f t="shared" si="17"/>
        <v>1.75</v>
      </c>
      <c r="S93" s="103">
        <f t="shared" si="18"/>
        <v>1.0249999999999999</v>
      </c>
      <c r="T93" s="103">
        <f t="shared" si="19"/>
        <v>1.40</v>
      </c>
      <c r="U93" s="103">
        <f t="shared" si="20"/>
        <v>2.0499999999999998</v>
      </c>
      <c r="V93" s="103">
        <f t="shared" si="21"/>
        <v>0.675</v>
      </c>
      <c r="W93" s="26">
        <f t="shared" si="22"/>
        <v>54</v>
      </c>
      <c r="X93" s="226">
        <f t="shared" si="23"/>
        <v>10.80</v>
      </c>
      <c r="Y93" s="118">
        <v>45</v>
      </c>
      <c r="Z93" s="227">
        <f t="shared" si="24"/>
        <v>36</v>
      </c>
      <c r="AA93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6"/>
    </row>
    <row r="94" spans="1:42" s="104" customFormat="1" ht="20.25">
      <c r="A94" s="223">
        <v>88</v>
      </c>
      <c r="B94" s="260">
        <v>630236</v>
      </c>
      <c r="C94" s="315" t="s">
        <v>255</v>
      </c>
      <c r="D94" s="327">
        <v>6</v>
      </c>
      <c r="E94" s="327">
        <v>12</v>
      </c>
      <c r="F94" s="327">
        <v>8</v>
      </c>
      <c r="G94" s="327">
        <v>11</v>
      </c>
      <c r="H94" s="327">
        <v>7</v>
      </c>
      <c r="I94" s="316">
        <f t="shared" si="13"/>
        <v>44</v>
      </c>
      <c r="J94" s="228">
        <f t="shared" si="14"/>
        <v>6.60</v>
      </c>
      <c r="K94" s="11">
        <v>2.50</v>
      </c>
      <c r="L94" s="11">
        <v>4</v>
      </c>
      <c r="M94" s="11">
        <v>2</v>
      </c>
      <c r="N94" s="11">
        <v>1</v>
      </c>
      <c r="O94" s="11">
        <v>1</v>
      </c>
      <c r="P94" s="229">
        <f t="shared" si="15"/>
        <v>10.50</v>
      </c>
      <c r="Q94" s="229">
        <f t="shared" si="16"/>
        <v>0.525</v>
      </c>
      <c r="R94" s="103">
        <f t="shared" si="17"/>
        <v>1.0249999999999999</v>
      </c>
      <c r="S94" s="103">
        <f t="shared" si="18"/>
        <v>1.9999999999999998</v>
      </c>
      <c r="T94" s="103">
        <f t="shared" si="19"/>
        <v>1.30</v>
      </c>
      <c r="U94" s="103">
        <f t="shared" si="20"/>
        <v>1.70</v>
      </c>
      <c r="V94" s="103">
        <f t="shared" si="21"/>
        <v>1.1000000000000001</v>
      </c>
      <c r="W94" s="26">
        <f t="shared" si="22"/>
        <v>54.50</v>
      </c>
      <c r="X94" s="226">
        <f t="shared" si="23"/>
        <v>10.90</v>
      </c>
      <c r="Y94" s="118">
        <v>45</v>
      </c>
      <c r="Z94" s="227">
        <f t="shared" si="24"/>
        <v>36</v>
      </c>
      <c r="AA94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6"/>
    </row>
    <row r="95" spans="1:42" s="104" customFormat="1" ht="20.25">
      <c r="A95" s="223">
        <v>89</v>
      </c>
      <c r="B95" s="260">
        <v>630237</v>
      </c>
      <c r="C95" s="315" t="s">
        <v>171</v>
      </c>
      <c r="D95" s="327">
        <v>5</v>
      </c>
      <c r="E95" s="327">
        <v>4.50</v>
      </c>
      <c r="F95" s="327">
        <v>3</v>
      </c>
      <c r="G95" s="327">
        <v>9</v>
      </c>
      <c r="H95" s="327">
        <v>4</v>
      </c>
      <c r="I95" s="316">
        <f t="shared" si="13"/>
        <v>25.50</v>
      </c>
      <c r="J95" s="228">
        <f t="shared" si="14"/>
        <v>3.8249999999999997</v>
      </c>
      <c r="K95" s="11">
        <v>0.50</v>
      </c>
      <c r="L95" s="11">
        <v>2</v>
      </c>
      <c r="M95" s="11">
        <v>1.50</v>
      </c>
      <c r="N95" s="11">
        <v>2</v>
      </c>
      <c r="O95" s="11">
        <v>2.50</v>
      </c>
      <c r="P95" s="229">
        <f t="shared" si="15"/>
        <v>8.50</v>
      </c>
      <c r="Q95" s="229">
        <f t="shared" si="16"/>
        <v>0.42500000000000004</v>
      </c>
      <c r="R95" s="103">
        <f t="shared" si="17"/>
        <v>0.775</v>
      </c>
      <c r="S95" s="103">
        <f t="shared" si="18"/>
        <v>0.77499999999999991</v>
      </c>
      <c r="T95" s="103">
        <f t="shared" si="19"/>
        <v>0.52499999999999991</v>
      </c>
      <c r="U95" s="103">
        <f t="shared" si="20"/>
        <v>1.45</v>
      </c>
      <c r="V95" s="103">
        <f t="shared" si="21"/>
        <v>0.725</v>
      </c>
      <c r="W95" s="26">
        <f t="shared" si="22"/>
        <v>34</v>
      </c>
      <c r="X95" s="226">
        <f t="shared" si="23"/>
        <v>6.8000000000000007</v>
      </c>
      <c r="Y95" s="118">
        <v>36</v>
      </c>
      <c r="Z95" s="227">
        <f t="shared" si="24"/>
        <v>28.80</v>
      </c>
      <c r="AA95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6"/>
    </row>
    <row r="96" spans="1:42" s="104" customFormat="1" ht="20.25">
      <c r="A96" s="223">
        <v>90</v>
      </c>
      <c r="B96" s="260">
        <v>630238</v>
      </c>
      <c r="C96" s="315" t="s">
        <v>256</v>
      </c>
      <c r="D96" s="327">
        <v>7</v>
      </c>
      <c r="E96" s="327">
        <v>10.50</v>
      </c>
      <c r="F96" s="327">
        <v>2</v>
      </c>
      <c r="G96" s="327">
        <v>5.50</v>
      </c>
      <c r="H96" s="327">
        <v>4</v>
      </c>
      <c r="I96" s="316">
        <f t="shared" si="13"/>
        <v>29</v>
      </c>
      <c r="J96" s="228">
        <f t="shared" si="14"/>
        <v>4.3499999999999996</v>
      </c>
      <c r="K96" s="11">
        <v>0</v>
      </c>
      <c r="L96" s="11">
        <v>1</v>
      </c>
      <c r="M96" s="11">
        <v>3</v>
      </c>
      <c r="N96" s="11">
        <v>2.50</v>
      </c>
      <c r="O96" s="11">
        <v>0.50</v>
      </c>
      <c r="P96" s="229">
        <f t="shared" si="15"/>
        <v>7</v>
      </c>
      <c r="Q96" s="229">
        <f t="shared" si="16"/>
        <v>0.35</v>
      </c>
      <c r="R96" s="103">
        <f t="shared" si="17"/>
        <v>1.05</v>
      </c>
      <c r="S96" s="103">
        <f t="shared" si="18"/>
        <v>1.625</v>
      </c>
      <c r="T96" s="103">
        <f t="shared" si="19"/>
        <v>0.45</v>
      </c>
      <c r="U96" s="103">
        <f t="shared" si="20"/>
        <v>0.95</v>
      </c>
      <c r="V96" s="103">
        <f t="shared" si="21"/>
        <v>0.625</v>
      </c>
      <c r="W96" s="26">
        <f t="shared" si="22"/>
        <v>36</v>
      </c>
      <c r="X96" s="226">
        <f t="shared" si="23"/>
        <v>7.20</v>
      </c>
      <c r="Y96" s="118">
        <v>32</v>
      </c>
      <c r="Z96" s="227">
        <f t="shared" si="24"/>
        <v>25.60</v>
      </c>
      <c r="AA96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6"/>
    </row>
    <row r="97" spans="1:42" s="104" customFormat="1" ht="20.25">
      <c r="A97" s="223">
        <v>91</v>
      </c>
      <c r="B97" s="260">
        <v>630239</v>
      </c>
      <c r="C97" s="315" t="s">
        <v>257</v>
      </c>
      <c r="D97" s="327">
        <v>8.50</v>
      </c>
      <c r="E97" s="327">
        <v>5</v>
      </c>
      <c r="F97" s="327">
        <v>7</v>
      </c>
      <c r="G97" s="327">
        <v>3</v>
      </c>
      <c r="H97" s="327">
        <v>9</v>
      </c>
      <c r="I97" s="316">
        <f t="shared" si="13"/>
        <v>32.50</v>
      </c>
      <c r="J97" s="228">
        <f t="shared" si="14"/>
        <v>4.875</v>
      </c>
      <c r="K97" s="11">
        <v>2</v>
      </c>
      <c r="L97" s="11">
        <v>3</v>
      </c>
      <c r="M97" s="11">
        <v>1.50</v>
      </c>
      <c r="N97" s="11">
        <v>0</v>
      </c>
      <c r="O97" s="11">
        <v>1</v>
      </c>
      <c r="P97" s="229">
        <f t="shared" si="15"/>
        <v>7.50</v>
      </c>
      <c r="Q97" s="229">
        <f t="shared" si="16"/>
        <v>0.375</v>
      </c>
      <c r="R97" s="103">
        <f t="shared" si="17"/>
        <v>1.375</v>
      </c>
      <c r="S97" s="103">
        <f t="shared" si="18"/>
        <v>0.90</v>
      </c>
      <c r="T97" s="103">
        <f t="shared" si="19"/>
        <v>1.125</v>
      </c>
      <c r="U97" s="103">
        <f t="shared" si="20"/>
        <v>0.44999999999999996</v>
      </c>
      <c r="V97" s="103">
        <f t="shared" si="21"/>
        <v>1.40</v>
      </c>
      <c r="W97" s="26">
        <f t="shared" si="22"/>
        <v>40</v>
      </c>
      <c r="X97" s="226">
        <f t="shared" si="23"/>
        <v>8</v>
      </c>
      <c r="Y97" s="118">
        <v>34</v>
      </c>
      <c r="Z97" s="227">
        <f t="shared" si="24"/>
        <v>27.200000000000003</v>
      </c>
      <c r="AA9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6"/>
    </row>
    <row r="98" spans="1:42" s="104" customFormat="1" ht="20.25">
      <c r="A98" s="223">
        <v>92</v>
      </c>
      <c r="B98" s="260">
        <v>630240</v>
      </c>
      <c r="C98" s="315" t="s">
        <v>172</v>
      </c>
      <c r="D98" s="327">
        <v>2</v>
      </c>
      <c r="E98" s="327">
        <v>1.50</v>
      </c>
      <c r="F98" s="327">
        <v>1</v>
      </c>
      <c r="G98" s="327">
        <v>0.50</v>
      </c>
      <c r="H98" s="327">
        <v>2</v>
      </c>
      <c r="I98" s="316">
        <f t="shared" si="13"/>
        <v>7</v>
      </c>
      <c r="J98" s="228">
        <f t="shared" si="14"/>
        <v>1.05</v>
      </c>
      <c r="K98" s="11">
        <v>0</v>
      </c>
      <c r="L98" s="11">
        <v>0</v>
      </c>
      <c r="M98" s="11">
        <v>1</v>
      </c>
      <c r="N98" s="11">
        <v>1.50</v>
      </c>
      <c r="O98" s="11">
        <v>0</v>
      </c>
      <c r="P98" s="229">
        <f t="shared" si="15"/>
        <v>2.50</v>
      </c>
      <c r="Q98" s="229">
        <f t="shared" si="16"/>
        <v>0.125</v>
      </c>
      <c r="R98" s="103">
        <f t="shared" si="17"/>
        <v>0.30</v>
      </c>
      <c r="S98" s="103">
        <f t="shared" si="18"/>
        <v>0.22499999999999998</v>
      </c>
      <c r="T98" s="103">
        <f t="shared" si="19"/>
        <v>0.20</v>
      </c>
      <c r="U98" s="103">
        <f t="shared" si="20"/>
        <v>0.15000000000000002</v>
      </c>
      <c r="V98" s="103">
        <f t="shared" si="21"/>
        <v>0.30</v>
      </c>
      <c r="W98" s="26">
        <f t="shared" si="22"/>
        <v>9.50</v>
      </c>
      <c r="X98" s="226">
        <f t="shared" si="23"/>
        <v>1.90</v>
      </c>
      <c r="Y98" s="118">
        <v>9</v>
      </c>
      <c r="Z98" s="227">
        <f t="shared" si="24"/>
        <v>7.20</v>
      </c>
      <c r="AA98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6"/>
    </row>
    <row r="99" spans="1:42" s="104" customFormat="1" ht="20.25">
      <c r="A99" s="223">
        <v>93</v>
      </c>
      <c r="B99" s="260">
        <v>630241</v>
      </c>
      <c r="C99" s="315" t="s">
        <v>173</v>
      </c>
      <c r="D99" s="327">
        <v>6</v>
      </c>
      <c r="E99" s="327">
        <v>7</v>
      </c>
      <c r="F99" s="327">
        <v>8</v>
      </c>
      <c r="G99" s="327">
        <v>8.50</v>
      </c>
      <c r="H99" s="327">
        <v>7</v>
      </c>
      <c r="I99" s="316">
        <f t="shared" si="13"/>
        <v>36.50</v>
      </c>
      <c r="J99" s="228">
        <f t="shared" si="14"/>
        <v>5.475</v>
      </c>
      <c r="K99" s="329">
        <v>2.50</v>
      </c>
      <c r="L99" s="329">
        <v>4</v>
      </c>
      <c r="M99" s="329">
        <v>1.50</v>
      </c>
      <c r="N99" s="329">
        <v>0.50</v>
      </c>
      <c r="O99" s="329">
        <v>1.50</v>
      </c>
      <c r="P99" s="229">
        <f t="shared" si="15"/>
        <v>10</v>
      </c>
      <c r="Q99" s="229">
        <f t="shared" si="16"/>
        <v>0.50</v>
      </c>
      <c r="R99" s="103">
        <f t="shared" si="17"/>
        <v>1.0249999999999999</v>
      </c>
      <c r="S99" s="103">
        <f t="shared" si="18"/>
        <v>1.25</v>
      </c>
      <c r="T99" s="103">
        <f t="shared" si="19"/>
        <v>1.2749999999999999</v>
      </c>
      <c r="U99" s="103">
        <f t="shared" si="20"/>
        <v>1.2999999999999998</v>
      </c>
      <c r="V99" s="103">
        <f t="shared" si="21"/>
        <v>1.125</v>
      </c>
      <c r="W99" s="26">
        <f t="shared" si="22"/>
        <v>46.50</v>
      </c>
      <c r="X99" s="226">
        <f t="shared" si="23"/>
        <v>9.3000000000000007</v>
      </c>
      <c r="Y99" s="118">
        <v>38</v>
      </c>
      <c r="Z99" s="227">
        <f t="shared" si="24"/>
        <v>30.40</v>
      </c>
      <c r="AA99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6"/>
    </row>
    <row r="100" spans="1:42" s="104" customFormat="1" ht="20.25">
      <c r="A100" s="223">
        <v>94</v>
      </c>
      <c r="B100" s="260">
        <v>630242</v>
      </c>
      <c r="C100" s="315" t="s">
        <v>125</v>
      </c>
      <c r="D100" s="327">
        <v>13</v>
      </c>
      <c r="E100" s="327">
        <v>5.50</v>
      </c>
      <c r="F100" s="327">
        <v>12</v>
      </c>
      <c r="G100" s="327">
        <v>7</v>
      </c>
      <c r="H100" s="327">
        <v>9</v>
      </c>
      <c r="I100" s="316">
        <f t="shared" si="13"/>
        <v>46.50</v>
      </c>
      <c r="J100" s="228">
        <f t="shared" si="14"/>
        <v>6.975</v>
      </c>
      <c r="K100" s="11">
        <v>0.50</v>
      </c>
      <c r="L100" s="11">
        <v>1.50</v>
      </c>
      <c r="M100" s="11">
        <v>4</v>
      </c>
      <c r="N100" s="11">
        <v>1.50</v>
      </c>
      <c r="O100" s="11">
        <v>5</v>
      </c>
      <c r="P100" s="229">
        <f t="shared" si="15"/>
        <v>12.50</v>
      </c>
      <c r="Q100" s="229">
        <f t="shared" si="16"/>
        <v>0.625</v>
      </c>
      <c r="R100" s="103">
        <f t="shared" si="17"/>
        <v>1.975</v>
      </c>
      <c r="S100" s="103">
        <f t="shared" si="18"/>
        <v>0.89999999999999991</v>
      </c>
      <c r="T100" s="103">
        <f t="shared" si="19"/>
        <v>1.9999999999999998</v>
      </c>
      <c r="U100" s="103">
        <f t="shared" si="20"/>
        <v>1.125</v>
      </c>
      <c r="V100" s="103">
        <f t="shared" si="21"/>
        <v>1.60</v>
      </c>
      <c r="W100" s="26">
        <f t="shared" si="22"/>
        <v>59</v>
      </c>
      <c r="X100" s="226">
        <f t="shared" si="23"/>
        <v>11.80</v>
      </c>
      <c r="Y100" s="118">
        <v>51</v>
      </c>
      <c r="Z100" s="227">
        <f t="shared" si="24"/>
        <v>40.800000000000004</v>
      </c>
      <c r="AA100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6"/>
    </row>
    <row r="101" spans="1:42" s="104" customFormat="1" ht="20.25">
      <c r="A101" s="223">
        <v>95</v>
      </c>
      <c r="B101" s="260">
        <v>630243</v>
      </c>
      <c r="C101" s="315" t="s">
        <v>305</v>
      </c>
      <c r="D101" s="327">
        <v>16</v>
      </c>
      <c r="E101" s="327">
        <v>11</v>
      </c>
      <c r="F101" s="327">
        <v>7</v>
      </c>
      <c r="G101" s="327">
        <v>12</v>
      </c>
      <c r="H101" s="327">
        <v>6</v>
      </c>
      <c r="I101" s="316">
        <f t="shared" si="13"/>
        <v>52</v>
      </c>
      <c r="J101" s="228">
        <f t="shared" si="14"/>
        <v>7.80</v>
      </c>
      <c r="K101" s="11">
        <v>4</v>
      </c>
      <c r="L101" s="11">
        <v>2</v>
      </c>
      <c r="M101" s="11">
        <v>3.50</v>
      </c>
      <c r="N101" s="11">
        <v>1</v>
      </c>
      <c r="O101" s="11">
        <v>3</v>
      </c>
      <c r="P101" s="229">
        <f t="shared" si="15"/>
        <v>13.50</v>
      </c>
      <c r="Q101" s="229">
        <f t="shared" si="16"/>
        <v>0.675</v>
      </c>
      <c r="R101" s="103">
        <f t="shared" si="17"/>
        <v>2.60</v>
      </c>
      <c r="S101" s="103">
        <f t="shared" si="18"/>
        <v>1.75</v>
      </c>
      <c r="T101" s="103">
        <f t="shared" si="19"/>
        <v>1.2250000000000001</v>
      </c>
      <c r="U101" s="103">
        <f t="shared" si="20"/>
        <v>1.85</v>
      </c>
      <c r="V101" s="103">
        <f t="shared" si="21"/>
        <v>1.0499999999999998</v>
      </c>
      <c r="W101" s="26">
        <f t="shared" si="22"/>
        <v>65.50</v>
      </c>
      <c r="X101" s="226">
        <f t="shared" si="23"/>
        <v>13.10</v>
      </c>
      <c r="Y101" s="118">
        <v>56</v>
      </c>
      <c r="Z101" s="227">
        <f t="shared" si="24"/>
        <v>44.80</v>
      </c>
      <c r="AA101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6"/>
    </row>
    <row r="102" spans="1:42" s="104" customFormat="1" ht="20.25">
      <c r="A102" s="223">
        <v>96</v>
      </c>
      <c r="B102" s="260">
        <v>630245</v>
      </c>
      <c r="C102" s="315" t="s">
        <v>258</v>
      </c>
      <c r="D102" s="327">
        <v>5</v>
      </c>
      <c r="E102" s="327">
        <v>16</v>
      </c>
      <c r="F102" s="327">
        <v>8</v>
      </c>
      <c r="G102" s="327">
        <v>6</v>
      </c>
      <c r="H102" s="327">
        <v>11</v>
      </c>
      <c r="I102" s="316">
        <f t="shared" si="13"/>
        <v>46</v>
      </c>
      <c r="J102" s="228">
        <f t="shared" si="14"/>
        <v>6.90</v>
      </c>
      <c r="K102" s="11">
        <v>3.50</v>
      </c>
      <c r="L102" s="11">
        <v>4</v>
      </c>
      <c r="M102" s="11">
        <v>1</v>
      </c>
      <c r="N102" s="11">
        <v>2</v>
      </c>
      <c r="O102" s="11">
        <v>1.50</v>
      </c>
      <c r="P102" s="229">
        <f t="shared" si="15"/>
        <v>12</v>
      </c>
      <c r="Q102" s="229"/>
      <c r="R102" s="103">
        <f t="shared" si="17"/>
        <v>0.925</v>
      </c>
      <c r="S102" s="103">
        <f t="shared" si="18"/>
        <v>2.60</v>
      </c>
      <c r="T102" s="103">
        <f t="shared" si="19"/>
        <v>1.25</v>
      </c>
      <c r="U102" s="103">
        <f t="shared" si="20"/>
        <v>0.99999999999999989</v>
      </c>
      <c r="V102" s="103">
        <f t="shared" si="21"/>
        <v>1.725</v>
      </c>
      <c r="W102" s="26">
        <f t="shared" si="22"/>
        <v>58</v>
      </c>
      <c r="X102" s="226">
        <f t="shared" si="23"/>
        <v>11.60</v>
      </c>
      <c r="Y102" s="118">
        <v>50</v>
      </c>
      <c r="Z102" s="227">
        <f t="shared" si="24"/>
        <v>40</v>
      </c>
      <c r="AA102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6"/>
    </row>
    <row r="103" spans="1:42" s="104" customFormat="1" ht="20.25">
      <c r="A103" s="223">
        <v>97</v>
      </c>
      <c r="B103" s="260">
        <v>630246</v>
      </c>
      <c r="C103" s="315" t="s">
        <v>259</v>
      </c>
      <c r="D103" s="327">
        <v>8</v>
      </c>
      <c r="E103" s="327">
        <v>7</v>
      </c>
      <c r="F103" s="327">
        <v>12</v>
      </c>
      <c r="G103" s="327">
        <v>8</v>
      </c>
      <c r="H103" s="327">
        <v>6</v>
      </c>
      <c r="I103" s="316">
        <f t="shared" si="13"/>
        <v>41</v>
      </c>
      <c r="J103" s="228">
        <f t="shared" si="14"/>
        <v>6.15</v>
      </c>
      <c r="K103" s="11">
        <v>0.50</v>
      </c>
      <c r="L103" s="11">
        <v>2</v>
      </c>
      <c r="M103" s="11">
        <v>2.50</v>
      </c>
      <c r="N103" s="11">
        <v>5</v>
      </c>
      <c r="O103" s="11">
        <v>1</v>
      </c>
      <c r="P103" s="229">
        <f t="shared" si="15"/>
        <v>11</v>
      </c>
      <c r="Q103" s="229">
        <f t="shared" si="16"/>
        <v>0.55000000000000004</v>
      </c>
      <c r="R103" s="103">
        <f t="shared" si="17"/>
        <v>1.2249999999999999</v>
      </c>
      <c r="S103" s="103">
        <f t="shared" si="18"/>
        <v>1.1500000000000001</v>
      </c>
      <c r="T103" s="103">
        <f t="shared" si="19"/>
        <v>1.9249999999999998</v>
      </c>
      <c r="U103" s="103">
        <f t="shared" si="20"/>
        <v>1.45</v>
      </c>
      <c r="V103" s="103">
        <f t="shared" si="21"/>
        <v>0.95</v>
      </c>
      <c r="W103" s="26">
        <f t="shared" si="22"/>
        <v>52</v>
      </c>
      <c r="X103" s="226">
        <f t="shared" si="23"/>
        <v>10.40</v>
      </c>
      <c r="Y103" s="118">
        <v>42</v>
      </c>
      <c r="Z103" s="227">
        <f t="shared" si="24"/>
        <v>33.60</v>
      </c>
      <c r="AA103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6"/>
    </row>
    <row r="104" spans="1:42" s="104" customFormat="1" ht="20.25">
      <c r="A104" s="223">
        <v>98</v>
      </c>
      <c r="B104" s="260">
        <v>630247</v>
      </c>
      <c r="C104" s="315" t="s">
        <v>126</v>
      </c>
      <c r="D104" s="327">
        <v>12</v>
      </c>
      <c r="E104" s="327">
        <v>6</v>
      </c>
      <c r="F104" s="327">
        <v>5.50</v>
      </c>
      <c r="G104" s="327">
        <v>9</v>
      </c>
      <c r="H104" s="327">
        <v>2.50</v>
      </c>
      <c r="I104" s="316">
        <f t="shared" si="13"/>
        <v>35</v>
      </c>
      <c r="J104" s="228">
        <f t="shared" si="14"/>
        <v>5.25</v>
      </c>
      <c r="K104" s="11">
        <v>3</v>
      </c>
      <c r="L104" s="11">
        <v>1</v>
      </c>
      <c r="M104" s="11">
        <v>1.50</v>
      </c>
      <c r="N104" s="11">
        <v>2.50</v>
      </c>
      <c r="O104" s="11">
        <v>0.50</v>
      </c>
      <c r="P104" s="229">
        <f t="shared" si="15"/>
        <v>8.50</v>
      </c>
      <c r="Q104" s="229">
        <f t="shared" si="16"/>
        <v>0.42500000000000004</v>
      </c>
      <c r="R104" s="103">
        <f t="shared" si="17"/>
        <v>1.9499999999999997</v>
      </c>
      <c r="S104" s="103">
        <f t="shared" si="18"/>
        <v>0.95</v>
      </c>
      <c r="T104" s="103">
        <f t="shared" si="19"/>
        <v>0.89999999999999991</v>
      </c>
      <c r="U104" s="103">
        <f t="shared" si="20"/>
        <v>1.475</v>
      </c>
      <c r="V104" s="103">
        <f t="shared" si="21"/>
        <v>0.40</v>
      </c>
      <c r="W104" s="26">
        <f t="shared" si="22"/>
        <v>43.50</v>
      </c>
      <c r="X104" s="226">
        <f t="shared" si="23"/>
        <v>8.7000000000000011</v>
      </c>
      <c r="Y104" s="118">
        <v>36</v>
      </c>
      <c r="Z104" s="227">
        <f t="shared" si="24"/>
        <v>28.80</v>
      </c>
      <c r="AA104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6"/>
    </row>
    <row r="105" spans="1:42" s="104" customFormat="1" ht="20.25">
      <c r="A105" s="223">
        <v>99</v>
      </c>
      <c r="B105" s="260">
        <v>630248</v>
      </c>
      <c r="C105" s="315" t="s">
        <v>127</v>
      </c>
      <c r="D105" s="327">
        <v>7</v>
      </c>
      <c r="E105" s="327">
        <v>5</v>
      </c>
      <c r="F105" s="327">
        <v>10</v>
      </c>
      <c r="G105" s="327">
        <v>7</v>
      </c>
      <c r="H105" s="327">
        <v>6</v>
      </c>
      <c r="I105" s="316">
        <f t="shared" si="13"/>
        <v>35</v>
      </c>
      <c r="J105" s="228">
        <f t="shared" si="14"/>
        <v>5.25</v>
      </c>
      <c r="K105" s="11">
        <v>1.50</v>
      </c>
      <c r="L105" s="11">
        <v>2</v>
      </c>
      <c r="M105" s="11">
        <v>3</v>
      </c>
      <c r="N105" s="11">
        <v>2</v>
      </c>
      <c r="O105" s="11">
        <v>0</v>
      </c>
      <c r="P105" s="229">
        <f t="shared" si="15"/>
        <v>8.50</v>
      </c>
      <c r="Q105" s="229">
        <f t="shared" si="16"/>
        <v>0.42500000000000004</v>
      </c>
      <c r="R105" s="103">
        <f t="shared" si="17"/>
        <v>1.125</v>
      </c>
      <c r="S105" s="103">
        <f t="shared" si="18"/>
        <v>0.85</v>
      </c>
      <c r="T105" s="103">
        <f t="shared" si="19"/>
        <v>1.65</v>
      </c>
      <c r="U105" s="103">
        <f t="shared" si="20"/>
        <v>1.1500000000000001</v>
      </c>
      <c r="V105" s="103">
        <f t="shared" si="21"/>
        <v>0.89999999999999991</v>
      </c>
      <c r="W105" s="26">
        <f t="shared" si="22"/>
        <v>43.50</v>
      </c>
      <c r="X105" s="226">
        <f t="shared" si="23"/>
        <v>8.7000000000000011</v>
      </c>
      <c r="Y105" s="118">
        <v>37</v>
      </c>
      <c r="Z105" s="227">
        <f t="shared" si="24"/>
        <v>29.60</v>
      </c>
      <c r="AA105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6"/>
    </row>
    <row r="106" spans="1:42" s="104" customFormat="1" ht="20.25">
      <c r="A106" s="223">
        <v>100</v>
      </c>
      <c r="B106" s="260">
        <v>630249</v>
      </c>
      <c r="C106" s="315" t="s">
        <v>260</v>
      </c>
      <c r="D106" s="327">
        <v>5</v>
      </c>
      <c r="E106" s="327">
        <v>6</v>
      </c>
      <c r="F106" s="327">
        <v>5.50</v>
      </c>
      <c r="G106" s="327">
        <v>6.50</v>
      </c>
      <c r="H106" s="327">
        <v>5</v>
      </c>
      <c r="I106" s="316">
        <f t="shared" si="13"/>
        <v>28</v>
      </c>
      <c r="J106" s="228">
        <f t="shared" si="14"/>
        <v>4.20</v>
      </c>
      <c r="K106" s="11">
        <v>3</v>
      </c>
      <c r="L106" s="11">
        <v>1</v>
      </c>
      <c r="M106" s="11">
        <v>0</v>
      </c>
      <c r="N106" s="11">
        <v>2</v>
      </c>
      <c r="O106" s="11">
        <v>1.50</v>
      </c>
      <c r="P106" s="229">
        <f t="shared" si="15"/>
        <v>7.50</v>
      </c>
      <c r="Q106" s="229">
        <f t="shared" si="16"/>
        <v>0.375</v>
      </c>
      <c r="R106" s="103">
        <f t="shared" si="17"/>
        <v>0.90</v>
      </c>
      <c r="S106" s="103">
        <f t="shared" si="18"/>
        <v>0.95</v>
      </c>
      <c r="T106" s="103">
        <f t="shared" si="19"/>
        <v>0.825</v>
      </c>
      <c r="U106" s="103">
        <f t="shared" si="20"/>
        <v>1.075</v>
      </c>
      <c r="V106" s="103">
        <f t="shared" si="21"/>
        <v>0.825</v>
      </c>
      <c r="W106" s="26">
        <f t="shared" si="22"/>
        <v>35.50</v>
      </c>
      <c r="X106" s="226">
        <f t="shared" si="23"/>
        <v>7.10</v>
      </c>
      <c r="Y106" s="118">
        <v>31</v>
      </c>
      <c r="Z106" s="227">
        <f t="shared" si="24"/>
        <v>24.80</v>
      </c>
      <c r="AA106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6"/>
    </row>
    <row r="107" spans="1:42" s="104" customFormat="1" ht="20.25">
      <c r="A107" s="223">
        <v>101</v>
      </c>
      <c r="B107" s="260">
        <v>630250</v>
      </c>
      <c r="C107" s="315" t="s">
        <v>261</v>
      </c>
      <c r="D107" s="327">
        <v>3</v>
      </c>
      <c r="E107" s="327">
        <v>2</v>
      </c>
      <c r="F107" s="327">
        <v>7</v>
      </c>
      <c r="G107" s="327">
        <v>5</v>
      </c>
      <c r="H107" s="327">
        <v>7</v>
      </c>
      <c r="I107" s="316">
        <f t="shared" si="13"/>
        <v>24</v>
      </c>
      <c r="J107" s="228">
        <f t="shared" si="14"/>
        <v>3.5999999999999996</v>
      </c>
      <c r="K107" s="11">
        <v>2.50</v>
      </c>
      <c r="L107" s="11">
        <v>0</v>
      </c>
      <c r="M107" s="11">
        <v>1</v>
      </c>
      <c r="N107" s="11">
        <v>1.50</v>
      </c>
      <c r="O107" s="11">
        <v>1</v>
      </c>
      <c r="P107" s="229">
        <f t="shared" si="15"/>
        <v>6</v>
      </c>
      <c r="Q107" s="229">
        <f t="shared" si="16"/>
        <v>0.30000000000000004</v>
      </c>
      <c r="R107" s="103">
        <f t="shared" si="17"/>
        <v>0.57499999999999996</v>
      </c>
      <c r="S107" s="103">
        <f t="shared" si="18"/>
        <v>0.30</v>
      </c>
      <c r="T107" s="103">
        <f t="shared" si="19"/>
        <v>1.1000000000000001</v>
      </c>
      <c r="U107" s="103">
        <f t="shared" si="20"/>
        <v>0.825</v>
      </c>
      <c r="V107" s="103">
        <f t="shared" si="21"/>
        <v>1.1000000000000001</v>
      </c>
      <c r="W107" s="26">
        <f t="shared" si="22"/>
        <v>30</v>
      </c>
      <c r="X107" s="226">
        <f t="shared" si="23"/>
        <v>6</v>
      </c>
      <c r="Y107" s="118">
        <v>26</v>
      </c>
      <c r="Z107" s="227">
        <f t="shared" si="24"/>
        <v>20.80</v>
      </c>
      <c r="AA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6"/>
    </row>
    <row r="108" spans="1:42" s="104" customFormat="1" ht="20.25">
      <c r="A108" s="223">
        <v>102</v>
      </c>
      <c r="B108" s="260">
        <v>630252</v>
      </c>
      <c r="C108" s="315" t="s">
        <v>175</v>
      </c>
      <c r="D108" s="327">
        <v>3.50</v>
      </c>
      <c r="E108" s="327">
        <v>5</v>
      </c>
      <c r="F108" s="327">
        <v>3.50</v>
      </c>
      <c r="G108" s="327">
        <v>5</v>
      </c>
      <c r="H108" s="327">
        <v>2</v>
      </c>
      <c r="I108" s="316">
        <f t="shared" si="13"/>
        <v>19</v>
      </c>
      <c r="J108" s="228">
        <f t="shared" si="14"/>
        <v>2.85</v>
      </c>
      <c r="K108" s="11">
        <v>1</v>
      </c>
      <c r="L108" s="11">
        <v>1.50</v>
      </c>
      <c r="M108" s="11">
        <v>0.50</v>
      </c>
      <c r="N108" s="11">
        <v>2.50</v>
      </c>
      <c r="O108" s="11">
        <v>0</v>
      </c>
      <c r="P108" s="229">
        <f t="shared" si="15"/>
        <v>5.50</v>
      </c>
      <c r="Q108" s="229">
        <f t="shared" si="16"/>
        <v>0.27500000000000002</v>
      </c>
      <c r="R108" s="103">
        <f t="shared" si="17"/>
        <v>0.57500000000000007</v>
      </c>
      <c r="S108" s="103">
        <f t="shared" si="18"/>
        <v>0.825</v>
      </c>
      <c r="T108" s="103">
        <f t="shared" si="19"/>
        <v>0.55000000000000004</v>
      </c>
      <c r="U108" s="103">
        <f t="shared" si="20"/>
        <v>0.875</v>
      </c>
      <c r="V108" s="103">
        <f t="shared" si="21"/>
        <v>0.30</v>
      </c>
      <c r="W108" s="26">
        <f t="shared" si="22"/>
        <v>24.50</v>
      </c>
      <c r="X108" s="226">
        <f t="shared" si="23"/>
        <v>4.9000000000000004</v>
      </c>
      <c r="Y108" s="118">
        <v>22</v>
      </c>
      <c r="Z108" s="227">
        <f t="shared" si="24"/>
        <v>17.60</v>
      </c>
      <c r="AA108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6"/>
    </row>
    <row r="109" spans="1:42" s="104" customFormat="1" ht="20.25">
      <c r="A109" s="223">
        <v>103</v>
      </c>
      <c r="B109" s="260">
        <v>630254</v>
      </c>
      <c r="C109" s="315" t="s">
        <v>175</v>
      </c>
      <c r="D109" s="327">
        <v>4</v>
      </c>
      <c r="E109" s="327">
        <v>7</v>
      </c>
      <c r="F109" s="327">
        <v>5</v>
      </c>
      <c r="G109" s="327">
        <v>6</v>
      </c>
      <c r="H109" s="327">
        <v>5</v>
      </c>
      <c r="I109" s="316">
        <f t="shared" si="13"/>
        <v>27</v>
      </c>
      <c r="J109" s="228">
        <f t="shared" si="14"/>
        <v>4.05</v>
      </c>
      <c r="K109" s="11">
        <v>1.50</v>
      </c>
      <c r="L109" s="11">
        <v>2</v>
      </c>
      <c r="M109" s="11">
        <v>2</v>
      </c>
      <c r="N109" s="11">
        <v>1</v>
      </c>
      <c r="O109" s="11">
        <v>0.50</v>
      </c>
      <c r="P109" s="229">
        <f t="shared" si="15"/>
        <v>7</v>
      </c>
      <c r="Q109" s="229">
        <f t="shared" si="16"/>
        <v>0.35</v>
      </c>
      <c r="R109" s="103">
        <f t="shared" si="17"/>
        <v>0.675</v>
      </c>
      <c r="S109" s="103">
        <f t="shared" si="18"/>
        <v>1.1500000000000001</v>
      </c>
      <c r="T109" s="103">
        <f t="shared" si="19"/>
        <v>0.85</v>
      </c>
      <c r="U109" s="103">
        <f t="shared" si="20"/>
        <v>0.95</v>
      </c>
      <c r="V109" s="103">
        <f t="shared" si="21"/>
        <v>0.775</v>
      </c>
      <c r="W109" s="26">
        <f t="shared" si="22"/>
        <v>34</v>
      </c>
      <c r="X109" s="226">
        <f t="shared" si="23"/>
        <v>6.8000000000000007</v>
      </c>
      <c r="Y109" s="118">
        <v>30</v>
      </c>
      <c r="Z109" s="227">
        <f t="shared" si="24"/>
        <v>24</v>
      </c>
      <c r="AA109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6"/>
    </row>
    <row r="110" spans="1:42" s="104" customFormat="1" ht="20.25">
      <c r="A110" s="223">
        <v>104</v>
      </c>
      <c r="B110" s="260">
        <v>630255</v>
      </c>
      <c r="C110" s="315" t="s">
        <v>175</v>
      </c>
      <c r="D110" s="327">
        <v>9</v>
      </c>
      <c r="E110" s="327">
        <v>7.50</v>
      </c>
      <c r="F110" s="327">
        <v>7</v>
      </c>
      <c r="G110" s="327">
        <v>6.50</v>
      </c>
      <c r="H110" s="327">
        <v>4</v>
      </c>
      <c r="I110" s="316">
        <f t="shared" si="13"/>
        <v>34</v>
      </c>
      <c r="J110" s="228">
        <f t="shared" si="14"/>
        <v>5.0999999999999996</v>
      </c>
      <c r="K110" s="11">
        <v>0.50</v>
      </c>
      <c r="L110" s="11">
        <v>3</v>
      </c>
      <c r="M110" s="11">
        <v>0.50</v>
      </c>
      <c r="N110" s="11">
        <v>2</v>
      </c>
      <c r="O110" s="11">
        <v>2.50</v>
      </c>
      <c r="P110" s="229">
        <f t="shared" si="15"/>
        <v>8.50</v>
      </c>
      <c r="Q110" s="229">
        <f t="shared" si="16"/>
        <v>0.42500000000000004</v>
      </c>
      <c r="R110" s="103">
        <f t="shared" si="17"/>
        <v>1.3749999999999998</v>
      </c>
      <c r="S110" s="103">
        <f t="shared" si="18"/>
        <v>1.2749999999999999</v>
      </c>
      <c r="T110" s="103">
        <f t="shared" si="19"/>
        <v>1.075</v>
      </c>
      <c r="U110" s="103">
        <f t="shared" si="20"/>
        <v>1.075</v>
      </c>
      <c r="V110" s="103">
        <f t="shared" si="21"/>
        <v>0.725</v>
      </c>
      <c r="W110" s="26">
        <f t="shared" si="22"/>
        <v>42.50</v>
      </c>
      <c r="X110" s="226">
        <f t="shared" si="23"/>
        <v>8.50</v>
      </c>
      <c r="Y110" s="118">
        <v>36</v>
      </c>
      <c r="Z110" s="227">
        <f t="shared" si="24"/>
        <v>28.80</v>
      </c>
      <c r="AA110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6"/>
    </row>
    <row r="111" spans="1:42" s="104" customFormat="1" ht="20.25">
      <c r="A111" s="223">
        <v>105</v>
      </c>
      <c r="B111" s="260">
        <v>630256</v>
      </c>
      <c r="C111" s="315" t="s">
        <v>176</v>
      </c>
      <c r="D111" s="327">
        <v>4</v>
      </c>
      <c r="E111" s="327">
        <v>3</v>
      </c>
      <c r="F111" s="327">
        <v>3.50</v>
      </c>
      <c r="G111" s="327">
        <v>4</v>
      </c>
      <c r="H111" s="327">
        <v>5</v>
      </c>
      <c r="I111" s="316">
        <f t="shared" si="13"/>
        <v>19.50</v>
      </c>
      <c r="J111" s="228">
        <f t="shared" si="14"/>
        <v>2.925</v>
      </c>
      <c r="K111" s="11">
        <v>2</v>
      </c>
      <c r="L111" s="11">
        <v>1.50</v>
      </c>
      <c r="M111" s="11">
        <v>2</v>
      </c>
      <c r="N111" s="11">
        <v>1.50</v>
      </c>
      <c r="O111" s="11">
        <v>0.50</v>
      </c>
      <c r="P111" s="229">
        <f t="shared" si="15"/>
        <v>7.50</v>
      </c>
      <c r="Q111" s="229">
        <f t="shared" si="16"/>
        <v>0.375</v>
      </c>
      <c r="R111" s="103">
        <f t="shared" si="17"/>
        <v>0.70</v>
      </c>
      <c r="S111" s="103">
        <f t="shared" si="18"/>
        <v>0.52499999999999991</v>
      </c>
      <c r="T111" s="103">
        <f t="shared" si="19"/>
        <v>0.625</v>
      </c>
      <c r="U111" s="103">
        <f t="shared" si="20"/>
        <v>0.675</v>
      </c>
      <c r="V111" s="103">
        <f t="shared" si="21"/>
        <v>0.775</v>
      </c>
      <c r="W111" s="26">
        <f t="shared" si="22"/>
        <v>27</v>
      </c>
      <c r="X111" s="226">
        <f t="shared" si="23"/>
        <v>5.40</v>
      </c>
      <c r="Y111" s="118" t="s">
        <v>170</v>
      </c>
      <c r="Z111" s="227" t="e">
        <f t="shared" si="24"/>
        <v>#VALUE!</v>
      </c>
      <c r="AA111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6"/>
    </row>
    <row r="112" spans="1:42" s="104" customFormat="1" ht="20.25">
      <c r="A112" s="223">
        <v>106</v>
      </c>
      <c r="B112" s="260">
        <v>630257</v>
      </c>
      <c r="C112" s="315" t="s">
        <v>176</v>
      </c>
      <c r="D112" s="327">
        <v>6</v>
      </c>
      <c r="E112" s="327">
        <v>4.50</v>
      </c>
      <c r="F112" s="327">
        <v>5</v>
      </c>
      <c r="G112" s="327">
        <v>10</v>
      </c>
      <c r="H112" s="327">
        <v>6</v>
      </c>
      <c r="I112" s="316">
        <f t="shared" si="13"/>
        <v>31.50</v>
      </c>
      <c r="J112" s="228">
        <f t="shared" si="14"/>
        <v>4.7249999999999996</v>
      </c>
      <c r="K112" s="11">
        <v>1</v>
      </c>
      <c r="L112" s="11">
        <v>2</v>
      </c>
      <c r="M112" s="11">
        <v>1</v>
      </c>
      <c r="N112" s="11">
        <v>0.50</v>
      </c>
      <c r="O112" s="11">
        <v>4</v>
      </c>
      <c r="P112" s="229">
        <f t="shared" si="15"/>
        <v>8.50</v>
      </c>
      <c r="Q112" s="229">
        <f t="shared" si="16"/>
        <v>0.42500000000000004</v>
      </c>
      <c r="R112" s="103">
        <f t="shared" si="17"/>
        <v>0.95</v>
      </c>
      <c r="S112" s="103">
        <f t="shared" si="18"/>
        <v>0.77499999999999991</v>
      </c>
      <c r="T112" s="103">
        <f t="shared" si="19"/>
        <v>0.80</v>
      </c>
      <c r="U112" s="103">
        <f t="shared" si="20"/>
        <v>1.525</v>
      </c>
      <c r="V112" s="103">
        <f t="shared" si="21"/>
        <v>1.0999999999999999</v>
      </c>
      <c r="W112" s="26">
        <f t="shared" si="22"/>
        <v>40</v>
      </c>
      <c r="X112" s="226">
        <f t="shared" si="23"/>
        <v>8</v>
      </c>
      <c r="Y112" s="118">
        <v>34</v>
      </c>
      <c r="Z112" s="227">
        <f t="shared" si="24"/>
        <v>27.200000000000003</v>
      </c>
      <c r="AA112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6"/>
    </row>
    <row r="113" spans="1:42" s="104" customFormat="1" ht="20.25">
      <c r="A113" s="223">
        <v>107</v>
      </c>
      <c r="B113" s="260">
        <v>630258</v>
      </c>
      <c r="C113" s="315" t="s">
        <v>177</v>
      </c>
      <c r="D113" s="327">
        <v>8</v>
      </c>
      <c r="E113" s="327">
        <v>9</v>
      </c>
      <c r="F113" s="327">
        <v>8</v>
      </c>
      <c r="G113" s="327">
        <v>9</v>
      </c>
      <c r="H113" s="327">
        <v>8</v>
      </c>
      <c r="I113" s="316">
        <f t="shared" si="13"/>
        <v>42</v>
      </c>
      <c r="J113" s="228">
        <f t="shared" si="14"/>
        <v>6.30</v>
      </c>
      <c r="K113" s="11">
        <v>3</v>
      </c>
      <c r="L113" s="11">
        <v>4</v>
      </c>
      <c r="M113" s="11">
        <v>1.50</v>
      </c>
      <c r="N113" s="11">
        <v>1</v>
      </c>
      <c r="O113" s="11">
        <v>1</v>
      </c>
      <c r="P113" s="229">
        <f t="shared" si="15"/>
        <v>10.50</v>
      </c>
      <c r="Q113" s="229">
        <f t="shared" si="16"/>
        <v>0.525</v>
      </c>
      <c r="R113" s="103">
        <f t="shared" si="17"/>
        <v>1.35</v>
      </c>
      <c r="S113" s="103">
        <f t="shared" si="18"/>
        <v>1.5499999999999998</v>
      </c>
      <c r="T113" s="103">
        <f t="shared" si="19"/>
        <v>1.2749999999999999</v>
      </c>
      <c r="U113" s="103">
        <f t="shared" si="20"/>
        <v>1.40</v>
      </c>
      <c r="V113" s="103">
        <f t="shared" si="21"/>
        <v>1.25</v>
      </c>
      <c r="W113" s="26">
        <f t="shared" si="22"/>
        <v>52.50</v>
      </c>
      <c r="X113" s="226">
        <f t="shared" si="23"/>
        <v>10.50</v>
      </c>
      <c r="Y113" s="118">
        <v>44</v>
      </c>
      <c r="Z113" s="227">
        <f t="shared" si="24"/>
        <v>35.200000000000003</v>
      </c>
      <c r="AA113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6"/>
    </row>
    <row r="114" spans="1:42" s="104" customFormat="1" ht="20.25">
      <c r="A114" s="223">
        <v>108</v>
      </c>
      <c r="B114" s="260">
        <v>630260</v>
      </c>
      <c r="C114" s="315" t="s">
        <v>263</v>
      </c>
      <c r="D114" s="327">
        <v>5</v>
      </c>
      <c r="E114" s="327">
        <v>6</v>
      </c>
      <c r="F114" s="327">
        <v>4.50</v>
      </c>
      <c r="G114" s="327">
        <v>4</v>
      </c>
      <c r="H114" s="327">
        <v>7</v>
      </c>
      <c r="I114" s="316">
        <f t="shared" si="13"/>
        <v>26.50</v>
      </c>
      <c r="J114" s="228">
        <f t="shared" si="14"/>
        <v>3.9749999999999996</v>
      </c>
      <c r="K114" s="11">
        <v>1.50</v>
      </c>
      <c r="L114" s="11">
        <v>0</v>
      </c>
      <c r="M114" s="11">
        <v>2</v>
      </c>
      <c r="N114" s="11">
        <v>0.50</v>
      </c>
      <c r="O114" s="11">
        <v>2</v>
      </c>
      <c r="P114" s="229">
        <f t="shared" si="15"/>
        <v>6</v>
      </c>
      <c r="Q114" s="229">
        <f t="shared" si="16"/>
        <v>0.30000000000000004</v>
      </c>
      <c r="R114" s="103">
        <f t="shared" si="17"/>
        <v>0.825</v>
      </c>
      <c r="S114" s="103">
        <f t="shared" si="18"/>
        <v>0.89999999999999991</v>
      </c>
      <c r="T114" s="103">
        <f t="shared" si="19"/>
        <v>0.77499999999999991</v>
      </c>
      <c r="U114" s="103">
        <f t="shared" si="20"/>
        <v>0.625</v>
      </c>
      <c r="V114" s="103">
        <f t="shared" si="21"/>
        <v>1.1500000000000001</v>
      </c>
      <c r="W114" s="26">
        <f t="shared" si="22"/>
        <v>32.50</v>
      </c>
      <c r="X114" s="226">
        <f t="shared" si="23"/>
        <v>6.50</v>
      </c>
      <c r="Y114" s="118">
        <v>29</v>
      </c>
      <c r="Z114" s="227">
        <f t="shared" si="24"/>
        <v>23.200000000000003</v>
      </c>
      <c r="AA114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6"/>
    </row>
    <row r="115" spans="1:42" s="104" customFormat="1" ht="20.25">
      <c r="A115" s="223">
        <v>109</v>
      </c>
      <c r="B115" s="260">
        <v>630261</v>
      </c>
      <c r="C115" s="315" t="s">
        <v>264</v>
      </c>
      <c r="D115" s="327">
        <v>8.50</v>
      </c>
      <c r="E115" s="327">
        <v>2</v>
      </c>
      <c r="F115" s="327">
        <v>5</v>
      </c>
      <c r="G115" s="327">
        <v>1</v>
      </c>
      <c r="H115" s="327">
        <v>10</v>
      </c>
      <c r="I115" s="316">
        <f t="shared" si="13"/>
        <v>26.50</v>
      </c>
      <c r="J115" s="228">
        <f t="shared" si="14"/>
        <v>3.9749999999999996</v>
      </c>
      <c r="K115" s="11">
        <v>0.50</v>
      </c>
      <c r="L115" s="11">
        <v>3.50</v>
      </c>
      <c r="M115" s="11">
        <v>1</v>
      </c>
      <c r="N115" s="11">
        <v>2</v>
      </c>
      <c r="O115" s="11">
        <v>0.50</v>
      </c>
      <c r="P115" s="229">
        <f t="shared" si="15"/>
        <v>7.50</v>
      </c>
      <c r="Q115" s="229">
        <f t="shared" si="16"/>
        <v>0.375</v>
      </c>
      <c r="R115" s="103">
        <f t="shared" si="17"/>
        <v>1.2999999999999998</v>
      </c>
      <c r="S115" s="103">
        <f t="shared" si="18"/>
        <v>0.475</v>
      </c>
      <c r="T115" s="103">
        <f t="shared" si="19"/>
        <v>0.80</v>
      </c>
      <c r="U115" s="103">
        <f t="shared" si="20"/>
        <v>0.25</v>
      </c>
      <c r="V115" s="103">
        <f t="shared" si="21"/>
        <v>1.525</v>
      </c>
      <c r="W115" s="26">
        <f t="shared" si="22"/>
        <v>34</v>
      </c>
      <c r="X115" s="226">
        <f t="shared" si="23"/>
        <v>6.8000000000000007</v>
      </c>
      <c r="Y115" s="118">
        <v>29</v>
      </c>
      <c r="Z115" s="227">
        <f t="shared" si="24"/>
        <v>23.200000000000003</v>
      </c>
      <c r="AA115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6"/>
    </row>
    <row r="116" spans="1:42" s="104" customFormat="1" ht="20.25">
      <c r="A116" s="223">
        <v>110</v>
      </c>
      <c r="B116" s="260">
        <v>630262</v>
      </c>
      <c r="C116" s="315" t="s">
        <v>265</v>
      </c>
      <c r="D116" s="327">
        <v>1</v>
      </c>
      <c r="E116" s="327">
        <v>5</v>
      </c>
      <c r="F116" s="327">
        <v>2</v>
      </c>
      <c r="G116" s="327">
        <v>3</v>
      </c>
      <c r="H116" s="327">
        <v>4</v>
      </c>
      <c r="I116" s="316">
        <f t="shared" si="13"/>
        <v>15</v>
      </c>
      <c r="J116" s="228">
        <f t="shared" si="14"/>
        <v>2.25</v>
      </c>
      <c r="K116" s="11">
        <v>1</v>
      </c>
      <c r="L116" s="11">
        <v>0.50</v>
      </c>
      <c r="M116" s="11">
        <v>0</v>
      </c>
      <c r="N116" s="11">
        <v>1.50</v>
      </c>
      <c r="O116" s="11">
        <v>1</v>
      </c>
      <c r="P116" s="229">
        <f t="shared" si="15"/>
        <v>4</v>
      </c>
      <c r="Q116" s="229">
        <f t="shared" si="16"/>
        <v>0.20</v>
      </c>
      <c r="R116" s="103">
        <f t="shared" si="17"/>
        <v>0.20</v>
      </c>
      <c r="S116" s="103">
        <f t="shared" si="18"/>
        <v>0.775</v>
      </c>
      <c r="T116" s="103">
        <f t="shared" si="19"/>
        <v>0.30</v>
      </c>
      <c r="U116" s="103">
        <f t="shared" si="20"/>
        <v>0.52499999999999991</v>
      </c>
      <c r="V116" s="103">
        <f t="shared" si="21"/>
        <v>0.65</v>
      </c>
      <c r="W116" s="26">
        <f t="shared" si="22"/>
        <v>19</v>
      </c>
      <c r="X116" s="226">
        <f t="shared" si="23"/>
        <v>3.8000000000000003</v>
      </c>
      <c r="Y116" s="118" t="s">
        <v>170</v>
      </c>
      <c r="Z116" s="227" t="e">
        <f t="shared" si="24"/>
        <v>#VALUE!</v>
      </c>
      <c r="AA116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6"/>
    </row>
    <row r="117" spans="1:42" s="104" customFormat="1" ht="20.25">
      <c r="A117" s="223">
        <v>111</v>
      </c>
      <c r="B117" s="260">
        <v>630263</v>
      </c>
      <c r="C117" s="315" t="s">
        <v>306</v>
      </c>
      <c r="D117" s="327">
        <v>10</v>
      </c>
      <c r="E117" s="327">
        <v>11</v>
      </c>
      <c r="F117" s="327">
        <v>6</v>
      </c>
      <c r="G117" s="327">
        <v>9.50</v>
      </c>
      <c r="H117" s="327">
        <v>7</v>
      </c>
      <c r="I117" s="316">
        <f t="shared" si="13"/>
        <v>43.50</v>
      </c>
      <c r="J117" s="228">
        <f t="shared" si="14"/>
        <v>6.525</v>
      </c>
      <c r="K117" s="11">
        <v>2</v>
      </c>
      <c r="L117" s="11">
        <v>4</v>
      </c>
      <c r="M117" s="11">
        <v>3.50</v>
      </c>
      <c r="N117" s="11">
        <v>0</v>
      </c>
      <c r="O117" s="11">
        <v>2.50</v>
      </c>
      <c r="P117" s="229">
        <f t="shared" si="15"/>
        <v>12</v>
      </c>
      <c r="Q117" s="229">
        <f t="shared" si="16"/>
        <v>0.60000000000000009</v>
      </c>
      <c r="R117" s="103">
        <f t="shared" si="17"/>
        <v>1.60</v>
      </c>
      <c r="S117" s="103">
        <f t="shared" si="18"/>
        <v>1.85</v>
      </c>
      <c r="T117" s="103">
        <f t="shared" si="19"/>
        <v>1.075</v>
      </c>
      <c r="U117" s="103">
        <f t="shared" si="20"/>
        <v>1.425</v>
      </c>
      <c r="V117" s="103">
        <f t="shared" si="21"/>
        <v>1.175</v>
      </c>
      <c r="W117" s="26">
        <f t="shared" si="22"/>
        <v>55.50</v>
      </c>
      <c r="X117" s="226">
        <f t="shared" si="23"/>
        <v>11.10</v>
      </c>
      <c r="Y117" s="118">
        <v>46</v>
      </c>
      <c r="Z117" s="227">
        <f t="shared" si="24"/>
        <v>36.800000000000004</v>
      </c>
      <c r="AA11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6"/>
    </row>
    <row r="118" spans="1:42" s="104" customFormat="1" ht="20.25">
      <c r="A118" s="223">
        <v>112</v>
      </c>
      <c r="B118" s="260">
        <v>630265</v>
      </c>
      <c r="C118" s="315" t="s">
        <v>266</v>
      </c>
      <c r="D118" s="327">
        <v>5</v>
      </c>
      <c r="E118" s="327">
        <v>4.50</v>
      </c>
      <c r="F118" s="327">
        <v>4</v>
      </c>
      <c r="G118" s="327">
        <v>9</v>
      </c>
      <c r="H118" s="327">
        <v>8</v>
      </c>
      <c r="I118" s="316">
        <f t="shared" si="13"/>
        <v>30.50</v>
      </c>
      <c r="J118" s="228">
        <f t="shared" si="14"/>
        <v>4.575</v>
      </c>
      <c r="K118" s="11">
        <v>1.50</v>
      </c>
      <c r="L118" s="11">
        <v>0.50</v>
      </c>
      <c r="M118" s="11">
        <v>2</v>
      </c>
      <c r="N118" s="11">
        <v>1</v>
      </c>
      <c r="O118" s="11">
        <v>3</v>
      </c>
      <c r="P118" s="229">
        <f t="shared" si="15"/>
        <v>8</v>
      </c>
      <c r="Q118" s="229">
        <f t="shared" si="16"/>
        <v>0.40</v>
      </c>
      <c r="R118" s="103">
        <f t="shared" si="17"/>
        <v>0.825</v>
      </c>
      <c r="S118" s="103">
        <f t="shared" si="18"/>
        <v>0.70</v>
      </c>
      <c r="T118" s="103">
        <f t="shared" si="19"/>
        <v>0.70</v>
      </c>
      <c r="U118" s="103">
        <f t="shared" si="20"/>
        <v>1.40</v>
      </c>
      <c r="V118" s="103">
        <f t="shared" si="21"/>
        <v>1.35</v>
      </c>
      <c r="W118" s="26">
        <f t="shared" si="22"/>
        <v>38.50</v>
      </c>
      <c r="X118" s="226">
        <f t="shared" si="23"/>
        <v>7.70</v>
      </c>
      <c r="Y118" s="118">
        <v>33</v>
      </c>
      <c r="Z118" s="227">
        <f t="shared" si="24"/>
        <v>26.40</v>
      </c>
      <c r="AA118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6"/>
    </row>
    <row r="119" spans="1:42" s="104" customFormat="1" ht="20.25">
      <c r="A119" s="223">
        <v>113</v>
      </c>
      <c r="B119" s="260">
        <v>630267</v>
      </c>
      <c r="C119" s="315" t="s">
        <v>319</v>
      </c>
      <c r="D119" s="327">
        <v>10</v>
      </c>
      <c r="E119" s="327">
        <v>7</v>
      </c>
      <c r="F119" s="327">
        <v>8</v>
      </c>
      <c r="G119" s="327">
        <v>5</v>
      </c>
      <c r="H119" s="327">
        <v>9</v>
      </c>
      <c r="I119" s="316">
        <f t="shared" si="13"/>
        <v>39</v>
      </c>
      <c r="J119" s="228">
        <f t="shared" si="14"/>
        <v>5.85</v>
      </c>
      <c r="K119" s="11">
        <v>1</v>
      </c>
      <c r="L119" s="11">
        <v>2</v>
      </c>
      <c r="M119" s="11">
        <v>1.50</v>
      </c>
      <c r="N119" s="11">
        <v>3</v>
      </c>
      <c r="O119" s="11">
        <v>2</v>
      </c>
      <c r="P119" s="229">
        <f t="shared" si="15"/>
        <v>9.50</v>
      </c>
      <c r="Q119" s="229">
        <f t="shared" si="16"/>
        <v>0.475</v>
      </c>
      <c r="R119" s="103">
        <f t="shared" si="17"/>
        <v>1.55</v>
      </c>
      <c r="S119" s="103">
        <f t="shared" si="18"/>
        <v>1.1500000000000001</v>
      </c>
      <c r="T119" s="103">
        <f t="shared" si="19"/>
        <v>1.2749999999999999</v>
      </c>
      <c r="U119" s="103">
        <f t="shared" si="20"/>
        <v>0.90</v>
      </c>
      <c r="V119" s="103">
        <f t="shared" si="21"/>
        <v>1.45</v>
      </c>
      <c r="W119" s="26">
        <f t="shared" si="22"/>
        <v>48.50</v>
      </c>
      <c r="X119" s="226">
        <f t="shared" si="23"/>
        <v>9.7000000000000011</v>
      </c>
      <c r="Y119" s="118">
        <v>40</v>
      </c>
      <c r="Z119" s="227">
        <f t="shared" si="24"/>
        <v>32</v>
      </c>
      <c r="AA119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6"/>
    </row>
    <row r="120" spans="1:42" s="104" customFormat="1" ht="20.25">
      <c r="A120" s="223">
        <v>114</v>
      </c>
      <c r="B120" s="260">
        <v>630268</v>
      </c>
      <c r="C120" s="315" t="s">
        <v>267</v>
      </c>
      <c r="D120" s="8">
        <v>7</v>
      </c>
      <c r="E120" s="8">
        <v>11</v>
      </c>
      <c r="F120" s="8">
        <v>4</v>
      </c>
      <c r="G120" s="8">
        <v>12.50</v>
      </c>
      <c r="H120" s="8">
        <v>8</v>
      </c>
      <c r="I120" s="316">
        <f t="shared" si="13"/>
        <v>42.50</v>
      </c>
      <c r="J120" s="228">
        <f t="shared" si="14"/>
        <v>6.375</v>
      </c>
      <c r="K120" s="11">
        <v>5</v>
      </c>
      <c r="L120" s="11">
        <v>1.50</v>
      </c>
      <c r="M120" s="11">
        <v>1</v>
      </c>
      <c r="N120" s="11">
        <v>2.50</v>
      </c>
      <c r="O120" s="11">
        <v>0.50</v>
      </c>
      <c r="P120" s="229">
        <f t="shared" si="15"/>
        <v>10.50</v>
      </c>
      <c r="Q120" s="229">
        <f t="shared" si="16"/>
        <v>0.525</v>
      </c>
      <c r="R120" s="103">
        <f t="shared" si="17"/>
        <v>1.30</v>
      </c>
      <c r="S120" s="103">
        <f t="shared" si="18"/>
        <v>1.725</v>
      </c>
      <c r="T120" s="103">
        <f t="shared" si="19"/>
        <v>0.65</v>
      </c>
      <c r="U120" s="103">
        <f t="shared" si="20"/>
        <v>2</v>
      </c>
      <c r="V120" s="103">
        <f t="shared" si="21"/>
        <v>1.2249999999999999</v>
      </c>
      <c r="W120" s="26">
        <f t="shared" si="22"/>
        <v>53</v>
      </c>
      <c r="X120" s="226">
        <f t="shared" si="23"/>
        <v>10.60</v>
      </c>
      <c r="Y120" s="118">
        <v>44</v>
      </c>
      <c r="Z120" s="227">
        <f t="shared" si="24"/>
        <v>35.200000000000003</v>
      </c>
      <c r="AA120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6"/>
    </row>
    <row r="121" spans="1:42" s="104" customFormat="1" ht="20.25">
      <c r="A121" s="223">
        <v>115</v>
      </c>
      <c r="B121" s="260">
        <v>630269</v>
      </c>
      <c r="C121" s="315" t="s">
        <v>268</v>
      </c>
      <c r="D121" s="8">
        <v>9</v>
      </c>
      <c r="E121" s="8">
        <v>8.50</v>
      </c>
      <c r="F121" s="8">
        <v>6</v>
      </c>
      <c r="G121" s="8">
        <v>7</v>
      </c>
      <c r="H121" s="8">
        <v>10</v>
      </c>
      <c r="I121" s="316">
        <f t="shared" si="13"/>
        <v>40.50</v>
      </c>
      <c r="J121" s="228">
        <f t="shared" si="14"/>
        <v>6.075</v>
      </c>
      <c r="K121" s="11">
        <v>2</v>
      </c>
      <c r="L121" s="11">
        <v>0.50</v>
      </c>
      <c r="M121" s="11">
        <v>5</v>
      </c>
      <c r="N121" s="11">
        <v>1</v>
      </c>
      <c r="O121" s="11">
        <v>2</v>
      </c>
      <c r="P121" s="229">
        <f t="shared" si="15"/>
        <v>10.50</v>
      </c>
      <c r="Q121" s="229">
        <f t="shared" si="16"/>
        <v>0.525</v>
      </c>
      <c r="R121" s="103">
        <f t="shared" si="17"/>
        <v>1.45</v>
      </c>
      <c r="S121" s="103">
        <f t="shared" si="18"/>
        <v>1.2999999999999998</v>
      </c>
      <c r="T121" s="103">
        <f t="shared" si="19"/>
        <v>1.1499999999999999</v>
      </c>
      <c r="U121" s="103">
        <f t="shared" si="20"/>
        <v>1.1000000000000001</v>
      </c>
      <c r="V121" s="103">
        <f t="shared" si="21"/>
        <v>1.60</v>
      </c>
      <c r="W121" s="26">
        <f t="shared" si="22"/>
        <v>51</v>
      </c>
      <c r="X121" s="226">
        <f t="shared" si="23"/>
        <v>10.200000000000001</v>
      </c>
      <c r="Y121" s="118">
        <v>43</v>
      </c>
      <c r="Z121" s="227">
        <f t="shared" si="24"/>
        <v>34.40</v>
      </c>
      <c r="AA121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6"/>
    </row>
    <row r="122" spans="1:42" s="104" customFormat="1" ht="20.25">
      <c r="A122" s="223">
        <v>116</v>
      </c>
      <c r="B122" s="260">
        <v>630270</v>
      </c>
      <c r="C122" s="315" t="s">
        <v>269</v>
      </c>
      <c r="D122" s="8">
        <v>10</v>
      </c>
      <c r="E122" s="8">
        <v>13</v>
      </c>
      <c r="F122" s="8">
        <v>9</v>
      </c>
      <c r="G122" s="8">
        <v>7.50</v>
      </c>
      <c r="H122" s="8">
        <v>10.50</v>
      </c>
      <c r="I122" s="316">
        <f t="shared" si="13"/>
        <v>50</v>
      </c>
      <c r="J122" s="228">
        <f t="shared" si="14"/>
        <v>7.50</v>
      </c>
      <c r="K122" s="11">
        <v>1</v>
      </c>
      <c r="L122" s="11">
        <v>5.50</v>
      </c>
      <c r="M122" s="11">
        <v>4</v>
      </c>
      <c r="N122" s="11">
        <v>2</v>
      </c>
      <c r="O122" s="11">
        <v>1</v>
      </c>
      <c r="P122" s="229">
        <f t="shared" si="15"/>
        <v>13.50</v>
      </c>
      <c r="Q122" s="229">
        <f t="shared" si="16"/>
        <v>0.675</v>
      </c>
      <c r="R122" s="103">
        <f t="shared" si="17"/>
        <v>1.55</v>
      </c>
      <c r="S122" s="103">
        <f t="shared" si="18"/>
        <v>2.225</v>
      </c>
      <c r="T122" s="103">
        <f t="shared" si="19"/>
        <v>1.5499999999999998</v>
      </c>
      <c r="U122" s="103">
        <f t="shared" si="20"/>
        <v>1.2250000000000001</v>
      </c>
      <c r="V122" s="103">
        <f t="shared" si="21"/>
        <v>1.625</v>
      </c>
      <c r="W122" s="26">
        <f t="shared" si="22"/>
        <v>63.50</v>
      </c>
      <c r="X122" s="226">
        <f t="shared" si="23"/>
        <v>12.70</v>
      </c>
      <c r="Y122" s="118">
        <v>54</v>
      </c>
      <c r="Z122" s="227">
        <f t="shared" si="24"/>
        <v>43.20</v>
      </c>
      <c r="AA122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6"/>
    </row>
    <row r="123" spans="1:42" s="104" customFormat="1" ht="20.25">
      <c r="A123" s="223">
        <v>117</v>
      </c>
      <c r="B123" s="260">
        <v>630271</v>
      </c>
      <c r="C123" s="315" t="s">
        <v>179</v>
      </c>
      <c r="D123" s="8">
        <v>7</v>
      </c>
      <c r="E123" s="8">
        <v>12</v>
      </c>
      <c r="F123" s="8">
        <v>8.50</v>
      </c>
      <c r="G123" s="8">
        <v>9.50</v>
      </c>
      <c r="H123" s="8">
        <v>10</v>
      </c>
      <c r="I123" s="316">
        <f t="shared" si="13"/>
        <v>47</v>
      </c>
      <c r="J123" s="228">
        <f t="shared" si="14"/>
        <v>7.05</v>
      </c>
      <c r="K123" s="11">
        <v>2</v>
      </c>
      <c r="L123" s="11">
        <v>3</v>
      </c>
      <c r="M123" s="11">
        <v>2</v>
      </c>
      <c r="N123" s="11">
        <v>1</v>
      </c>
      <c r="O123" s="11">
        <v>3</v>
      </c>
      <c r="P123" s="229">
        <f t="shared" si="15"/>
        <v>11</v>
      </c>
      <c r="Q123" s="229">
        <f t="shared" si="16"/>
        <v>0.55000000000000004</v>
      </c>
      <c r="R123" s="103">
        <f t="shared" si="17"/>
        <v>1.1500000000000001</v>
      </c>
      <c r="S123" s="103">
        <f t="shared" si="18"/>
        <v>1.9499999999999997</v>
      </c>
      <c r="T123" s="103">
        <f t="shared" si="19"/>
        <v>1.375</v>
      </c>
      <c r="U123" s="103">
        <f t="shared" si="20"/>
        <v>1.475</v>
      </c>
      <c r="V123" s="103">
        <f t="shared" si="21"/>
        <v>1.65</v>
      </c>
      <c r="W123" s="26">
        <f t="shared" si="22"/>
        <v>58</v>
      </c>
      <c r="X123" s="226">
        <f t="shared" si="23"/>
        <v>11.60</v>
      </c>
      <c r="Y123" s="118">
        <v>49</v>
      </c>
      <c r="Z123" s="227">
        <f t="shared" si="24"/>
        <v>39.200000000000003</v>
      </c>
      <c r="AA123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6"/>
    </row>
    <row r="124" spans="1:42" s="104" customFormat="1" ht="20.25">
      <c r="A124" s="223">
        <v>118</v>
      </c>
      <c r="B124" s="260">
        <v>630273</v>
      </c>
      <c r="C124" s="315" t="s">
        <v>320</v>
      </c>
      <c r="D124" s="8">
        <v>6.50</v>
      </c>
      <c r="E124" s="8">
        <v>7.50</v>
      </c>
      <c r="F124" s="8">
        <v>5</v>
      </c>
      <c r="G124" s="8">
        <v>8</v>
      </c>
      <c r="H124" s="8">
        <v>6.50</v>
      </c>
      <c r="I124" s="316">
        <f t="shared" si="13"/>
        <v>33.50</v>
      </c>
      <c r="J124" s="228">
        <f t="shared" si="14"/>
        <v>5.0249999999999995</v>
      </c>
      <c r="K124" s="11">
        <v>4</v>
      </c>
      <c r="L124" s="11">
        <v>1</v>
      </c>
      <c r="M124" s="11">
        <v>0.50</v>
      </c>
      <c r="N124" s="11">
        <v>3</v>
      </c>
      <c r="O124" s="11">
        <v>0</v>
      </c>
      <c r="P124" s="229">
        <f t="shared" si="15"/>
        <v>8.50</v>
      </c>
      <c r="Q124" s="229">
        <f t="shared" si="16"/>
        <v>0.42500000000000004</v>
      </c>
      <c r="R124" s="103">
        <f t="shared" si="17"/>
        <v>1.175</v>
      </c>
      <c r="S124" s="103">
        <f t="shared" si="18"/>
        <v>1.175</v>
      </c>
      <c r="T124" s="103">
        <f t="shared" si="19"/>
        <v>0.775</v>
      </c>
      <c r="U124" s="103">
        <f t="shared" si="20"/>
        <v>1.35</v>
      </c>
      <c r="V124" s="103">
        <f t="shared" si="21"/>
        <v>0.975</v>
      </c>
      <c r="W124" s="26">
        <f t="shared" si="22"/>
        <v>42</v>
      </c>
      <c r="X124" s="226">
        <f t="shared" si="23"/>
        <v>8.40</v>
      </c>
      <c r="Y124" s="118">
        <v>36</v>
      </c>
      <c r="Z124" s="227">
        <f t="shared" si="24"/>
        <v>28.80</v>
      </c>
      <c r="AA124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6"/>
    </row>
    <row r="125" spans="1:42" s="104" customFormat="1" ht="20.25">
      <c r="A125" s="223">
        <v>119</v>
      </c>
      <c r="B125" s="260">
        <v>630274</v>
      </c>
      <c r="C125" s="315" t="s">
        <v>181</v>
      </c>
      <c r="D125" s="8">
        <v>6</v>
      </c>
      <c r="E125" s="8">
        <v>5.50</v>
      </c>
      <c r="F125" s="8">
        <v>4</v>
      </c>
      <c r="G125" s="8">
        <v>9</v>
      </c>
      <c r="H125" s="8">
        <v>7</v>
      </c>
      <c r="I125" s="316">
        <f t="shared" si="13"/>
        <v>31.50</v>
      </c>
      <c r="J125" s="228">
        <f t="shared" si="14"/>
        <v>4.7249999999999996</v>
      </c>
      <c r="K125" s="11">
        <v>2</v>
      </c>
      <c r="L125" s="11">
        <v>0</v>
      </c>
      <c r="M125" s="11">
        <v>2</v>
      </c>
      <c r="N125" s="11">
        <v>3</v>
      </c>
      <c r="O125" s="11">
        <v>2</v>
      </c>
      <c r="P125" s="229">
        <f t="shared" si="15"/>
        <v>9</v>
      </c>
      <c r="Q125" s="229">
        <f t="shared" si="16"/>
        <v>0.45</v>
      </c>
      <c r="R125" s="103">
        <f t="shared" si="17"/>
        <v>0.99999999999999989</v>
      </c>
      <c r="S125" s="103">
        <f t="shared" si="18"/>
        <v>0.825</v>
      </c>
      <c r="T125" s="103">
        <f t="shared" si="19"/>
        <v>0.70</v>
      </c>
      <c r="U125" s="103">
        <f t="shared" si="20"/>
        <v>1.50</v>
      </c>
      <c r="V125" s="103">
        <f t="shared" si="21"/>
        <v>1.1500000000000001</v>
      </c>
      <c r="W125" s="26">
        <f t="shared" si="22"/>
        <v>40.50</v>
      </c>
      <c r="X125" s="226">
        <f t="shared" si="23"/>
        <v>8.10</v>
      </c>
      <c r="Y125" s="118">
        <v>36</v>
      </c>
      <c r="Z125" s="227">
        <f t="shared" si="24"/>
        <v>28.80</v>
      </c>
      <c r="AA125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6"/>
    </row>
    <row r="126" spans="1:42" s="104" customFormat="1" ht="20.25">
      <c r="A126" s="223">
        <v>120</v>
      </c>
      <c r="B126" s="260">
        <v>630275</v>
      </c>
      <c r="C126" s="315" t="s">
        <v>270</v>
      </c>
      <c r="D126" s="8">
        <v>7</v>
      </c>
      <c r="E126" s="8">
        <v>8</v>
      </c>
      <c r="F126" s="8">
        <v>5</v>
      </c>
      <c r="G126" s="8">
        <v>4.50</v>
      </c>
      <c r="H126" s="8">
        <v>6</v>
      </c>
      <c r="I126" s="316">
        <f t="shared" si="13"/>
        <v>30.50</v>
      </c>
      <c r="J126" s="228">
        <f t="shared" si="14"/>
        <v>4.575</v>
      </c>
      <c r="K126" s="11">
        <v>1</v>
      </c>
      <c r="L126" s="11">
        <v>2</v>
      </c>
      <c r="M126" s="11">
        <v>1</v>
      </c>
      <c r="N126" s="11">
        <v>0.50</v>
      </c>
      <c r="O126" s="11">
        <v>3</v>
      </c>
      <c r="P126" s="229">
        <f t="shared" si="15"/>
        <v>7.50</v>
      </c>
      <c r="Q126" s="229">
        <f t="shared" si="16"/>
        <v>0.375</v>
      </c>
      <c r="R126" s="103">
        <f t="shared" si="17"/>
        <v>1.1000000000000001</v>
      </c>
      <c r="S126" s="103">
        <f t="shared" si="18"/>
        <v>1.30</v>
      </c>
      <c r="T126" s="103">
        <f t="shared" si="19"/>
        <v>0.80</v>
      </c>
      <c r="U126" s="103">
        <f t="shared" si="20"/>
        <v>0.70</v>
      </c>
      <c r="V126" s="103">
        <f t="shared" si="21"/>
        <v>1.0499999999999998</v>
      </c>
      <c r="W126" s="26">
        <f t="shared" si="22"/>
        <v>38</v>
      </c>
      <c r="X126" s="226">
        <f t="shared" si="23"/>
        <v>7.60</v>
      </c>
      <c r="Y126" s="118">
        <v>32</v>
      </c>
      <c r="Z126" s="227">
        <f t="shared" si="24"/>
        <v>25.60</v>
      </c>
      <c r="AA126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6"/>
    </row>
    <row r="127" spans="1:42" s="104" customFormat="1" ht="20.25">
      <c r="A127" s="223">
        <v>121</v>
      </c>
      <c r="B127" s="260">
        <v>630276</v>
      </c>
      <c r="C127" s="315" t="s">
        <v>128</v>
      </c>
      <c r="D127" s="8">
        <v>9</v>
      </c>
      <c r="E127" s="8">
        <v>8.50</v>
      </c>
      <c r="F127" s="8">
        <v>6</v>
      </c>
      <c r="G127" s="8">
        <v>7</v>
      </c>
      <c r="H127" s="8">
        <v>10</v>
      </c>
      <c r="I127" s="316">
        <f t="shared" si="13"/>
        <v>40.50</v>
      </c>
      <c r="J127" s="228">
        <f t="shared" si="14"/>
        <v>6.075</v>
      </c>
      <c r="K127" s="11">
        <v>2</v>
      </c>
      <c r="L127" s="11">
        <v>3</v>
      </c>
      <c r="M127" s="11">
        <v>2</v>
      </c>
      <c r="N127" s="11">
        <v>1</v>
      </c>
      <c r="O127" s="11">
        <v>2</v>
      </c>
      <c r="P127" s="229">
        <f t="shared" si="15"/>
        <v>10</v>
      </c>
      <c r="Q127" s="229">
        <f t="shared" si="16"/>
        <v>0.50</v>
      </c>
      <c r="R127" s="103">
        <f t="shared" si="17"/>
        <v>1.45</v>
      </c>
      <c r="S127" s="103">
        <f t="shared" si="18"/>
        <v>1.4249999999999998</v>
      </c>
      <c r="T127" s="103">
        <f t="shared" si="19"/>
        <v>0.99999999999999989</v>
      </c>
      <c r="U127" s="103">
        <f t="shared" si="20"/>
        <v>1.1000000000000001</v>
      </c>
      <c r="V127" s="103">
        <f t="shared" si="21"/>
        <v>1.60</v>
      </c>
      <c r="W127" s="26">
        <f t="shared" si="22"/>
        <v>50.50</v>
      </c>
      <c r="X127" s="226">
        <f t="shared" si="23"/>
        <v>10.100000000000001</v>
      </c>
      <c r="Y127" s="118">
        <v>44</v>
      </c>
      <c r="Z127" s="227">
        <f t="shared" si="24"/>
        <v>35.200000000000003</v>
      </c>
      <c r="AA12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6"/>
    </row>
    <row r="128" spans="1:42" s="104" customFormat="1" ht="20.25">
      <c r="A128" s="223">
        <v>122</v>
      </c>
      <c r="B128" s="260">
        <v>630277</v>
      </c>
      <c r="C128" s="315" t="s">
        <v>271</v>
      </c>
      <c r="D128" s="8">
        <v>10</v>
      </c>
      <c r="E128" s="8">
        <v>9</v>
      </c>
      <c r="F128" s="8">
        <v>7</v>
      </c>
      <c r="G128" s="8">
        <v>6.50</v>
      </c>
      <c r="H128" s="8">
        <v>11</v>
      </c>
      <c r="I128" s="316">
        <f t="shared" si="13"/>
        <v>43.50</v>
      </c>
      <c r="J128" s="228">
        <f t="shared" si="14"/>
        <v>6.525</v>
      </c>
      <c r="K128" s="11">
        <v>4</v>
      </c>
      <c r="L128" s="11">
        <v>1.50</v>
      </c>
      <c r="M128" s="11">
        <v>3</v>
      </c>
      <c r="N128" s="11">
        <v>0</v>
      </c>
      <c r="O128" s="11">
        <v>3</v>
      </c>
      <c r="P128" s="229">
        <f t="shared" si="15"/>
        <v>11.50</v>
      </c>
      <c r="Q128" s="229">
        <f t="shared" si="16"/>
        <v>0.57500000000000007</v>
      </c>
      <c r="R128" s="103">
        <f t="shared" si="17"/>
        <v>1.70</v>
      </c>
      <c r="S128" s="103">
        <f t="shared" si="18"/>
        <v>1.4249999999999998</v>
      </c>
      <c r="T128" s="103">
        <f t="shared" si="19"/>
        <v>1.2000000000000002</v>
      </c>
      <c r="U128" s="103">
        <f t="shared" si="20"/>
        <v>0.975</v>
      </c>
      <c r="V128" s="103">
        <f t="shared" si="21"/>
        <v>1.7999999999999998</v>
      </c>
      <c r="W128" s="26">
        <f t="shared" si="22"/>
        <v>55</v>
      </c>
      <c r="X128" s="226">
        <f t="shared" si="23"/>
        <v>11</v>
      </c>
      <c r="Y128" s="118">
        <v>48</v>
      </c>
      <c r="Z128" s="227">
        <f t="shared" si="24"/>
        <v>38.400000000000006</v>
      </c>
      <c r="AA128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6"/>
    </row>
    <row r="129" spans="1:42" s="104" customFormat="1" ht="20.25">
      <c r="A129" s="223">
        <v>123</v>
      </c>
      <c r="B129" s="260">
        <v>630278</v>
      </c>
      <c r="C129" s="315" t="s">
        <v>272</v>
      </c>
      <c r="D129" s="8">
        <v>4</v>
      </c>
      <c r="E129" s="8">
        <v>5.50</v>
      </c>
      <c r="F129" s="8">
        <v>5</v>
      </c>
      <c r="G129" s="8">
        <v>4.50</v>
      </c>
      <c r="H129" s="8">
        <v>2.50</v>
      </c>
      <c r="I129" s="316">
        <f t="shared" si="13"/>
        <v>21.50</v>
      </c>
      <c r="J129" s="228">
        <f t="shared" si="14"/>
        <v>3.225</v>
      </c>
      <c r="K129" s="11">
        <v>2</v>
      </c>
      <c r="L129" s="11">
        <v>1</v>
      </c>
      <c r="M129" s="11">
        <v>1</v>
      </c>
      <c r="N129" s="11">
        <v>0</v>
      </c>
      <c r="O129" s="11">
        <v>2</v>
      </c>
      <c r="P129" s="229">
        <f t="shared" si="15"/>
        <v>6</v>
      </c>
      <c r="Q129" s="229">
        <f t="shared" si="16"/>
        <v>0.30000000000000004</v>
      </c>
      <c r="R129" s="103">
        <f t="shared" si="17"/>
        <v>0.70</v>
      </c>
      <c r="S129" s="103">
        <f t="shared" si="18"/>
        <v>0.875</v>
      </c>
      <c r="T129" s="103">
        <f t="shared" si="19"/>
        <v>0.80</v>
      </c>
      <c r="U129" s="103">
        <f t="shared" si="20"/>
        <v>0.675</v>
      </c>
      <c r="V129" s="103">
        <f t="shared" si="21"/>
        <v>0.475</v>
      </c>
      <c r="W129" s="26">
        <f t="shared" si="22"/>
        <v>27.50</v>
      </c>
      <c r="X129" s="226">
        <f t="shared" si="23"/>
        <v>5.50</v>
      </c>
      <c r="Y129" s="118">
        <v>25</v>
      </c>
      <c r="Z129" s="227">
        <f t="shared" si="24"/>
        <v>20</v>
      </c>
      <c r="AA129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6"/>
    </row>
    <row r="130" spans="1:42" s="104" customFormat="1" ht="20.25">
      <c r="A130" s="223">
        <v>124</v>
      </c>
      <c r="B130" s="260">
        <v>630279</v>
      </c>
      <c r="C130" s="315" t="s">
        <v>273</v>
      </c>
      <c r="D130" s="8">
        <v>2</v>
      </c>
      <c r="E130" s="8">
        <v>6</v>
      </c>
      <c r="F130" s="8">
        <v>3</v>
      </c>
      <c r="G130" s="8">
        <v>2</v>
      </c>
      <c r="H130" s="8">
        <v>3.50</v>
      </c>
      <c r="I130" s="316">
        <f t="shared" si="13"/>
        <v>16.50</v>
      </c>
      <c r="J130" s="228">
        <f t="shared" si="14"/>
        <v>2.475</v>
      </c>
      <c r="K130" s="11">
        <v>0.50</v>
      </c>
      <c r="L130" s="11">
        <v>1.50</v>
      </c>
      <c r="M130" s="11">
        <v>2</v>
      </c>
      <c r="N130" s="11">
        <v>1</v>
      </c>
      <c r="O130" s="11">
        <v>0.50</v>
      </c>
      <c r="P130" s="229">
        <f t="shared" si="15"/>
        <v>5.50</v>
      </c>
      <c r="Q130" s="229">
        <f t="shared" si="16"/>
        <v>0.27500000000000002</v>
      </c>
      <c r="R130" s="103">
        <f t="shared" si="17"/>
        <v>0.325</v>
      </c>
      <c r="S130" s="103">
        <f t="shared" si="18"/>
        <v>0.97499999999999987</v>
      </c>
      <c r="T130" s="103">
        <f t="shared" si="19"/>
        <v>0.54999999999999993</v>
      </c>
      <c r="U130" s="103">
        <f t="shared" si="20"/>
        <v>0.35</v>
      </c>
      <c r="V130" s="103">
        <f t="shared" si="21"/>
        <v>0.55000000000000004</v>
      </c>
      <c r="W130" s="26">
        <f t="shared" si="22"/>
        <v>22</v>
      </c>
      <c r="X130" s="226">
        <f t="shared" si="23"/>
        <v>4.4000000000000004</v>
      </c>
      <c r="Y130" s="118">
        <v>18</v>
      </c>
      <c r="Z130" s="227">
        <f t="shared" si="24"/>
        <v>14.40</v>
      </c>
      <c r="AA130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6"/>
    </row>
    <row r="131" spans="1:42" s="104" customFormat="1" ht="20.25">
      <c r="A131" s="223">
        <v>125</v>
      </c>
      <c r="B131" s="260">
        <v>630282</v>
      </c>
      <c r="C131" s="315" t="s">
        <v>110</v>
      </c>
      <c r="D131" s="8">
        <v>5</v>
      </c>
      <c r="E131" s="8">
        <v>7</v>
      </c>
      <c r="F131" s="8">
        <v>5.50</v>
      </c>
      <c r="G131" s="8">
        <v>8</v>
      </c>
      <c r="H131" s="8">
        <v>6</v>
      </c>
      <c r="I131" s="316">
        <f t="shared" si="13"/>
        <v>31.50</v>
      </c>
      <c r="J131" s="228">
        <f t="shared" si="14"/>
        <v>4.7249999999999996</v>
      </c>
      <c r="K131" s="11">
        <v>1</v>
      </c>
      <c r="L131" s="11">
        <v>2</v>
      </c>
      <c r="M131" s="11">
        <v>3</v>
      </c>
      <c r="N131" s="11">
        <v>1.50</v>
      </c>
      <c r="O131" s="11">
        <v>1</v>
      </c>
      <c r="P131" s="229">
        <f t="shared" si="15"/>
        <v>8.50</v>
      </c>
      <c r="Q131" s="229">
        <f t="shared" si="16"/>
        <v>0.42500000000000004</v>
      </c>
      <c r="R131" s="103">
        <f t="shared" si="17"/>
        <v>0.80</v>
      </c>
      <c r="S131" s="103">
        <f t="shared" si="18"/>
        <v>1.1500000000000001</v>
      </c>
      <c r="T131" s="103">
        <f t="shared" si="19"/>
        <v>0.975</v>
      </c>
      <c r="U131" s="103">
        <f t="shared" si="20"/>
        <v>1.2749999999999999</v>
      </c>
      <c r="V131" s="103">
        <f t="shared" si="21"/>
        <v>0.95</v>
      </c>
      <c r="W131" s="26">
        <f t="shared" si="22"/>
        <v>40</v>
      </c>
      <c r="X131" s="226">
        <f t="shared" si="23"/>
        <v>8</v>
      </c>
      <c r="Y131" s="118">
        <v>34</v>
      </c>
      <c r="Z131" s="227">
        <f t="shared" si="24"/>
        <v>27.200000000000003</v>
      </c>
      <c r="AA131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6"/>
    </row>
    <row r="132" spans="1:42" s="104" customFormat="1" ht="20.25">
      <c r="A132" s="223">
        <v>126</v>
      </c>
      <c r="B132" s="260">
        <v>630284</v>
      </c>
      <c r="C132" s="315" t="s">
        <v>277</v>
      </c>
      <c r="D132" s="8">
        <v>9.50</v>
      </c>
      <c r="E132" s="8">
        <v>11</v>
      </c>
      <c r="F132" s="8">
        <v>10</v>
      </c>
      <c r="G132" s="8">
        <v>12</v>
      </c>
      <c r="H132" s="8">
        <v>8</v>
      </c>
      <c r="I132" s="316">
        <f t="shared" si="13"/>
        <v>50.50</v>
      </c>
      <c r="J132" s="228">
        <f t="shared" si="14"/>
        <v>7.5749999999999993</v>
      </c>
      <c r="K132" s="11">
        <v>3</v>
      </c>
      <c r="L132" s="11">
        <v>1</v>
      </c>
      <c r="M132" s="11">
        <v>1</v>
      </c>
      <c r="N132" s="11">
        <v>5</v>
      </c>
      <c r="O132" s="11">
        <v>2.50</v>
      </c>
      <c r="P132" s="229">
        <f t="shared" si="15"/>
        <v>12.50</v>
      </c>
      <c r="Q132" s="229">
        <f t="shared" si="16"/>
        <v>0.625</v>
      </c>
      <c r="R132" s="103">
        <f t="shared" si="17"/>
        <v>1.5750000000000002</v>
      </c>
      <c r="S132" s="103">
        <f t="shared" si="18"/>
        <v>1.70</v>
      </c>
      <c r="T132" s="103">
        <f t="shared" si="19"/>
        <v>1.55</v>
      </c>
      <c r="U132" s="103">
        <f t="shared" si="20"/>
        <v>2.0499999999999998</v>
      </c>
      <c r="V132" s="103">
        <f t="shared" si="21"/>
        <v>1.325</v>
      </c>
      <c r="W132" s="26">
        <f t="shared" si="22"/>
        <v>63</v>
      </c>
      <c r="X132" s="226">
        <f t="shared" si="23"/>
        <v>12.60</v>
      </c>
      <c r="Y132" s="118">
        <v>53</v>
      </c>
      <c r="Z132" s="227">
        <f t="shared" si="24"/>
        <v>42.400000000000006</v>
      </c>
      <c r="AA132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6"/>
    </row>
    <row r="133" spans="1:42" s="104" customFormat="1" ht="20.25">
      <c r="A133" s="223">
        <v>127</v>
      </c>
      <c r="B133" s="260">
        <v>630286</v>
      </c>
      <c r="C133" s="315" t="s">
        <v>183</v>
      </c>
      <c r="D133" s="8">
        <v>8</v>
      </c>
      <c r="E133" s="8">
        <v>12</v>
      </c>
      <c r="F133" s="8">
        <v>9</v>
      </c>
      <c r="G133" s="8">
        <v>8.50</v>
      </c>
      <c r="H133" s="8">
        <v>13</v>
      </c>
      <c r="I133" s="316">
        <f t="shared" si="13"/>
        <v>50.50</v>
      </c>
      <c r="J133" s="228">
        <f t="shared" si="14"/>
        <v>7.5749999999999993</v>
      </c>
      <c r="K133" s="11">
        <v>1</v>
      </c>
      <c r="L133" s="11">
        <v>3</v>
      </c>
      <c r="M133" s="11">
        <v>4</v>
      </c>
      <c r="N133" s="11">
        <v>1.50</v>
      </c>
      <c r="O133" s="11">
        <v>3</v>
      </c>
      <c r="P133" s="229">
        <f t="shared" si="15"/>
        <v>12.50</v>
      </c>
      <c r="Q133" s="229">
        <f t="shared" si="16"/>
        <v>0.625</v>
      </c>
      <c r="R133" s="103">
        <f t="shared" si="17"/>
        <v>1.25</v>
      </c>
      <c r="S133" s="103">
        <f t="shared" si="18"/>
        <v>1.9499999999999997</v>
      </c>
      <c r="T133" s="103">
        <f t="shared" si="19"/>
        <v>1.5499999999999998</v>
      </c>
      <c r="U133" s="103">
        <f t="shared" si="20"/>
        <v>1.35</v>
      </c>
      <c r="V133" s="103">
        <f t="shared" si="21"/>
        <v>2.10</v>
      </c>
      <c r="W133" s="26">
        <f t="shared" si="22"/>
        <v>63</v>
      </c>
      <c r="X133" s="226">
        <f t="shared" si="23"/>
        <v>12.60</v>
      </c>
      <c r="Y133" s="118">
        <v>53</v>
      </c>
      <c r="Z133" s="227">
        <f t="shared" si="24"/>
        <v>42.400000000000006</v>
      </c>
      <c r="AA133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6"/>
    </row>
    <row r="134" spans="1:42" s="104" customFormat="1" ht="20.25">
      <c r="A134" s="223">
        <v>128</v>
      </c>
      <c r="B134" s="260">
        <v>630288</v>
      </c>
      <c r="C134" s="315" t="s">
        <v>328</v>
      </c>
      <c r="D134" s="8">
        <v>7</v>
      </c>
      <c r="E134" s="8">
        <v>10.50</v>
      </c>
      <c r="F134" s="8">
        <v>7</v>
      </c>
      <c r="G134" s="8">
        <v>5.50</v>
      </c>
      <c r="H134" s="8">
        <v>11</v>
      </c>
      <c r="I134" s="316">
        <f t="shared" si="13"/>
        <v>41</v>
      </c>
      <c r="J134" s="228">
        <f t="shared" si="14"/>
        <v>6.15</v>
      </c>
      <c r="K134" s="11">
        <v>2.50</v>
      </c>
      <c r="L134" s="11">
        <v>4</v>
      </c>
      <c r="M134" s="11">
        <v>1.50</v>
      </c>
      <c r="N134" s="11">
        <v>1</v>
      </c>
      <c r="O134" s="11">
        <v>2</v>
      </c>
      <c r="P134" s="229">
        <f t="shared" si="15"/>
        <v>11</v>
      </c>
      <c r="Q134" s="229">
        <f t="shared" si="16"/>
        <v>0.55000000000000004</v>
      </c>
      <c r="R134" s="103">
        <f t="shared" si="17"/>
        <v>1.175</v>
      </c>
      <c r="S134" s="103">
        <f t="shared" si="18"/>
        <v>1.775</v>
      </c>
      <c r="T134" s="103">
        <f t="shared" si="19"/>
        <v>1.125</v>
      </c>
      <c r="U134" s="103">
        <f t="shared" si="20"/>
        <v>0.875</v>
      </c>
      <c r="V134" s="103">
        <f t="shared" si="21"/>
        <v>1.75</v>
      </c>
      <c r="W134" s="26">
        <f t="shared" si="22"/>
        <v>52</v>
      </c>
      <c r="X134" s="226">
        <f t="shared" si="23"/>
        <v>10.40</v>
      </c>
      <c r="Y134" s="118">
        <v>44</v>
      </c>
      <c r="Z134" s="227">
        <f t="shared" si="24"/>
        <v>35.200000000000003</v>
      </c>
      <c r="AA134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6"/>
    </row>
    <row r="135" spans="1:42" s="104" customFormat="1" ht="20.25">
      <c r="A135" s="223">
        <v>129</v>
      </c>
      <c r="B135" s="260">
        <v>630289</v>
      </c>
      <c r="C135" s="315" t="s">
        <v>184</v>
      </c>
      <c r="D135" s="8">
        <v>7.50</v>
      </c>
      <c r="E135" s="8">
        <v>9</v>
      </c>
      <c r="F135" s="8">
        <v>5</v>
      </c>
      <c r="G135" s="8">
        <v>8</v>
      </c>
      <c r="H135" s="8">
        <v>7</v>
      </c>
      <c r="I135" s="316">
        <f t="shared" si="13"/>
        <v>36.50</v>
      </c>
      <c r="J135" s="228">
        <f t="shared" si="14"/>
        <v>5.475</v>
      </c>
      <c r="K135" s="11">
        <v>1</v>
      </c>
      <c r="L135" s="11">
        <v>2</v>
      </c>
      <c r="M135" s="11">
        <v>4</v>
      </c>
      <c r="N135" s="11">
        <v>1.50</v>
      </c>
      <c r="O135" s="11">
        <v>1</v>
      </c>
      <c r="P135" s="229">
        <f t="shared" si="15"/>
        <v>9.50</v>
      </c>
      <c r="Q135" s="229">
        <f t="shared" si="16"/>
        <v>0.475</v>
      </c>
      <c r="R135" s="103">
        <f t="shared" si="17"/>
        <v>1.175</v>
      </c>
      <c r="S135" s="103">
        <f t="shared" si="18"/>
        <v>1.45</v>
      </c>
      <c r="T135" s="103">
        <f t="shared" si="19"/>
        <v>0.95</v>
      </c>
      <c r="U135" s="103">
        <f t="shared" si="20"/>
        <v>1.2749999999999999</v>
      </c>
      <c r="V135" s="103">
        <f t="shared" si="21"/>
        <v>1.1000000000000001</v>
      </c>
      <c r="W135" s="26">
        <f t="shared" si="22"/>
        <v>46</v>
      </c>
      <c r="X135" s="226">
        <f t="shared" si="23"/>
        <v>9.2000000000000011</v>
      </c>
      <c r="Y135" s="118">
        <v>40</v>
      </c>
      <c r="Z135" s="227">
        <f t="shared" si="24"/>
        <v>32</v>
      </c>
      <c r="AA135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6"/>
    </row>
    <row r="136" spans="1:42" s="104" customFormat="1" ht="20.25">
      <c r="A136" s="223">
        <v>130</v>
      </c>
      <c r="B136" s="260">
        <v>630290</v>
      </c>
      <c r="C136" s="315" t="s">
        <v>112</v>
      </c>
      <c r="D136" s="8">
        <v>9</v>
      </c>
      <c r="E136" s="8">
        <v>8</v>
      </c>
      <c r="F136" s="8">
        <v>4.50</v>
      </c>
      <c r="G136" s="8">
        <v>4</v>
      </c>
      <c r="H136" s="8">
        <v>10</v>
      </c>
      <c r="I136" s="316">
        <f t="shared" si="25" ref="I136:I153">SUM(D136:H136)</f>
        <v>35.50</v>
      </c>
      <c r="J136" s="228">
        <f t="shared" si="26" ref="J136:J153">I136*0.15</f>
        <v>5.325</v>
      </c>
      <c r="K136" s="11">
        <v>1.50</v>
      </c>
      <c r="L136" s="11">
        <v>1</v>
      </c>
      <c r="M136" s="11">
        <v>2</v>
      </c>
      <c r="N136" s="11">
        <v>2</v>
      </c>
      <c r="O136" s="11">
        <v>3</v>
      </c>
      <c r="P136" s="229">
        <f t="shared" si="27" ref="P136:P153">SUM(K136:O136)</f>
        <v>9.50</v>
      </c>
      <c r="Q136" s="229">
        <f t="shared" si="28" ref="Q136:Q153">P136*0.05</f>
        <v>0.475</v>
      </c>
      <c r="R136" s="103">
        <f t="shared" si="29" ref="R136:R153">D136*0.15+K136:K136*0.05</f>
        <v>1.4249999999999998</v>
      </c>
      <c r="S136" s="103">
        <f t="shared" si="30" ref="S136:S153">E136*0.15+L136:L136*0.05</f>
        <v>1.25</v>
      </c>
      <c r="T136" s="103">
        <f t="shared" si="31" ref="T136:T153">F136*0.15+M136:M136*0.05</f>
        <v>0.77499999999999991</v>
      </c>
      <c r="U136" s="103">
        <f t="shared" si="32" ref="U136:U153">G136*0.15+N136:N136*0.05</f>
        <v>0.70</v>
      </c>
      <c r="V136" s="103">
        <f t="shared" si="33" ref="V136:V153">H136*0.15+O136:O136*0.05</f>
        <v>1.65</v>
      </c>
      <c r="W136" s="26">
        <f t="shared" si="34" ref="W136:W153">I136+P136</f>
        <v>45</v>
      </c>
      <c r="X136" s="226">
        <f t="shared" si="35" ref="X136:X153">W136*0.2</f>
        <v>9</v>
      </c>
      <c r="Y136" s="118">
        <v>38</v>
      </c>
      <c r="Z136" s="227">
        <f t="shared" si="36" ref="Z136:Z153">Y136*0.8</f>
        <v>30.40</v>
      </c>
      <c r="AA136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6"/>
    </row>
    <row r="137" spans="1:42" s="104" customFormat="1" ht="20.25">
      <c r="A137" s="223">
        <v>131</v>
      </c>
      <c r="B137" s="260">
        <v>630291</v>
      </c>
      <c r="C137" s="330" t="s">
        <v>278</v>
      </c>
      <c r="D137" s="8">
        <v>10</v>
      </c>
      <c r="E137" s="8">
        <v>8.50</v>
      </c>
      <c r="F137" s="8">
        <v>6</v>
      </c>
      <c r="G137" s="8">
        <v>6.50</v>
      </c>
      <c r="H137" s="8">
        <v>11</v>
      </c>
      <c r="I137" s="316">
        <f t="shared" si="25"/>
        <v>42</v>
      </c>
      <c r="J137" s="228">
        <f t="shared" si="26"/>
        <v>6.30</v>
      </c>
      <c r="K137" s="11">
        <v>4</v>
      </c>
      <c r="L137" s="11">
        <v>3</v>
      </c>
      <c r="M137" s="11">
        <v>1.50</v>
      </c>
      <c r="N137" s="11">
        <v>1</v>
      </c>
      <c r="O137" s="11">
        <v>2</v>
      </c>
      <c r="P137" s="229">
        <f t="shared" si="27"/>
        <v>11.50</v>
      </c>
      <c r="Q137" s="229">
        <f t="shared" si="28"/>
        <v>0.57500000000000007</v>
      </c>
      <c r="R137" s="103">
        <f t="shared" si="29"/>
        <v>1.70</v>
      </c>
      <c r="S137" s="103">
        <f t="shared" si="30"/>
        <v>1.4249999999999998</v>
      </c>
      <c r="T137" s="103">
        <f t="shared" si="31"/>
        <v>0.97499999999999987</v>
      </c>
      <c r="U137" s="103">
        <f t="shared" si="32"/>
        <v>1.0249999999999999</v>
      </c>
      <c r="V137" s="103">
        <f t="shared" si="33"/>
        <v>1.75</v>
      </c>
      <c r="W137" s="26">
        <f t="shared" si="34"/>
        <v>53.50</v>
      </c>
      <c r="X137" s="226">
        <f t="shared" si="35"/>
        <v>10.70</v>
      </c>
      <c r="Y137" s="270">
        <v>44</v>
      </c>
      <c r="Z137" s="227">
        <f t="shared" si="36"/>
        <v>35.200000000000003</v>
      </c>
      <c r="AA13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6"/>
    </row>
    <row r="138" spans="1:42" s="104" customFormat="1" ht="20.25">
      <c r="A138" s="223">
        <v>132</v>
      </c>
      <c r="B138" s="260">
        <v>630292</v>
      </c>
      <c r="C138" s="315" t="s">
        <v>113</v>
      </c>
      <c r="D138" s="8">
        <v>5</v>
      </c>
      <c r="E138" s="8">
        <v>9</v>
      </c>
      <c r="F138" s="8">
        <v>11</v>
      </c>
      <c r="G138" s="8">
        <v>8.50</v>
      </c>
      <c r="H138" s="8">
        <v>7</v>
      </c>
      <c r="I138" s="316">
        <f t="shared" si="25"/>
        <v>40.50</v>
      </c>
      <c r="J138" s="228">
        <f t="shared" si="26"/>
        <v>6.075</v>
      </c>
      <c r="K138" s="11">
        <v>2</v>
      </c>
      <c r="L138" s="11">
        <v>3.50</v>
      </c>
      <c r="M138" s="11">
        <v>2</v>
      </c>
      <c r="N138" s="11">
        <v>1.50</v>
      </c>
      <c r="O138" s="11">
        <v>1.50</v>
      </c>
      <c r="P138" s="229">
        <f t="shared" si="27"/>
        <v>10.50</v>
      </c>
      <c r="Q138" s="229">
        <f t="shared" si="28"/>
        <v>0.525</v>
      </c>
      <c r="R138" s="103">
        <f t="shared" si="29"/>
        <v>0.85</v>
      </c>
      <c r="S138" s="103">
        <f t="shared" si="30"/>
        <v>1.525</v>
      </c>
      <c r="T138" s="103">
        <f t="shared" si="31"/>
        <v>1.75</v>
      </c>
      <c r="U138" s="103">
        <f t="shared" si="32"/>
        <v>1.35</v>
      </c>
      <c r="V138" s="103">
        <f t="shared" si="33"/>
        <v>1.125</v>
      </c>
      <c r="W138" s="26">
        <f t="shared" si="34"/>
        <v>51</v>
      </c>
      <c r="X138" s="226">
        <f t="shared" si="35"/>
        <v>10.200000000000001</v>
      </c>
      <c r="Y138" s="118">
        <v>44</v>
      </c>
      <c r="Z138" s="227">
        <f t="shared" si="36"/>
        <v>35.200000000000003</v>
      </c>
      <c r="AA138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6"/>
    </row>
    <row r="139" spans="1:42" s="104" customFormat="1" ht="20.25">
      <c r="A139" s="223">
        <v>133</v>
      </c>
      <c r="B139" s="260">
        <v>630293</v>
      </c>
      <c r="C139" s="315" t="s">
        <v>279</v>
      </c>
      <c r="D139" s="8">
        <v>12</v>
      </c>
      <c r="E139" s="8">
        <v>8.50</v>
      </c>
      <c r="F139" s="8">
        <v>13</v>
      </c>
      <c r="G139" s="8">
        <v>7</v>
      </c>
      <c r="H139" s="8">
        <v>9</v>
      </c>
      <c r="I139" s="316">
        <f t="shared" si="25"/>
        <v>49.50</v>
      </c>
      <c r="J139" s="228">
        <f t="shared" si="26"/>
        <v>7.425</v>
      </c>
      <c r="K139" s="11">
        <v>3</v>
      </c>
      <c r="L139" s="11">
        <v>1</v>
      </c>
      <c r="M139" s="11">
        <v>4</v>
      </c>
      <c r="N139" s="11">
        <v>2</v>
      </c>
      <c r="O139" s="11">
        <v>2.50</v>
      </c>
      <c r="P139" s="229">
        <f t="shared" si="27"/>
        <v>12.50</v>
      </c>
      <c r="Q139" s="229"/>
      <c r="R139" s="103">
        <f t="shared" si="29"/>
        <v>1.9499999999999997</v>
      </c>
      <c r="S139" s="103">
        <f t="shared" si="30"/>
        <v>1.325</v>
      </c>
      <c r="T139" s="103">
        <f t="shared" si="31"/>
        <v>2.15</v>
      </c>
      <c r="U139" s="103">
        <f t="shared" si="32"/>
        <v>1.1500000000000001</v>
      </c>
      <c r="V139" s="103">
        <f t="shared" si="33"/>
        <v>1.475</v>
      </c>
      <c r="W139" s="26">
        <f t="shared" si="34"/>
        <v>62</v>
      </c>
      <c r="X139" s="226">
        <f t="shared" si="35"/>
        <v>12.40</v>
      </c>
      <c r="Y139" s="118">
        <v>51</v>
      </c>
      <c r="Z139" s="227">
        <f t="shared" si="36"/>
        <v>40.800000000000004</v>
      </c>
      <c r="AA139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6"/>
    </row>
    <row r="140" spans="1:42" s="104" customFormat="1" ht="20.25">
      <c r="A140" s="223">
        <v>134</v>
      </c>
      <c r="B140" s="260">
        <v>630294</v>
      </c>
      <c r="C140" s="315" t="s">
        <v>280</v>
      </c>
      <c r="D140" s="8">
        <v>9</v>
      </c>
      <c r="E140" s="8">
        <v>12</v>
      </c>
      <c r="F140" s="8">
        <v>10.50</v>
      </c>
      <c r="G140" s="8">
        <v>9</v>
      </c>
      <c r="H140" s="8">
        <v>8</v>
      </c>
      <c r="I140" s="316">
        <f t="shared" si="25"/>
        <v>48.50</v>
      </c>
      <c r="J140" s="228">
        <f t="shared" si="26"/>
        <v>7.275</v>
      </c>
      <c r="K140" s="11">
        <v>2.50</v>
      </c>
      <c r="L140" s="11">
        <v>4</v>
      </c>
      <c r="M140" s="11">
        <v>1</v>
      </c>
      <c r="N140" s="11">
        <v>1</v>
      </c>
      <c r="O140" s="11">
        <v>4</v>
      </c>
      <c r="P140" s="229">
        <f t="shared" si="27"/>
        <v>12.50</v>
      </c>
      <c r="Q140" s="229">
        <f t="shared" si="28"/>
        <v>0.625</v>
      </c>
      <c r="R140" s="103">
        <f t="shared" si="29"/>
        <v>1.475</v>
      </c>
      <c r="S140" s="103">
        <f t="shared" si="30"/>
        <v>1.9999999999999998</v>
      </c>
      <c r="T140" s="103">
        <f t="shared" si="31"/>
        <v>1.625</v>
      </c>
      <c r="U140" s="103">
        <f t="shared" si="32"/>
        <v>1.40</v>
      </c>
      <c r="V140" s="103">
        <f t="shared" si="33"/>
        <v>1.40</v>
      </c>
      <c r="W140" s="26">
        <f t="shared" si="34"/>
        <v>61</v>
      </c>
      <c r="X140" s="226">
        <f t="shared" si="35"/>
        <v>12.20</v>
      </c>
      <c r="Y140" s="118">
        <v>50</v>
      </c>
      <c r="Z140" s="227">
        <f t="shared" si="36"/>
        <v>40</v>
      </c>
      <c r="AA140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6"/>
    </row>
    <row r="141" spans="1:42" s="104" customFormat="1" ht="20.25">
      <c r="A141" s="223">
        <v>135</v>
      </c>
      <c r="B141" s="260">
        <v>630297</v>
      </c>
      <c r="C141" s="315" t="s">
        <v>186</v>
      </c>
      <c r="D141" s="8">
        <v>5</v>
      </c>
      <c r="E141" s="8">
        <v>6.50</v>
      </c>
      <c r="F141" s="8">
        <v>8</v>
      </c>
      <c r="G141" s="8">
        <v>7</v>
      </c>
      <c r="H141" s="8">
        <v>9</v>
      </c>
      <c r="I141" s="316">
        <f t="shared" si="25"/>
        <v>35.50</v>
      </c>
      <c r="J141" s="228">
        <f t="shared" si="26"/>
        <v>5.325</v>
      </c>
      <c r="K141" s="11">
        <v>1</v>
      </c>
      <c r="L141" s="11">
        <v>3</v>
      </c>
      <c r="M141" s="11">
        <v>2.50</v>
      </c>
      <c r="N141" s="11">
        <v>2</v>
      </c>
      <c r="O141" s="11">
        <v>1</v>
      </c>
      <c r="P141" s="229">
        <f t="shared" si="27"/>
        <v>9.50</v>
      </c>
      <c r="Q141" s="229">
        <f t="shared" si="28"/>
        <v>0.475</v>
      </c>
      <c r="R141" s="103">
        <f t="shared" si="29"/>
        <v>0.80</v>
      </c>
      <c r="S141" s="103">
        <f t="shared" si="30"/>
        <v>1.125</v>
      </c>
      <c r="T141" s="103">
        <f t="shared" si="31"/>
        <v>1.325</v>
      </c>
      <c r="U141" s="103">
        <f t="shared" si="32"/>
        <v>1.1500000000000001</v>
      </c>
      <c r="V141" s="103">
        <f t="shared" si="33"/>
        <v>1.40</v>
      </c>
      <c r="W141" s="26">
        <f t="shared" si="34"/>
        <v>45</v>
      </c>
      <c r="X141" s="226">
        <f t="shared" si="35"/>
        <v>9</v>
      </c>
      <c r="Y141" s="118">
        <v>39</v>
      </c>
      <c r="Z141" s="227">
        <f t="shared" si="36"/>
        <v>31.200000000000003</v>
      </c>
      <c r="AA141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6"/>
    </row>
    <row r="142" spans="1:42" s="104" customFormat="1" ht="20.25">
      <c r="A142" s="223">
        <v>136</v>
      </c>
      <c r="B142" s="260">
        <v>630298</v>
      </c>
      <c r="C142" s="315" t="s">
        <v>282</v>
      </c>
      <c r="D142" s="8">
        <v>6.50</v>
      </c>
      <c r="E142" s="8">
        <v>5</v>
      </c>
      <c r="F142" s="8">
        <v>5.50</v>
      </c>
      <c r="G142" s="8">
        <v>4</v>
      </c>
      <c r="H142" s="8">
        <v>5</v>
      </c>
      <c r="I142" s="316">
        <f t="shared" si="25"/>
        <v>26</v>
      </c>
      <c r="J142" s="228">
        <f t="shared" si="26"/>
        <v>3.90</v>
      </c>
      <c r="K142" s="11">
        <v>0.50</v>
      </c>
      <c r="L142" s="11">
        <v>1</v>
      </c>
      <c r="M142" s="11">
        <v>2</v>
      </c>
      <c r="N142" s="11">
        <v>1</v>
      </c>
      <c r="O142" s="11">
        <v>2</v>
      </c>
      <c r="P142" s="229">
        <f t="shared" si="27"/>
        <v>6.50</v>
      </c>
      <c r="Q142" s="229">
        <f t="shared" si="28"/>
        <v>0.325</v>
      </c>
      <c r="R142" s="103">
        <f t="shared" si="29"/>
        <v>1</v>
      </c>
      <c r="S142" s="103">
        <f t="shared" si="30"/>
        <v>0.80</v>
      </c>
      <c r="T142" s="103">
        <f t="shared" si="31"/>
        <v>0.925</v>
      </c>
      <c r="U142" s="103">
        <f t="shared" si="32"/>
        <v>0.65</v>
      </c>
      <c r="V142" s="103">
        <f t="shared" si="33"/>
        <v>0.85</v>
      </c>
      <c r="W142" s="26">
        <f t="shared" si="34"/>
        <v>32.50</v>
      </c>
      <c r="X142" s="226">
        <f t="shared" si="35"/>
        <v>6.50</v>
      </c>
      <c r="Y142" s="118">
        <v>27</v>
      </c>
      <c r="Z142" s="227">
        <f t="shared" si="36"/>
        <v>21.60</v>
      </c>
      <c r="AA142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6"/>
    </row>
    <row r="143" spans="1:42" s="104" customFormat="1" ht="20.25">
      <c r="A143" s="223">
        <v>137</v>
      </c>
      <c r="B143" s="260">
        <v>630300</v>
      </c>
      <c r="C143" s="315" t="s">
        <v>307</v>
      </c>
      <c r="D143" s="8">
        <v>4</v>
      </c>
      <c r="E143" s="8">
        <v>3.50</v>
      </c>
      <c r="F143" s="8">
        <v>8</v>
      </c>
      <c r="G143" s="8">
        <v>5</v>
      </c>
      <c r="H143" s="8">
        <v>7.50</v>
      </c>
      <c r="I143" s="316">
        <f t="shared" si="25"/>
        <v>28</v>
      </c>
      <c r="J143" s="228">
        <f t="shared" si="26"/>
        <v>4.20</v>
      </c>
      <c r="K143" s="11">
        <v>2</v>
      </c>
      <c r="L143" s="11">
        <v>0.50</v>
      </c>
      <c r="M143" s="11">
        <v>1.50</v>
      </c>
      <c r="N143" s="11">
        <v>2</v>
      </c>
      <c r="O143" s="11">
        <v>1.50</v>
      </c>
      <c r="P143" s="229">
        <f t="shared" si="27"/>
        <v>7.50</v>
      </c>
      <c r="Q143" s="229">
        <f t="shared" si="28"/>
        <v>0.375</v>
      </c>
      <c r="R143" s="103">
        <f t="shared" si="29"/>
        <v>0.70</v>
      </c>
      <c r="S143" s="103">
        <f t="shared" si="30"/>
        <v>0.55000000000000004</v>
      </c>
      <c r="T143" s="103">
        <f t="shared" si="31"/>
        <v>1.2749999999999999</v>
      </c>
      <c r="U143" s="103">
        <f t="shared" si="32"/>
        <v>0.85</v>
      </c>
      <c r="V143" s="103">
        <f t="shared" si="33"/>
        <v>1.20</v>
      </c>
      <c r="W143" s="26">
        <f t="shared" si="34"/>
        <v>35.50</v>
      </c>
      <c r="X143" s="226">
        <f t="shared" si="35"/>
        <v>7.10</v>
      </c>
      <c r="Y143" s="118">
        <v>30</v>
      </c>
      <c r="Z143" s="227">
        <f t="shared" si="36"/>
        <v>24</v>
      </c>
      <c r="AA143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6"/>
    </row>
    <row r="144" spans="1:42" s="104" customFormat="1" ht="20.25">
      <c r="A144" s="223">
        <v>138</v>
      </c>
      <c r="B144" s="260">
        <v>630301</v>
      </c>
      <c r="C144" s="315" t="s">
        <v>187</v>
      </c>
      <c r="D144" s="8">
        <v>15</v>
      </c>
      <c r="E144" s="8">
        <v>10</v>
      </c>
      <c r="F144" s="8">
        <v>8.50</v>
      </c>
      <c r="G144" s="8">
        <v>9</v>
      </c>
      <c r="H144" s="8">
        <v>13.50</v>
      </c>
      <c r="I144" s="316">
        <f t="shared" si="25"/>
        <v>56</v>
      </c>
      <c r="J144" s="228">
        <f t="shared" si="26"/>
        <v>8.40</v>
      </c>
      <c r="K144" s="11">
        <v>3.50</v>
      </c>
      <c r="L144" s="11">
        <v>2</v>
      </c>
      <c r="M144" s="11">
        <v>1</v>
      </c>
      <c r="N144" s="11">
        <v>5</v>
      </c>
      <c r="O144" s="11">
        <v>3</v>
      </c>
      <c r="P144" s="229">
        <f t="shared" si="27"/>
        <v>14.50</v>
      </c>
      <c r="Q144" s="229">
        <f t="shared" si="28"/>
        <v>0.72500000000000009</v>
      </c>
      <c r="R144" s="103">
        <f t="shared" si="29"/>
        <v>2.4249999999999998</v>
      </c>
      <c r="S144" s="103">
        <f t="shared" si="30"/>
        <v>1.60</v>
      </c>
      <c r="T144" s="103">
        <f t="shared" si="31"/>
        <v>1.325</v>
      </c>
      <c r="U144" s="103">
        <f t="shared" si="32"/>
        <v>1.60</v>
      </c>
      <c r="V144" s="103">
        <f t="shared" si="33"/>
        <v>2.1749999999999998</v>
      </c>
      <c r="W144" s="26">
        <f t="shared" si="34"/>
        <v>70.50</v>
      </c>
      <c r="X144" s="226">
        <f t="shared" si="35"/>
        <v>14.10</v>
      </c>
      <c r="Y144" s="118">
        <v>60</v>
      </c>
      <c r="Z144" s="227">
        <f t="shared" si="36"/>
        <v>48</v>
      </c>
      <c r="AA144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6"/>
    </row>
    <row r="145" spans="1:42" s="104" customFormat="1" ht="20.25">
      <c r="A145" s="223">
        <v>139</v>
      </c>
      <c r="B145" s="260">
        <v>630302</v>
      </c>
      <c r="C145" s="315" t="s">
        <v>283</v>
      </c>
      <c r="D145" s="8">
        <v>12</v>
      </c>
      <c r="E145" s="8">
        <v>13</v>
      </c>
      <c r="F145" s="8">
        <v>9</v>
      </c>
      <c r="G145" s="8">
        <v>8.50</v>
      </c>
      <c r="H145" s="8">
        <v>10</v>
      </c>
      <c r="I145" s="316">
        <f t="shared" si="25"/>
        <v>52.50</v>
      </c>
      <c r="J145" s="228">
        <f t="shared" si="26"/>
        <v>7.875</v>
      </c>
      <c r="K145" s="324">
        <v>2</v>
      </c>
      <c r="L145" s="324">
        <v>3</v>
      </c>
      <c r="M145" s="324">
        <v>3.50</v>
      </c>
      <c r="N145" s="324">
        <v>4</v>
      </c>
      <c r="O145" s="324">
        <v>2</v>
      </c>
      <c r="P145" s="229">
        <f t="shared" si="27"/>
        <v>14.50</v>
      </c>
      <c r="Q145" s="229">
        <f t="shared" si="28"/>
        <v>0.72500000000000009</v>
      </c>
      <c r="R145" s="103">
        <f t="shared" si="29"/>
        <v>1.90</v>
      </c>
      <c r="S145" s="103">
        <f t="shared" si="30"/>
        <v>2.10</v>
      </c>
      <c r="T145" s="103">
        <f t="shared" si="31"/>
        <v>1.525</v>
      </c>
      <c r="U145" s="103">
        <f t="shared" si="32"/>
        <v>1.475</v>
      </c>
      <c r="V145" s="103">
        <f t="shared" si="33"/>
        <v>1.60</v>
      </c>
      <c r="W145" s="26">
        <f t="shared" si="34"/>
        <v>67</v>
      </c>
      <c r="X145" s="226">
        <f t="shared" si="35"/>
        <v>13.40</v>
      </c>
      <c r="Y145" s="118">
        <v>56</v>
      </c>
      <c r="Z145" s="227">
        <f t="shared" si="36"/>
        <v>44.80</v>
      </c>
      <c r="AA145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6"/>
    </row>
    <row r="146" spans="1:42" s="104" customFormat="1" ht="20.25">
      <c r="A146" s="223">
        <v>140</v>
      </c>
      <c r="B146" s="260">
        <v>630303</v>
      </c>
      <c r="C146" s="315" t="s">
        <v>114</v>
      </c>
      <c r="D146" s="8">
        <v>9</v>
      </c>
      <c r="E146" s="8">
        <v>7</v>
      </c>
      <c r="F146" s="8">
        <v>5.50</v>
      </c>
      <c r="G146" s="8">
        <v>8</v>
      </c>
      <c r="H146" s="8">
        <v>4.50</v>
      </c>
      <c r="I146" s="316">
        <f t="shared" si="25"/>
        <v>34</v>
      </c>
      <c r="J146" s="228">
        <f t="shared" si="26"/>
        <v>5.0999999999999996</v>
      </c>
      <c r="K146" s="324">
        <v>3</v>
      </c>
      <c r="L146" s="324">
        <v>1.50</v>
      </c>
      <c r="M146" s="324">
        <v>2</v>
      </c>
      <c r="N146" s="324">
        <v>1</v>
      </c>
      <c r="O146" s="324">
        <v>2</v>
      </c>
      <c r="P146" s="229">
        <f t="shared" si="27"/>
        <v>9.50</v>
      </c>
      <c r="Q146" s="229">
        <f t="shared" si="28"/>
        <v>0.475</v>
      </c>
      <c r="R146" s="103">
        <f t="shared" si="29"/>
        <v>1.50</v>
      </c>
      <c r="S146" s="103">
        <f t="shared" si="30"/>
        <v>1.125</v>
      </c>
      <c r="T146" s="103">
        <f t="shared" si="31"/>
        <v>0.925</v>
      </c>
      <c r="U146" s="103">
        <f t="shared" si="32"/>
        <v>1.25</v>
      </c>
      <c r="V146" s="103">
        <f t="shared" si="33"/>
        <v>0.77499999999999991</v>
      </c>
      <c r="W146" s="26">
        <f t="shared" si="34"/>
        <v>43.50</v>
      </c>
      <c r="X146" s="226">
        <f t="shared" si="35"/>
        <v>8.7000000000000011</v>
      </c>
      <c r="Y146" s="118">
        <v>38</v>
      </c>
      <c r="Z146" s="227">
        <f t="shared" si="36"/>
        <v>30.40</v>
      </c>
      <c r="AA146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6"/>
    </row>
    <row r="147" spans="1:42" s="104" customFormat="1" ht="20.25">
      <c r="A147" s="223">
        <v>141</v>
      </c>
      <c r="B147" s="260">
        <v>630304</v>
      </c>
      <c r="C147" s="315" t="s">
        <v>284</v>
      </c>
      <c r="D147" s="8">
        <v>10</v>
      </c>
      <c r="E147" s="8">
        <v>9</v>
      </c>
      <c r="F147" s="8">
        <v>11.50</v>
      </c>
      <c r="G147" s="8">
        <v>6</v>
      </c>
      <c r="H147" s="8">
        <v>8</v>
      </c>
      <c r="I147" s="316">
        <f t="shared" si="25"/>
        <v>44.50</v>
      </c>
      <c r="J147" s="228">
        <f t="shared" si="26"/>
        <v>6.675</v>
      </c>
      <c r="K147" s="324">
        <v>2</v>
      </c>
      <c r="L147" s="324">
        <v>2.50</v>
      </c>
      <c r="M147" s="324">
        <v>1.50</v>
      </c>
      <c r="N147" s="324">
        <v>1</v>
      </c>
      <c r="O147" s="324">
        <v>4</v>
      </c>
      <c r="P147" s="229">
        <f t="shared" si="27"/>
        <v>11</v>
      </c>
      <c r="Q147" s="229">
        <f t="shared" si="28"/>
        <v>0.55000000000000004</v>
      </c>
      <c r="R147" s="103">
        <f t="shared" si="29"/>
        <v>1.60</v>
      </c>
      <c r="S147" s="103">
        <f t="shared" si="30"/>
        <v>1.475</v>
      </c>
      <c r="T147" s="103">
        <f t="shared" si="31"/>
        <v>1.7999999999999998</v>
      </c>
      <c r="U147" s="103">
        <f t="shared" si="32"/>
        <v>0.95</v>
      </c>
      <c r="V147" s="103">
        <f t="shared" si="33"/>
        <v>1.40</v>
      </c>
      <c r="W147" s="26">
        <f t="shared" si="34"/>
        <v>55.50</v>
      </c>
      <c r="X147" s="226">
        <f t="shared" si="35"/>
        <v>11.10</v>
      </c>
      <c r="Y147" s="118">
        <v>46</v>
      </c>
      <c r="Z147" s="227">
        <f t="shared" si="36"/>
        <v>36.800000000000004</v>
      </c>
      <c r="AA14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6"/>
    </row>
    <row r="148" spans="1:42" s="104" customFormat="1" ht="20.25">
      <c r="A148" s="223">
        <v>142</v>
      </c>
      <c r="B148" s="260">
        <v>630305</v>
      </c>
      <c r="C148" s="315" t="s">
        <v>188</v>
      </c>
      <c r="D148" s="8">
        <v>8</v>
      </c>
      <c r="E148" s="8">
        <v>7</v>
      </c>
      <c r="F148" s="8">
        <v>8</v>
      </c>
      <c r="G148" s="8">
        <v>5.50</v>
      </c>
      <c r="H148" s="8">
        <v>4.50</v>
      </c>
      <c r="I148" s="316">
        <f t="shared" si="25"/>
        <v>33</v>
      </c>
      <c r="J148" s="228">
        <f t="shared" si="26"/>
        <v>4.95</v>
      </c>
      <c r="K148" s="324">
        <v>1.50</v>
      </c>
      <c r="L148" s="324">
        <v>2</v>
      </c>
      <c r="M148" s="324">
        <v>1</v>
      </c>
      <c r="N148" s="324">
        <v>2.50</v>
      </c>
      <c r="O148" s="324">
        <v>1.50</v>
      </c>
      <c r="P148" s="229">
        <f t="shared" si="27"/>
        <v>8.50</v>
      </c>
      <c r="Q148" s="229">
        <f t="shared" si="28"/>
        <v>0.42500000000000004</v>
      </c>
      <c r="R148" s="103">
        <f t="shared" si="29"/>
        <v>1.2749999999999999</v>
      </c>
      <c r="S148" s="103">
        <f t="shared" si="30"/>
        <v>1.1500000000000001</v>
      </c>
      <c r="T148" s="103">
        <f t="shared" si="31"/>
        <v>1.25</v>
      </c>
      <c r="U148" s="103">
        <f t="shared" si="32"/>
        <v>0.95</v>
      </c>
      <c r="V148" s="103">
        <f t="shared" si="33"/>
        <v>0.75</v>
      </c>
      <c r="W148" s="26">
        <f t="shared" si="34"/>
        <v>41.50</v>
      </c>
      <c r="X148" s="226">
        <f t="shared" si="35"/>
        <v>8.3000000000000007</v>
      </c>
      <c r="Y148" s="118">
        <v>35</v>
      </c>
      <c r="Z148" s="227">
        <f t="shared" si="36"/>
        <v>28</v>
      </c>
      <c r="AA148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6"/>
    </row>
    <row r="149" spans="1:42" s="104" customFormat="1" ht="20.25">
      <c r="A149" s="223">
        <v>143</v>
      </c>
      <c r="B149" s="260">
        <v>630306</v>
      </c>
      <c r="C149" s="315" t="s">
        <v>322</v>
      </c>
      <c r="D149" s="8">
        <v>5</v>
      </c>
      <c r="E149" s="8">
        <v>6.50</v>
      </c>
      <c r="F149" s="8">
        <v>5</v>
      </c>
      <c r="G149" s="8">
        <v>7</v>
      </c>
      <c r="H149" s="8">
        <v>11</v>
      </c>
      <c r="I149" s="316">
        <f t="shared" si="25"/>
        <v>34.50</v>
      </c>
      <c r="J149" s="228">
        <f t="shared" si="26"/>
        <v>5.175</v>
      </c>
      <c r="K149" s="324">
        <v>2</v>
      </c>
      <c r="L149" s="324">
        <v>1</v>
      </c>
      <c r="M149" s="324">
        <v>1.50</v>
      </c>
      <c r="N149" s="324">
        <v>3</v>
      </c>
      <c r="O149" s="324">
        <v>1</v>
      </c>
      <c r="P149" s="229">
        <f t="shared" si="27"/>
        <v>8.50</v>
      </c>
      <c r="Q149" s="229">
        <f t="shared" si="28"/>
        <v>0.42500000000000004</v>
      </c>
      <c r="R149" s="103">
        <f t="shared" si="29"/>
        <v>0.85</v>
      </c>
      <c r="S149" s="103">
        <f t="shared" si="30"/>
        <v>1.0249999999999999</v>
      </c>
      <c r="T149" s="103">
        <f t="shared" si="31"/>
        <v>0.825</v>
      </c>
      <c r="U149" s="103">
        <f t="shared" si="32"/>
        <v>1.2000000000000002</v>
      </c>
      <c r="V149" s="103">
        <f t="shared" si="33"/>
        <v>1.70</v>
      </c>
      <c r="W149" s="26">
        <f t="shared" si="34"/>
        <v>43</v>
      </c>
      <c r="X149" s="226">
        <f t="shared" si="35"/>
        <v>8.60</v>
      </c>
      <c r="Y149" s="118">
        <v>36</v>
      </c>
      <c r="Z149" s="227">
        <f t="shared" si="36"/>
        <v>28.80</v>
      </c>
      <c r="AA149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6"/>
    </row>
    <row r="150" spans="1:42" s="104" customFormat="1" ht="20.25">
      <c r="A150" s="223">
        <v>144</v>
      </c>
      <c r="B150" s="260">
        <v>630309</v>
      </c>
      <c r="C150" s="315" t="s">
        <v>190</v>
      </c>
      <c r="D150" s="8">
        <v>6</v>
      </c>
      <c r="E150" s="8">
        <v>8</v>
      </c>
      <c r="F150" s="8">
        <v>9</v>
      </c>
      <c r="G150" s="8">
        <v>7</v>
      </c>
      <c r="H150" s="8">
        <v>6</v>
      </c>
      <c r="I150" s="316">
        <f t="shared" si="25"/>
        <v>36</v>
      </c>
      <c r="J150" s="228">
        <f t="shared" si="37" ref="J150">I150*0.15</f>
        <v>5.40</v>
      </c>
      <c r="K150" s="324">
        <v>1.50</v>
      </c>
      <c r="L150" s="324">
        <v>2</v>
      </c>
      <c r="M150" s="324">
        <v>3.50</v>
      </c>
      <c r="N150" s="324">
        <v>2.50</v>
      </c>
      <c r="O150" s="324">
        <v>0.50</v>
      </c>
      <c r="P150" s="229">
        <f t="shared" si="27"/>
        <v>10</v>
      </c>
      <c r="Q150" s="229">
        <f t="shared" si="28"/>
        <v>0.50</v>
      </c>
      <c r="R150" s="103">
        <f t="shared" si="29"/>
        <v>0.97499999999999987</v>
      </c>
      <c r="S150" s="103">
        <f t="shared" si="30"/>
        <v>1.30</v>
      </c>
      <c r="T150" s="103">
        <f t="shared" si="31"/>
        <v>1.525</v>
      </c>
      <c r="U150" s="103">
        <f t="shared" si="32"/>
        <v>1.175</v>
      </c>
      <c r="V150" s="103">
        <f t="shared" si="33"/>
        <v>0.925</v>
      </c>
      <c r="W150" s="26">
        <f t="shared" si="34"/>
        <v>46</v>
      </c>
      <c r="X150" s="226">
        <f t="shared" si="35"/>
        <v>9.2000000000000011</v>
      </c>
      <c r="Y150" s="118">
        <v>39</v>
      </c>
      <c r="Z150" s="227">
        <f t="shared" si="36"/>
        <v>31.200000000000003</v>
      </c>
      <c r="AA150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6"/>
    </row>
    <row r="151" spans="1:42" s="104" customFormat="1" ht="20.25">
      <c r="A151" s="223">
        <v>145</v>
      </c>
      <c r="B151" s="260">
        <v>630310</v>
      </c>
      <c r="C151" s="330" t="s">
        <v>286</v>
      </c>
      <c r="D151" s="8">
        <v>6.50</v>
      </c>
      <c r="E151" s="8">
        <v>7.50</v>
      </c>
      <c r="F151" s="8">
        <v>5</v>
      </c>
      <c r="G151" s="8">
        <v>8</v>
      </c>
      <c r="H151" s="8">
        <v>6.50</v>
      </c>
      <c r="I151" s="316">
        <f t="shared" si="25"/>
        <v>33.50</v>
      </c>
      <c r="J151" s="228">
        <f t="shared" si="26"/>
        <v>5.0249999999999995</v>
      </c>
      <c r="K151" s="325">
        <v>2</v>
      </c>
      <c r="L151" s="325">
        <v>1</v>
      </c>
      <c r="M151" s="325">
        <v>1.50</v>
      </c>
      <c r="N151" s="325">
        <v>2</v>
      </c>
      <c r="O151" s="325">
        <v>2.50</v>
      </c>
      <c r="P151" s="229">
        <f t="shared" si="27"/>
        <v>9</v>
      </c>
      <c r="Q151" s="229">
        <f t="shared" si="28"/>
        <v>0.45</v>
      </c>
      <c r="R151" s="103">
        <f t="shared" si="29"/>
        <v>1.075</v>
      </c>
      <c r="S151" s="103">
        <f t="shared" si="30"/>
        <v>1.175</v>
      </c>
      <c r="T151" s="103">
        <f t="shared" si="31"/>
        <v>0.825</v>
      </c>
      <c r="U151" s="103">
        <f t="shared" si="32"/>
        <v>1.30</v>
      </c>
      <c r="V151" s="103">
        <f t="shared" si="33"/>
        <v>1.1000000000000001</v>
      </c>
      <c r="W151" s="26">
        <f t="shared" si="34"/>
        <v>42.50</v>
      </c>
      <c r="X151" s="226">
        <f t="shared" si="35"/>
        <v>8.50</v>
      </c>
      <c r="Y151" s="270">
        <v>35</v>
      </c>
      <c r="Z151" s="227">
        <f t="shared" si="36"/>
        <v>28</v>
      </c>
      <c r="AA151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6"/>
    </row>
    <row r="152" spans="1:42" s="104" customFormat="1" ht="20.25">
      <c r="A152" s="223">
        <v>146</v>
      </c>
      <c r="B152" s="260">
        <v>630311</v>
      </c>
      <c r="C152" s="330" t="s">
        <v>287</v>
      </c>
      <c r="D152" s="8">
        <v>1</v>
      </c>
      <c r="E152" s="8">
        <v>2</v>
      </c>
      <c r="F152" s="8">
        <v>0</v>
      </c>
      <c r="G152" s="8">
        <v>2</v>
      </c>
      <c r="H152" s="8">
        <v>1.50</v>
      </c>
      <c r="I152" s="316">
        <f t="shared" si="25"/>
        <v>6.50</v>
      </c>
      <c r="J152" s="228">
        <f t="shared" si="26"/>
        <v>0.975</v>
      </c>
      <c r="K152" s="324">
        <v>0</v>
      </c>
      <c r="L152" s="324">
        <v>0.50</v>
      </c>
      <c r="M152" s="324">
        <v>0</v>
      </c>
      <c r="N152" s="324">
        <v>1</v>
      </c>
      <c r="O152" s="324">
        <v>0.50</v>
      </c>
      <c r="P152" s="229">
        <f t="shared" si="27"/>
        <v>2</v>
      </c>
      <c r="Q152" s="229">
        <f t="shared" si="28"/>
        <v>0.10</v>
      </c>
      <c r="R152" s="103">
        <f t="shared" si="29"/>
        <v>0.15</v>
      </c>
      <c r="S152" s="103">
        <f t="shared" si="30"/>
        <v>0.325</v>
      </c>
      <c r="T152" s="103">
        <f t="shared" si="31"/>
        <v>0</v>
      </c>
      <c r="U152" s="103">
        <f t="shared" si="32"/>
        <v>0.35</v>
      </c>
      <c r="V152" s="103">
        <f t="shared" si="33"/>
        <v>0.24999999999999997</v>
      </c>
      <c r="W152" s="26">
        <f t="shared" si="34"/>
        <v>8.50</v>
      </c>
      <c r="X152" s="226">
        <f t="shared" si="35"/>
        <v>1.7000000000000002</v>
      </c>
      <c r="Y152" s="270">
        <v>8</v>
      </c>
      <c r="Z152" s="227">
        <f t="shared" si="36"/>
        <v>6.40</v>
      </c>
      <c r="AA152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  <c r="AM152" s="107"/>
      <c r="AN152" s="107"/>
      <c r="AO152" s="107"/>
      <c r="AP152" s="106"/>
    </row>
    <row r="153" spans="1:42" s="104" customFormat="1" ht="20.25">
      <c r="A153" s="223">
        <v>147</v>
      </c>
      <c r="B153" s="260">
        <v>630313</v>
      </c>
      <c r="C153" s="315" t="s">
        <v>192</v>
      </c>
      <c r="D153" s="8">
        <v>9</v>
      </c>
      <c r="E153" s="8">
        <v>7.50</v>
      </c>
      <c r="F153" s="8">
        <v>7</v>
      </c>
      <c r="G153" s="8">
        <v>8.50</v>
      </c>
      <c r="H153" s="8">
        <v>6</v>
      </c>
      <c r="I153" s="316">
        <f t="shared" si="25"/>
        <v>38</v>
      </c>
      <c r="J153" s="228">
        <f t="shared" si="26"/>
        <v>5.70</v>
      </c>
      <c r="K153" s="11">
        <v>3</v>
      </c>
      <c r="L153" s="11">
        <v>2</v>
      </c>
      <c r="M153" s="11">
        <v>0</v>
      </c>
      <c r="N153" s="11">
        <v>2.50</v>
      </c>
      <c r="O153" s="11">
        <v>2.50</v>
      </c>
      <c r="P153" s="229">
        <f t="shared" si="27"/>
        <v>10</v>
      </c>
      <c r="Q153" s="229">
        <f t="shared" si="28"/>
        <v>0.50</v>
      </c>
      <c r="R153" s="103">
        <f t="shared" si="29"/>
        <v>1.50</v>
      </c>
      <c r="S153" s="103">
        <f t="shared" si="30"/>
        <v>1.2250000000000001</v>
      </c>
      <c r="T153" s="103">
        <f t="shared" si="31"/>
        <v>1.05</v>
      </c>
      <c r="U153" s="103">
        <f t="shared" si="32"/>
        <v>1.40</v>
      </c>
      <c r="V153" s="103">
        <f t="shared" si="33"/>
        <v>1.0249999999999999</v>
      </c>
      <c r="W153" s="26">
        <f t="shared" si="34"/>
        <v>48</v>
      </c>
      <c r="X153" s="226">
        <f t="shared" si="35"/>
        <v>9.6000000000000014</v>
      </c>
      <c r="Y153" s="118">
        <v>40</v>
      </c>
      <c r="Z153" s="227">
        <f t="shared" si="36"/>
        <v>32</v>
      </c>
      <c r="AA153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6"/>
    </row>
    <row r="156" ht="21" thickBot="1"/>
    <row r="157" spans="1:26" ht="20.25">
      <c r="A157" s="193" t="s">
        <v>16</v>
      </c>
      <c r="B157" s="194"/>
      <c r="C157" s="195"/>
      <c r="D157" s="6">
        <f t="shared" si="38" ref="D157:Z157">COUNT(D7:D155)</f>
        <v>147</v>
      </c>
      <c r="E157" s="6">
        <f t="shared" si="38"/>
        <v>147</v>
      </c>
      <c r="F157" s="6">
        <f t="shared" si="38"/>
        <v>147</v>
      </c>
      <c r="G157" s="6">
        <f t="shared" si="38"/>
        <v>147</v>
      </c>
      <c r="H157" s="6">
        <f t="shared" si="38"/>
        <v>147</v>
      </c>
      <c r="I157" s="6">
        <f t="shared" si="38"/>
        <v>147</v>
      </c>
      <c r="J157" s="6">
        <f t="shared" si="38"/>
        <v>146</v>
      </c>
      <c r="K157" s="6">
        <f t="shared" si="38"/>
        <v>147</v>
      </c>
      <c r="L157" s="6">
        <f t="shared" si="38"/>
        <v>147</v>
      </c>
      <c r="M157" s="6">
        <f t="shared" si="38"/>
        <v>147</v>
      </c>
      <c r="N157" s="6">
        <f t="shared" si="38"/>
        <v>147</v>
      </c>
      <c r="O157" s="6">
        <f t="shared" si="38"/>
        <v>147</v>
      </c>
      <c r="P157" s="6">
        <f t="shared" si="38"/>
        <v>147</v>
      </c>
      <c r="Q157" s="6">
        <f t="shared" si="38"/>
        <v>144</v>
      </c>
      <c r="R157" s="6">
        <f t="shared" si="38"/>
        <v>147</v>
      </c>
      <c r="S157" s="6">
        <f t="shared" si="38"/>
        <v>147</v>
      </c>
      <c r="T157" s="6">
        <f t="shared" si="38"/>
        <v>147</v>
      </c>
      <c r="U157" s="6">
        <f t="shared" si="38"/>
        <v>147</v>
      </c>
      <c r="V157" s="6">
        <f t="shared" si="38"/>
        <v>147</v>
      </c>
      <c r="W157" s="6">
        <f t="shared" si="38"/>
        <v>147</v>
      </c>
      <c r="X157" s="6">
        <f t="shared" si="38"/>
        <v>147</v>
      </c>
      <c r="Y157" s="6">
        <f t="shared" si="38"/>
        <v>143</v>
      </c>
      <c r="Z157" s="6">
        <f t="shared" si="38"/>
        <v>143</v>
      </c>
    </row>
    <row r="158" spans="1:26" ht="21" customHeight="1">
      <c r="A158" s="166" t="s">
        <v>17</v>
      </c>
      <c r="B158" s="167"/>
      <c r="C158" s="168"/>
      <c r="D158" s="7">
        <v>20</v>
      </c>
      <c r="E158" s="8">
        <v>20</v>
      </c>
      <c r="F158" s="8">
        <v>20</v>
      </c>
      <c r="G158" s="8">
        <v>20</v>
      </c>
      <c r="H158" s="73">
        <v>20</v>
      </c>
      <c r="I158" s="9">
        <f>SUM(D158:H158)</f>
        <v>100</v>
      </c>
      <c r="J158" s="74">
        <f>I158*0.15</f>
        <v>15</v>
      </c>
      <c r="K158" s="71">
        <v>6</v>
      </c>
      <c r="L158" s="11">
        <v>6</v>
      </c>
      <c r="M158" s="11">
        <v>6</v>
      </c>
      <c r="N158" s="11">
        <v>6</v>
      </c>
      <c r="O158" s="72">
        <v>6</v>
      </c>
      <c r="P158" s="69">
        <f>SUM(K158:O158)</f>
        <v>30</v>
      </c>
      <c r="Q158" s="79">
        <f>P158*0.05</f>
        <v>1.50</v>
      </c>
      <c r="R158" s="80">
        <f>(D158*0.15+K158*0.05)</f>
        <v>3.30</v>
      </c>
      <c r="S158" s="13">
        <f>((E158*0.15+L158*0.05))</f>
        <v>3.30</v>
      </c>
      <c r="T158" s="13">
        <f t="shared" si="39" ref="T158:U158">((F158*0.15+M158*0.05))</f>
        <v>3.30</v>
      </c>
      <c r="U158" s="13">
        <f t="shared" si="39"/>
        <v>3.30</v>
      </c>
      <c r="V158" s="14">
        <f>((H158*0.15+O158*0.05))</f>
        <v>3.30</v>
      </c>
      <c r="W158" s="82">
        <v>130</v>
      </c>
      <c r="X158" s="81">
        <f>W158*0.2</f>
        <v>26</v>
      </c>
      <c r="Y158" s="12">
        <v>100</v>
      </c>
      <c r="Z158" s="69">
        <f>Y158*0.8</f>
        <v>80</v>
      </c>
    </row>
    <row r="159" spans="1:26" ht="20.25">
      <c r="A159" s="166" t="s">
        <v>77</v>
      </c>
      <c r="B159" s="167"/>
      <c r="C159" s="168"/>
      <c r="D159" s="7">
        <f>D158*0.4</f>
        <v>8</v>
      </c>
      <c r="E159" s="8">
        <f>E158*0.4</f>
        <v>8</v>
      </c>
      <c r="F159" s="8">
        <f t="shared" si="40" ref="F159:J159">F158*0.4</f>
        <v>8</v>
      </c>
      <c r="G159" s="8">
        <f t="shared" si="40"/>
        <v>8</v>
      </c>
      <c r="H159" s="73">
        <f t="shared" si="40"/>
        <v>8</v>
      </c>
      <c r="I159" s="9">
        <f t="shared" si="40"/>
        <v>40</v>
      </c>
      <c r="J159" s="74">
        <f t="shared" si="40"/>
        <v>6</v>
      </c>
      <c r="K159" s="71">
        <f>K158*0.4</f>
        <v>2.4000000000000004</v>
      </c>
      <c r="L159" s="11">
        <f>L158*0.4</f>
        <v>2.4000000000000004</v>
      </c>
      <c r="M159" s="11">
        <f t="shared" si="41" ref="M159:Z159">M158*0.4</f>
        <v>2.4000000000000004</v>
      </c>
      <c r="N159" s="11">
        <f t="shared" si="41"/>
        <v>2.4000000000000004</v>
      </c>
      <c r="O159" s="72">
        <f t="shared" si="41"/>
        <v>2.4000000000000004</v>
      </c>
      <c r="P159" s="69">
        <f t="shared" si="41"/>
        <v>12</v>
      </c>
      <c r="Q159" s="79">
        <f t="shared" si="41"/>
        <v>0.60000000000000009</v>
      </c>
      <c r="R159" s="80">
        <f t="shared" si="41"/>
        <v>1.32</v>
      </c>
      <c r="S159" s="13">
        <f t="shared" si="41"/>
        <v>1.32</v>
      </c>
      <c r="T159" s="13">
        <f t="shared" si="41"/>
        <v>1.32</v>
      </c>
      <c r="U159" s="13">
        <f t="shared" si="41"/>
        <v>1.32</v>
      </c>
      <c r="V159" s="14">
        <f t="shared" si="41"/>
        <v>1.32</v>
      </c>
      <c r="W159" s="82">
        <f t="shared" si="41"/>
        <v>52</v>
      </c>
      <c r="X159" s="81">
        <f t="shared" si="41"/>
        <v>10.40</v>
      </c>
      <c r="Y159" s="12">
        <f t="shared" si="41"/>
        <v>40</v>
      </c>
      <c r="Z159" s="69">
        <f t="shared" si="41"/>
        <v>32</v>
      </c>
    </row>
    <row r="160" spans="1:26" ht="21" customHeight="1">
      <c r="A160" s="166" t="s">
        <v>18</v>
      </c>
      <c r="B160" s="167"/>
      <c r="C160" s="168"/>
      <c r="D160" s="7">
        <f>COUNTIF(D7:D155,"&gt;=8")</f>
        <v>79</v>
      </c>
      <c r="E160" s="7">
        <f>COUNTIF(E7:E155,"&gt;=8")</f>
        <v>84</v>
      </c>
      <c r="F160" s="7">
        <f>COUNTIF(F7:F155,"&gt;=8")</f>
        <v>80</v>
      </c>
      <c r="G160" s="7">
        <f>COUNTIF(G7:G155,"&gt;=8")</f>
        <v>82</v>
      </c>
      <c r="H160" s="7">
        <f>COUNTIF(H7:H155,"&gt;=8")</f>
        <v>85</v>
      </c>
      <c r="I160" s="7">
        <f>COUNTIF(I7:I155,"&gt;=40")</f>
        <v>82</v>
      </c>
      <c r="J160" s="7">
        <f>COUNTIF(J7:J155,"&gt;=6")</f>
        <v>81</v>
      </c>
      <c r="K160" s="7">
        <f>COUNTIF(K7:K155,"&gt;=2.4")</f>
        <v>62</v>
      </c>
      <c r="L160" s="7">
        <f>COUNTIF(L7:L155,"&gt;=2.4")</f>
        <v>58</v>
      </c>
      <c r="M160" s="7">
        <f>COUNTIF(M7:M155,"&gt;=2.4")</f>
        <v>58</v>
      </c>
      <c r="N160" s="7">
        <f>COUNTIF(N7:N155,"&gt;=2.4")</f>
        <v>52</v>
      </c>
      <c r="O160" s="7">
        <f>COUNTIF(O7:O155,"&gt;=2.4")</f>
        <v>58</v>
      </c>
      <c r="P160" s="7">
        <f>COUNTIF(P7:P155,"&gt;=12")</f>
        <v>51</v>
      </c>
      <c r="Q160" s="7">
        <f>COUNTIF(Q7:Q155,"&gt;=.6")</f>
        <v>48</v>
      </c>
      <c r="R160" s="7">
        <f>COUNTIF(R7:R155,"&gt;=1.32")</f>
        <v>72</v>
      </c>
      <c r="S160" s="7">
        <f>COUNTIF(S7:S155,"&gt;=1.32")</f>
        <v>76</v>
      </c>
      <c r="T160" s="7">
        <f>COUNTIF(T7:T155,"&gt;=1.32")</f>
        <v>71</v>
      </c>
      <c r="U160" s="7">
        <f>COUNTIF(U7:U155,"&gt;=1.32")</f>
        <v>70</v>
      </c>
      <c r="V160" s="7">
        <f>COUNTIF(V7:V155,"&gt;=1.32")</f>
        <v>75</v>
      </c>
      <c r="W160" s="7">
        <f>COUNTIF(W7:W155,"&gt;=52")</f>
        <v>73</v>
      </c>
      <c r="X160" s="7">
        <f>COUNTIF(X7:X155,"&gt;=10.4")</f>
        <v>73</v>
      </c>
      <c r="Y160" s="7">
        <f>COUNTIF(Y7:Y155,"&gt;=40")</f>
        <v>91</v>
      </c>
      <c r="Z160" s="7">
        <f>COUNTIF(Z7:Z155,"&gt;=32")</f>
        <v>91</v>
      </c>
    </row>
    <row r="161" spans="1:26" ht="20.25">
      <c r="A161" s="166" t="s">
        <v>19</v>
      </c>
      <c r="B161" s="167"/>
      <c r="C161" s="168"/>
      <c r="D161" s="75" t="str">
        <f t="shared" si="42" ref="D161:Z161">IF(((D160/COUNT(D7:D155))*100)&gt;=60,"3",IF(AND(((D160/COUNT(D7:D155))*100)&lt;60,((D160/COUNT(D7:D155))*100)&gt;=50),"2",IF(AND(((D160/COUNT(D7:D155))*100)&lt;50,((D160/COUNT(D7:D155))*100)&gt;=40),"1","0")))</f>
        <v>2</v>
      </c>
      <c r="E161" s="75" t="str">
        <f t="shared" si="42"/>
        <v>2</v>
      </c>
      <c r="F161" s="75" t="str">
        <f t="shared" si="42"/>
        <v>2</v>
      </c>
      <c r="G161" s="75" t="str">
        <f t="shared" si="42"/>
        <v>2</v>
      </c>
      <c r="H161" s="75" t="str">
        <f t="shared" si="42"/>
        <v>2</v>
      </c>
      <c r="I161" s="75" t="str">
        <f t="shared" si="42"/>
        <v>2</v>
      </c>
      <c r="J161" s="75" t="str">
        <f t="shared" si="42"/>
        <v>2</v>
      </c>
      <c r="K161" s="75" t="str">
        <f t="shared" si="42"/>
        <v>1</v>
      </c>
      <c r="L161" s="75" t="str">
        <f t="shared" si="42"/>
        <v>0</v>
      </c>
      <c r="M161" s="75" t="str">
        <f t="shared" si="42"/>
        <v>0</v>
      </c>
      <c r="N161" s="75" t="str">
        <f t="shared" si="42"/>
        <v>0</v>
      </c>
      <c r="O161" s="75" t="str">
        <f t="shared" si="42"/>
        <v>0</v>
      </c>
      <c r="P161" s="75" t="str">
        <f t="shared" si="42"/>
        <v>0</v>
      </c>
      <c r="Q161" s="75" t="str">
        <f t="shared" si="42"/>
        <v>0</v>
      </c>
      <c r="R161" s="75" t="str">
        <f t="shared" si="42"/>
        <v>1</v>
      </c>
      <c r="S161" s="75" t="str">
        <f t="shared" si="42"/>
        <v>2</v>
      </c>
      <c r="T161" s="75" t="str">
        <f t="shared" si="42"/>
        <v>1</v>
      </c>
      <c r="U161" s="75" t="str">
        <f t="shared" si="42"/>
        <v>1</v>
      </c>
      <c r="V161" s="75" t="str">
        <f t="shared" si="42"/>
        <v>2</v>
      </c>
      <c r="W161" s="75" t="str">
        <f t="shared" si="42"/>
        <v>1</v>
      </c>
      <c r="X161" s="75" t="str">
        <f t="shared" si="42"/>
        <v>1</v>
      </c>
      <c r="Y161" s="75" t="str">
        <f t="shared" si="42"/>
        <v>3</v>
      </c>
      <c r="Z161" s="75" t="str">
        <f t="shared" si="42"/>
        <v>3</v>
      </c>
    </row>
    <row r="162" spans="1:26" ht="21" thickBot="1">
      <c r="A162" s="169" t="s">
        <v>20</v>
      </c>
      <c r="B162" s="170"/>
      <c r="C162" s="171"/>
      <c r="D162" s="10">
        <f t="shared" si="43" ref="D162:Z162">((D160/COUNT(D7:D155))*D161)</f>
        <v>1.0748299319727892</v>
      </c>
      <c r="E162" s="10">
        <f t="shared" si="43"/>
        <v>1.1428571428571428</v>
      </c>
      <c r="F162" s="10">
        <f t="shared" si="43"/>
        <v>1.08843537414966</v>
      </c>
      <c r="G162" s="10">
        <f t="shared" si="43"/>
        <v>1.1156462585034013</v>
      </c>
      <c r="H162" s="10">
        <f t="shared" si="43"/>
        <v>1.1564625850340136</v>
      </c>
      <c r="I162" s="10">
        <f t="shared" si="43"/>
        <v>1.1156462585034013</v>
      </c>
      <c r="J162" s="10">
        <f t="shared" si="43"/>
        <v>1.1095890410958904</v>
      </c>
      <c r="K162" s="10">
        <f t="shared" si="43"/>
        <v>0.42176870748299322</v>
      </c>
      <c r="L162" s="10">
        <f t="shared" si="43"/>
        <v>0</v>
      </c>
      <c r="M162" s="10">
        <f t="shared" si="43"/>
        <v>0</v>
      </c>
      <c r="N162" s="10">
        <f t="shared" si="43"/>
        <v>0</v>
      </c>
      <c r="O162" s="10">
        <f t="shared" si="43"/>
        <v>0</v>
      </c>
      <c r="P162" s="10">
        <f t="shared" si="43"/>
        <v>0</v>
      </c>
      <c r="Q162" s="10">
        <f t="shared" si="43"/>
        <v>0</v>
      </c>
      <c r="R162" s="10">
        <f t="shared" si="43"/>
        <v>0.48979591836734693</v>
      </c>
      <c r="S162" s="10">
        <f t="shared" si="43"/>
        <v>1.0340136054421769</v>
      </c>
      <c r="T162" s="10">
        <f t="shared" si="43"/>
        <v>0.48299319727891155</v>
      </c>
      <c r="U162" s="10">
        <f t="shared" si="43"/>
        <v>0.47619047619047616</v>
      </c>
      <c r="V162" s="10">
        <f t="shared" si="43"/>
        <v>1.0204081632653061</v>
      </c>
      <c r="W162" s="10">
        <f t="shared" si="43"/>
        <v>0.49659863945578231</v>
      </c>
      <c r="X162" s="10">
        <f t="shared" si="43"/>
        <v>0.49659863945578231</v>
      </c>
      <c r="Y162" s="10">
        <f t="shared" si="43"/>
        <v>1.9090909090909092</v>
      </c>
      <c r="Z162" s="10">
        <f t="shared" si="43"/>
        <v>1.9090909090909092</v>
      </c>
    </row>
    <row r="163" spans="1:8" ht="21" thickBot="1">
      <c r="A163" s="2"/>
      <c r="B163" s="2"/>
      <c r="C163" s="2"/>
      <c r="D163" s="2"/>
      <c r="E163" s="1"/>
      <c r="F163" s="1"/>
      <c r="G163" s="1"/>
      <c r="H163" s="1"/>
    </row>
    <row r="164" spans="1:19" ht="20.25">
      <c r="A164" s="172" t="s">
        <v>21</v>
      </c>
      <c r="B164" s="173"/>
      <c r="C164" s="174"/>
      <c r="D164" s="2"/>
      <c r="E164" s="175" t="s">
        <v>22</v>
      </c>
      <c r="F164" s="176"/>
      <c r="G164" s="176"/>
      <c r="H164" s="176"/>
      <c r="I164" s="176"/>
      <c r="J164" s="176"/>
      <c r="K164" s="176"/>
      <c r="L164" s="176"/>
      <c r="M164" s="176"/>
      <c r="N164" s="177"/>
      <c r="O164" s="70" t="s">
        <v>12</v>
      </c>
      <c r="P164" s="17" t="s">
        <v>3</v>
      </c>
      <c r="Q164" s="17" t="s">
        <v>4</v>
      </c>
      <c r="R164" s="17" t="s">
        <v>5</v>
      </c>
      <c r="S164" s="18" t="s">
        <v>6</v>
      </c>
    </row>
    <row r="165" spans="1:19" ht="21" thickBot="1">
      <c r="A165" s="19" t="s">
        <v>78</v>
      </c>
      <c r="B165" s="3"/>
      <c r="C165" s="20"/>
      <c r="D165" s="2"/>
      <c r="E165" s="178"/>
      <c r="F165" s="179"/>
      <c r="G165" s="179"/>
      <c r="H165" s="179"/>
      <c r="I165" s="179"/>
      <c r="J165" s="179"/>
      <c r="K165" s="179"/>
      <c r="L165" s="179"/>
      <c r="M165" s="179"/>
      <c r="N165" s="180"/>
      <c r="O165" s="4">
        <f>(R162*0.2+Z162*0.8)</f>
        <v>1.6252319109461968</v>
      </c>
      <c r="P165" s="4">
        <f>(S162*0.2+Z162*0.8)</f>
        <v>1.7340754483611627</v>
      </c>
      <c r="Q165" s="4">
        <f>(T162*0.2+Z162*0.8)</f>
        <v>1.6238713667285096</v>
      </c>
      <c r="R165" s="4">
        <f>(U162*0.2+Z162*0.8)</f>
        <v>1.6225108225108227</v>
      </c>
      <c r="S165" s="5">
        <f>(V162*0.2+Z162*0.8)</f>
        <v>1.7313543599257886</v>
      </c>
    </row>
    <row r="166" spans="1:8" ht="20.25">
      <c r="A166" s="19" t="s">
        <v>79</v>
      </c>
      <c r="B166" s="3"/>
      <c r="C166" s="20"/>
      <c r="D166" s="2"/>
      <c r="E166" s="1"/>
      <c r="F166" s="1"/>
      <c r="G166" s="1"/>
      <c r="H166" s="1"/>
    </row>
    <row r="167" spans="1:8" ht="21" thickBot="1">
      <c r="A167" s="21" t="s">
        <v>80</v>
      </c>
      <c r="B167" s="22"/>
      <c r="C167" s="23"/>
      <c r="D167" s="2"/>
      <c r="E167" s="1"/>
      <c r="F167" s="1"/>
      <c r="G167" s="1"/>
      <c r="H167" s="1"/>
    </row>
  </sheetData>
  <mergeCells count="22">
    <mergeCell ref="A162:C162"/>
    <mergeCell ref="A164:C164"/>
    <mergeCell ref="E164:N165"/>
    <mergeCell ref="A157:C157"/>
    <mergeCell ref="A158:C158"/>
    <mergeCell ref="A159:C159"/>
    <mergeCell ref="A160:C160"/>
    <mergeCell ref="A161:C16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</mergeCells>
  <pageMargins left="0.7" right="0.7" top="0.75" bottom="0.75" header="0.3" footer="0.3"/>
  <pageSetup orientation="portrait" paperSize="1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61d34e-035c-42ca-84ed-88fcafb6944c}">
  <dimension ref="A1:J6"/>
  <sheetViews>
    <sheetView workbookViewId="0" topLeftCell="A1">
      <selection pane="topLeft" activeCell="C5" sqref="C5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/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>
        <v>1</v>
      </c>
      <c r="B4" s="24" t="s">
        <v>136</v>
      </c>
      <c r="C4" s="25"/>
      <c r="D4" s="25" t="str">
        <f>'1 (6)'!C3</f>
        <v>Representative Western Political Thinkers</v>
      </c>
      <c r="E4" s="4">
        <f>'1 (6)'!O163</f>
        <v>2.416428776702749</v>
      </c>
      <c r="F4" s="4">
        <f>'1 (6)'!P163</f>
        <v>2.4136890506753517</v>
      </c>
      <c r="G4" s="4">
        <f>'1 (6)'!Q163</f>
        <v>2.4232780917712424</v>
      </c>
      <c r="H4" s="4">
        <f>'1 (6)'!R163</f>
        <v>2.4232780917712424</v>
      </c>
      <c r="I4" s="4">
        <f>'1 (6)'!S163</f>
        <v>2.4314972698534341</v>
      </c>
      <c r="J4" s="28">
        <f>AVERAGE(E4:I4)</f>
        <v>2.4216342561548041</v>
      </c>
    </row>
    <row r="5" spans="1:10" ht="29.25" customHeight="1">
      <c r="A5" s="24">
        <v>2</v>
      </c>
      <c r="B5" s="24" t="s">
        <v>136</v>
      </c>
      <c r="C5" s="25"/>
      <c r="D5" s="25" t="str">
        <f>'2 (6)'!C3</f>
        <v>International Relations</v>
      </c>
      <c r="E5" s="115">
        <f>'2 (6)'!O165</f>
        <v>1.6252319109461968</v>
      </c>
      <c r="F5" s="115">
        <f>'2 (6)'!P165</f>
        <v>1.7340754483611627</v>
      </c>
      <c r="G5" s="115">
        <f>'2 (6)'!Q165</f>
        <v>1.6238713667285096</v>
      </c>
      <c r="H5" s="115">
        <f>'2 (6)'!R165</f>
        <v>1.6225108225108227</v>
      </c>
      <c r="I5" s="115">
        <f>'2 (6)'!S165</f>
        <v>1.7313543599257886</v>
      </c>
      <c r="J5" s="28">
        <f t="shared" si="0" ref="J5">AVERAGE(E5:I5)</f>
        <v>1.6674087816944958</v>
      </c>
    </row>
    <row r="6" spans="1:10" ht="30.6" customHeight="1">
      <c r="A6" s="230" t="s">
        <v>32</v>
      </c>
      <c r="B6" s="230"/>
      <c r="C6" s="230"/>
      <c r="D6" s="230"/>
      <c r="E6" s="28">
        <f>AVERAGE(E4:E4)</f>
        <v>2.416428776702749</v>
      </c>
      <c r="F6" s="28">
        <f t="shared" si="1" ref="F6:I6">AVERAGE(F4:F4)</f>
        <v>2.4136890506753517</v>
      </c>
      <c r="G6" s="28">
        <f t="shared" si="1"/>
        <v>2.4232780917712424</v>
      </c>
      <c r="H6" s="28">
        <f t="shared" si="1"/>
        <v>2.4232780917712424</v>
      </c>
      <c r="I6" s="28">
        <f t="shared" si="1"/>
        <v>2.4314972698534341</v>
      </c>
      <c r="J6" s="28">
        <f>AVERAGE(E6:I6)</f>
        <v>2.4216342561548041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2f8398-bd92-4311-89e5-40fe459a64b3}">
  <dimension ref="A1:U71"/>
  <sheetViews>
    <sheetView zoomScale="79" zoomScaleNormal="79" workbookViewId="0" topLeftCell="A7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(7)'!E6</f>
        <v>2.416428776702749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(7)'!F6</f>
        <v>2.4136890506753517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(7)'!G6</f>
        <v>2.4232780917712424</v>
      </c>
    </row>
    <row r="6" spans="2:21" ht="15.75">
      <c r="B6" s="37" t="s">
        <v>97</v>
      </c>
      <c r="C6" s="37"/>
      <c r="D6" s="37" t="str">
        <f>'CO (7)'!D4</f>
        <v>Representative Western Political Thinkers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(7)'!H6</f>
        <v>2.4232780917712424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(7)'!I6</f>
        <v>2.4314972698534341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2</v>
      </c>
      <c r="D11" s="256">
        <v>1</v>
      </c>
      <c r="E11" s="256">
        <v>2</v>
      </c>
      <c r="F11" s="256">
        <v>1</v>
      </c>
      <c r="G11" s="256">
        <v>1</v>
      </c>
      <c r="H11" s="256">
        <v>1</v>
      </c>
      <c r="I11" s="256"/>
      <c r="J11" s="256">
        <v>1</v>
      </c>
      <c r="K11" s="256"/>
      <c r="L11" s="256">
        <v>1</v>
      </c>
      <c r="M11" s="256">
        <v>2</v>
      </c>
      <c r="N11" s="256">
        <v>1</v>
      </c>
    </row>
    <row r="12" spans="1:14" ht="16.5" thickBot="1">
      <c r="A12" s="31"/>
      <c r="B12" s="244" t="s">
        <v>50</v>
      </c>
      <c r="C12" s="257">
        <v>2</v>
      </c>
      <c r="D12" s="91">
        <v>2</v>
      </c>
      <c r="E12" s="91">
        <v>1</v>
      </c>
      <c r="F12" s="91"/>
      <c r="G12" s="91"/>
      <c r="H12" s="91"/>
      <c r="I12" s="91"/>
      <c r="J12" s="91">
        <v>1</v>
      </c>
      <c r="K12" s="91"/>
      <c r="L12" s="91">
        <v>1</v>
      </c>
      <c r="M12" s="91">
        <v>2</v>
      </c>
      <c r="N12" s="91">
        <v>1</v>
      </c>
    </row>
    <row r="13" spans="1:14" ht="16.5" thickBot="1">
      <c r="A13" s="31"/>
      <c r="B13" s="244" t="s">
        <v>51</v>
      </c>
      <c r="C13" s="257">
        <v>2</v>
      </c>
      <c r="D13" s="91">
        <v>2</v>
      </c>
      <c r="E13" s="91">
        <v>1</v>
      </c>
      <c r="F13" s="91"/>
      <c r="G13" s="91"/>
      <c r="H13" s="91">
        <v>1</v>
      </c>
      <c r="I13" s="91"/>
      <c r="J13" s="91">
        <v>1</v>
      </c>
      <c r="K13" s="91"/>
      <c r="L13" s="91">
        <v>1</v>
      </c>
      <c r="M13" s="91">
        <v>1</v>
      </c>
      <c r="N13" s="91">
        <v>2</v>
      </c>
    </row>
    <row r="14" spans="1:14" ht="16.5" thickBot="1">
      <c r="A14" s="31"/>
      <c r="B14" s="244" t="s">
        <v>52</v>
      </c>
      <c r="C14" s="257">
        <v>2</v>
      </c>
      <c r="D14" s="91">
        <v>2</v>
      </c>
      <c r="E14" s="91">
        <v>2</v>
      </c>
      <c r="F14" s="91"/>
      <c r="G14" s="91">
        <v>2</v>
      </c>
      <c r="H14" s="91">
        <v>1</v>
      </c>
      <c r="I14" s="91"/>
      <c r="J14" s="91">
        <v>1</v>
      </c>
      <c r="K14" s="91"/>
      <c r="L14" s="91">
        <v>2</v>
      </c>
      <c r="M14" s="91">
        <v>2</v>
      </c>
      <c r="N14" s="91">
        <v>2</v>
      </c>
    </row>
    <row r="15" spans="1:14" ht="16.5" thickBot="1">
      <c r="A15" s="31"/>
      <c r="B15" s="244" t="s">
        <v>53</v>
      </c>
      <c r="C15" s="257">
        <v>2</v>
      </c>
      <c r="D15" s="91">
        <v>2</v>
      </c>
      <c r="E15" s="91">
        <v>2</v>
      </c>
      <c r="F15" s="91"/>
      <c r="G15" s="91">
        <v>2</v>
      </c>
      <c r="H15" s="91">
        <v>1</v>
      </c>
      <c r="I15" s="91"/>
      <c r="J15" s="91">
        <v>1</v>
      </c>
      <c r="K15" s="91"/>
      <c r="L15" s="91">
        <v>2</v>
      </c>
      <c r="M15" s="91">
        <v>2</v>
      </c>
      <c r="N15" s="91">
        <v>2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2.4216342561548041</v>
      </c>
      <c r="D16" s="40">
        <f t="shared" si="0" ref="D16:N16">($U$3*D11+$U$4*D12+$U$5*D13+$U$6*D14+$U$7*D15)/(D11+D12+D13+D14+D15)</f>
        <v>2.4222126427605879</v>
      </c>
      <c r="E16" s="40">
        <f t="shared" si="0"/>
        <v>2.4224219273876808</v>
      </c>
      <c r="F16" s="40">
        <f t="shared" si="0"/>
        <v>2.416428776702749</v>
      </c>
      <c r="G16" s="40">
        <f t="shared" si="0"/>
        <v>2.4251958999904204</v>
      </c>
      <c r="H16" s="40">
        <f t="shared" si="0"/>
        <v>2.423620557524667</v>
      </c>
      <c r="I16" s="40" t="e">
        <f t="shared" si="0"/>
        <v>#DIV/0!</v>
      </c>
      <c r="J16" s="40">
        <f t="shared" si="0"/>
        <v>2.4216342561548041</v>
      </c>
      <c r="K16" s="40" t="e">
        <f t="shared" si="0"/>
        <v>#DIV/0!</v>
      </c>
      <c r="L16" s="40">
        <f t="shared" si="0"/>
        <v>2.423278091771242</v>
      </c>
      <c r="M16" s="40">
        <f t="shared" si="0"/>
        <v>2.4214516077529775</v>
      </c>
      <c r="N16" s="40">
        <f t="shared" si="0"/>
        <v>2.4232780917712424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(7)'!D5</f>
        <v>International Relations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2</v>
      </c>
      <c r="D26" s="256">
        <v>1</v>
      </c>
      <c r="E26" s="256">
        <v>1</v>
      </c>
      <c r="F26" s="256"/>
      <c r="G26" s="256">
        <v>1</v>
      </c>
      <c r="H26" s="256"/>
      <c r="I26" s="256"/>
      <c r="J26" s="256"/>
      <c r="K26" s="256"/>
      <c r="L26" s="256">
        <v>1</v>
      </c>
      <c r="M26" s="256">
        <v>1</v>
      </c>
      <c r="N26" s="256">
        <v>2</v>
      </c>
    </row>
    <row r="27" spans="2:14" ht="16.5" thickBot="1">
      <c r="B27" s="244" t="s">
        <v>50</v>
      </c>
      <c r="C27" s="257">
        <v>2</v>
      </c>
      <c r="D27" s="91">
        <v>1</v>
      </c>
      <c r="E27" s="91">
        <v>1</v>
      </c>
      <c r="F27" s="91"/>
      <c r="G27" s="91">
        <v>1</v>
      </c>
      <c r="H27" s="91"/>
      <c r="I27" s="91">
        <v>1</v>
      </c>
      <c r="J27" s="91">
        <v>1</v>
      </c>
      <c r="K27" s="91">
        <v>1</v>
      </c>
      <c r="L27" s="91">
        <v>1</v>
      </c>
      <c r="M27" s="91">
        <v>1</v>
      </c>
      <c r="N27" s="91">
        <v>2</v>
      </c>
    </row>
    <row r="28" spans="2:14" ht="16.5" thickBot="1">
      <c r="B28" s="244" t="s">
        <v>51</v>
      </c>
      <c r="C28" s="257">
        <v>1</v>
      </c>
      <c r="D28" s="91">
        <v>2</v>
      </c>
      <c r="E28" s="91">
        <v>1</v>
      </c>
      <c r="F28" s="91"/>
      <c r="G28" s="91">
        <v>1</v>
      </c>
      <c r="H28" s="91"/>
      <c r="I28" s="91"/>
      <c r="J28" s="91">
        <v>1</v>
      </c>
      <c r="K28" s="91">
        <v>1</v>
      </c>
      <c r="L28" s="91">
        <v>1</v>
      </c>
      <c r="M28" s="91">
        <v>1</v>
      </c>
      <c r="N28" s="91">
        <v>2</v>
      </c>
    </row>
    <row r="29" spans="2:14" ht="16.5" thickBot="1">
      <c r="B29" s="244" t="s">
        <v>52</v>
      </c>
      <c r="C29" s="257">
        <v>2</v>
      </c>
      <c r="D29" s="91">
        <v>2</v>
      </c>
      <c r="E29" s="91">
        <v>1</v>
      </c>
      <c r="F29" s="91"/>
      <c r="G29" s="91">
        <v>1</v>
      </c>
      <c r="H29" s="91"/>
      <c r="I29" s="91">
        <v>2</v>
      </c>
      <c r="J29" s="91">
        <v>1</v>
      </c>
      <c r="K29" s="91">
        <v>1</v>
      </c>
      <c r="L29" s="91">
        <v>1</v>
      </c>
      <c r="M29" s="91">
        <v>2</v>
      </c>
      <c r="N29" s="91">
        <v>2</v>
      </c>
    </row>
    <row r="30" spans="2:14" ht="16.5" thickBot="1">
      <c r="B30" s="244" t="s">
        <v>53</v>
      </c>
      <c r="C30" s="257">
        <v>2</v>
      </c>
      <c r="D30" s="91">
        <v>2</v>
      </c>
      <c r="E30" s="91">
        <v>2</v>
      </c>
      <c r="F30" s="91"/>
      <c r="G30" s="91">
        <v>1</v>
      </c>
      <c r="H30" s="91"/>
      <c r="I30" s="91">
        <v>2</v>
      </c>
      <c r="J30" s="91">
        <v>1</v>
      </c>
      <c r="K30" s="91"/>
      <c r="L30" s="91">
        <v>2</v>
      </c>
      <c r="M30" s="91">
        <v>1</v>
      </c>
      <c r="N30" s="91">
        <v>2</v>
      </c>
    </row>
    <row r="31" spans="2:16" ht="16.5" thickBot="1">
      <c r="B31" s="244" t="s">
        <v>54</v>
      </c>
      <c r="C31" s="40">
        <f>($U$3*C26+$U$4*C27+$U$5*C28+$U$6*C29+$U$7*C30)/(C26+C27+C28+C29+C30)</f>
        <v>2.4214516077529775</v>
      </c>
      <c r="D31" s="40">
        <f t="shared" si="1" ref="D31:N31">($U$3*D26+$U$4*D27+$U$5*D28+$U$6*D29+$U$7*D30)/(D26+D27+D28+D29+D30)</f>
        <v>2.4232780917712424</v>
      </c>
      <c r="E31" s="40">
        <f t="shared" si="1"/>
        <v>2.4232780917712424</v>
      </c>
      <c r="F31" s="40" t="e">
        <f t="shared" si="1"/>
        <v>#DIV/0!</v>
      </c>
      <c r="G31" s="40">
        <f t="shared" si="1"/>
        <v>2.4216342561548041</v>
      </c>
      <c r="H31" s="40" t="e">
        <f t="shared" si="1"/>
        <v>#DIV/0!</v>
      </c>
      <c r="I31" s="40">
        <f t="shared" si="1"/>
        <v>2.4246479547849411</v>
      </c>
      <c r="J31" s="40">
        <f t="shared" si="1"/>
        <v>2.4229356260178179</v>
      </c>
      <c r="K31" s="40">
        <f t="shared" si="1"/>
        <v>2.4200817447392793</v>
      </c>
      <c r="L31" s="40">
        <f t="shared" si="1"/>
        <v>2.4232780917712424</v>
      </c>
      <c r="M31" s="40">
        <f t="shared" si="1"/>
        <v>2.4219082287575433</v>
      </c>
      <c r="N31" s="40">
        <f t="shared" si="1"/>
        <v>2.4216342561548041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</mergeCells>
  <pageMargins left="0.7" right="0.7" top="0.75" bottom="0.75" header="0.3" footer="0.3"/>
  <pageSetup orientation="portrait" paperSize="1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32ea60-2165-4e05-8677-6fb9a5b69357}">
  <dimension ref="A3:AC18"/>
  <sheetViews>
    <sheetView zoomScale="78" zoomScaleNormal="78" workbookViewId="0" topLeftCell="G1">
      <selection pane="topLeft" activeCell="AC13" sqref="AC13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30.75" thickBot="1">
      <c r="A6" s="45">
        <v>1</v>
      </c>
      <c r="B6" s="45" t="s">
        <v>107</v>
      </c>
      <c r="C6" s="60"/>
      <c r="D6" s="60" t="str">
        <f>'CO (7)'!D4</f>
        <v>Representative Western Political Thinkers</v>
      </c>
      <c r="E6" s="60">
        <v>2</v>
      </c>
      <c r="F6" s="61">
        <f>'CO-PO Mapping (7)'!C16</f>
        <v>2.4216342561548041</v>
      </c>
      <c r="G6" s="45">
        <v>2.10</v>
      </c>
      <c r="H6" s="61">
        <f>'CO-PO Mapping (7)'!D16</f>
        <v>2.4222126427605879</v>
      </c>
      <c r="I6" s="45">
        <v>2.10</v>
      </c>
      <c r="J6" s="61">
        <f>'CO-PO Mapping (7)'!E16</f>
        <v>2.4224219273876808</v>
      </c>
      <c r="K6" s="45">
        <v>2.40</v>
      </c>
      <c r="L6" s="40">
        <f>'CO-PO Mapping (7)'!F16</f>
        <v>2.416428776702749</v>
      </c>
      <c r="M6" s="45">
        <v>2</v>
      </c>
      <c r="N6" s="61">
        <f>'CO-PO Mapping (7)'!G16</f>
        <v>2.4251958999904204</v>
      </c>
      <c r="O6" s="45">
        <v>2.40</v>
      </c>
      <c r="P6" s="61">
        <f>'CO-PO Mapping (7)'!H16</f>
        <v>2.423620557524667</v>
      </c>
      <c r="Q6" s="45"/>
      <c r="R6" s="61"/>
      <c r="S6" s="45">
        <v>1.80</v>
      </c>
      <c r="T6" s="61">
        <f>'CO-PO Mapping (7)'!J16</f>
        <v>2.4216342561548041</v>
      </c>
      <c r="U6" s="45"/>
      <c r="V6" s="61"/>
      <c r="W6" s="45">
        <v>2.2999999999999998</v>
      </c>
      <c r="X6" s="61">
        <f>'CO-PO Mapping (7)'!L16</f>
        <v>2.423278091771242</v>
      </c>
      <c r="Y6" s="45">
        <v>2</v>
      </c>
      <c r="Z6" s="61">
        <f>'CO-PO Mapping (7)'!M16</f>
        <v>2.4214516077529775</v>
      </c>
      <c r="AA6" s="45">
        <v>2.50</v>
      </c>
      <c r="AB6" s="62">
        <f>'CO-PO Mapping (7)'!N16</f>
        <v>2.4232780917712424</v>
      </c>
      <c r="AC6" s="63"/>
    </row>
    <row r="7" spans="1:29" ht="15">
      <c r="A7" s="45">
        <v>2</v>
      </c>
      <c r="B7" s="45" t="s">
        <v>107</v>
      </c>
      <c r="C7" s="60"/>
      <c r="D7" s="60" t="str">
        <f>'CO (7)'!D5</f>
        <v>International Relations</v>
      </c>
      <c r="E7" s="60">
        <v>1.90</v>
      </c>
      <c r="F7" s="92">
        <f>'CO-PO Mapping (7)'!C31</f>
        <v>2.4214516077529775</v>
      </c>
      <c r="G7" s="45">
        <v>2.50</v>
      </c>
      <c r="H7" s="92">
        <f>'CO-PO Mapping (7)'!D31</f>
        <v>2.4232780917712424</v>
      </c>
      <c r="I7" s="45">
        <v>2.40</v>
      </c>
      <c r="J7" s="92">
        <f>'CO-PO Mapping (7)'!E31</f>
        <v>2.4232780917712424</v>
      </c>
      <c r="K7" s="45"/>
      <c r="L7" s="92"/>
      <c r="M7" s="45">
        <v>2.2999999999999998</v>
      </c>
      <c r="N7" s="92">
        <f>'CO-PO Mapping (7)'!G31</f>
        <v>2.4216342561548041</v>
      </c>
      <c r="O7" s="45"/>
      <c r="P7" s="92"/>
      <c r="Q7" s="45">
        <v>2.2999999999999998</v>
      </c>
      <c r="R7" s="92">
        <f>'CO-PO Mapping (7)'!I31</f>
        <v>2.4246479547849411</v>
      </c>
      <c r="S7" s="45">
        <v>2.50</v>
      </c>
      <c r="T7" s="92">
        <f>'CO-PO Mapping (7)'!J31</f>
        <v>2.4229356260178179</v>
      </c>
      <c r="U7" s="45">
        <v>1.70</v>
      </c>
      <c r="V7" s="92">
        <f>'CO-PO Mapping (7)'!K31</f>
        <v>2.4200817447392793</v>
      </c>
      <c r="W7" s="45">
        <v>2.10</v>
      </c>
      <c r="X7" s="92">
        <f>'CO-PO Mapping (7)'!L31</f>
        <v>2.4232780917712424</v>
      </c>
      <c r="Y7" s="45">
        <v>2.40</v>
      </c>
      <c r="Z7" s="92">
        <f>'CO-PO Mapping (7)'!M31</f>
        <v>2.4219082287575433</v>
      </c>
      <c r="AA7" s="45">
        <v>2.2999999999999998</v>
      </c>
      <c r="AB7" s="92">
        <f>'CO-PO Mapping (7)'!N31</f>
        <v>2.4216342561548041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2.2999999999999998</v>
      </c>
      <c r="H9" s="48"/>
      <c r="I9" s="49">
        <f>AVERAGE(I6:I7)</f>
        <v>2.25</v>
      </c>
      <c r="J9" s="48"/>
      <c r="K9" s="49">
        <f>AVERAGE(K6:K7)</f>
        <v>2.40</v>
      </c>
      <c r="L9" s="48"/>
      <c r="M9" s="49">
        <f>AVERAGE(M6:M7)</f>
        <v>2.15</v>
      </c>
      <c r="N9" s="48"/>
      <c r="O9" s="49">
        <f>AVERAGE(O6:O7)</f>
        <v>2.40</v>
      </c>
      <c r="P9" s="48"/>
      <c r="Q9" s="49">
        <f>AVERAGE(Q6:Q7)</f>
        <v>2.2999999999999998</v>
      </c>
      <c r="R9" s="48"/>
      <c r="S9" s="49">
        <f>AVERAGE(S6:S7)</f>
        <v>2.15</v>
      </c>
      <c r="T9" s="48"/>
      <c r="U9" s="49">
        <f>AVERAGE(U6:U7)</f>
        <v>1.70</v>
      </c>
      <c r="V9" s="48"/>
      <c r="W9" s="49">
        <f>AVERAGE(W6:W7)</f>
        <v>2.2000000000000002</v>
      </c>
      <c r="X9" s="48"/>
      <c r="Y9" s="49">
        <f>AVERAGE(Y6:Y7)</f>
        <v>2.2000000000000002</v>
      </c>
      <c r="Z9" s="48"/>
      <c r="AA9" s="49">
        <f>AVERAGE(AA6:AA7)</f>
        <v>2.40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2.4215429319538906</v>
      </c>
      <c r="G11" s="64"/>
      <c r="H11" s="85">
        <f>AVERAGE(H6:H7)</f>
        <v>2.4227453672659154</v>
      </c>
      <c r="I11" s="64"/>
      <c r="J11" s="85">
        <f>AVERAGE(J6:J7)</f>
        <v>2.4228500095794616</v>
      </c>
      <c r="K11" s="64"/>
      <c r="L11" s="85">
        <f>AVERAGE(L6:L7)</f>
        <v>2.416428776702749</v>
      </c>
      <c r="M11" s="64"/>
      <c r="N11" s="85">
        <f>AVERAGE(N6:N7)</f>
        <v>2.4234150780726122</v>
      </c>
      <c r="O11" s="64"/>
      <c r="P11" s="85">
        <f>AVERAGE(P6:P7)</f>
        <v>2.423620557524667</v>
      </c>
      <c r="Q11" s="64"/>
      <c r="R11" s="85">
        <f>AVERAGE(R6:R7)</f>
        <v>2.4246479547849411</v>
      </c>
      <c r="S11" s="64"/>
      <c r="T11" s="85">
        <f>AVERAGE(T6:T7)</f>
        <v>2.422284941086311</v>
      </c>
      <c r="U11" s="64"/>
      <c r="V11" s="85">
        <f>AVERAGE(V6:V7)</f>
        <v>2.4200817447392793</v>
      </c>
      <c r="W11" s="64"/>
      <c r="X11" s="85">
        <f>AVERAGE(X6:X7)</f>
        <v>2.423278091771242</v>
      </c>
      <c r="Y11" s="64"/>
      <c r="Z11" s="85">
        <f>AVERAGE(Z6:Z7)</f>
        <v>2.4216799182552604</v>
      </c>
      <c r="AA11" s="64"/>
      <c r="AB11" s="86">
        <f>AVERAGE(AB6:AB7)</f>
        <v>2.422456173963023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2.50</v>
      </c>
      <c r="K13" s="64"/>
      <c r="L13" s="87">
        <v>2.50</v>
      </c>
      <c r="M13" s="64"/>
      <c r="N13" s="87">
        <v>2.10</v>
      </c>
      <c r="O13" s="64"/>
      <c r="P13" s="87">
        <v>2.40</v>
      </c>
      <c r="Q13" s="64"/>
      <c r="R13" s="87">
        <v>2.50</v>
      </c>
      <c r="S13" s="64"/>
      <c r="T13" s="87">
        <v>2.60</v>
      </c>
      <c r="U13" s="64"/>
      <c r="V13" s="87">
        <v>2.10</v>
      </c>
      <c r="W13" s="64"/>
      <c r="X13" s="87">
        <v>2</v>
      </c>
      <c r="Y13" s="64"/>
      <c r="Z13" s="87">
        <v>2</v>
      </c>
      <c r="AA13" s="64"/>
      <c r="AB13" s="88">
        <v>2.50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2.2607714659769451</v>
      </c>
      <c r="G15" s="64"/>
      <c r="H15" s="89">
        <f>(H11+H13)/2</f>
        <v>2.4613726836329577</v>
      </c>
      <c r="I15" s="64"/>
      <c r="J15" s="89">
        <f>(J11+J13)/2</f>
        <v>2.4614250047897306</v>
      </c>
      <c r="K15" s="64"/>
      <c r="L15" s="89">
        <f>(L11+L13)/2</f>
        <v>2.4582143883513745</v>
      </c>
      <c r="M15" s="64"/>
      <c r="N15" s="89">
        <f>(N11+N13)/2</f>
        <v>2.2617075390363062</v>
      </c>
      <c r="O15" s="64"/>
      <c r="P15" s="89">
        <f>(P11+P13)/2</f>
        <v>2.4118102787623332</v>
      </c>
      <c r="Q15" s="64"/>
      <c r="R15" s="89">
        <f>(R11+R13)/2</f>
        <v>2.4623239773924706</v>
      </c>
      <c r="S15" s="64"/>
      <c r="T15" s="89">
        <f>(T11+T13)/2</f>
        <v>2.5111424705431555</v>
      </c>
      <c r="U15" s="64"/>
      <c r="V15" s="89">
        <f>(V11+V13)/2</f>
        <v>2.2600408723696397</v>
      </c>
      <c r="W15" s="64"/>
      <c r="X15" s="89">
        <f>(X11+X13)/2</f>
        <v>2.211639045885621</v>
      </c>
      <c r="Y15" s="64"/>
      <c r="Z15" s="89">
        <f>(Z11+Z13)/2</f>
        <v>2.2108399591276302</v>
      </c>
      <c r="AA15" s="64"/>
      <c r="AB15" s="90">
        <f>(AB11+AB13)/2</f>
        <v>2.4612280869815115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Achieve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3522c6-de66-438d-a8c6-911520748380}">
  <dimension ref="A1:AR50"/>
  <sheetViews>
    <sheetView zoomScale="70" zoomScaleNormal="70" workbookViewId="0" topLeftCell="B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5.714285714285714" style="1" bestFit="1" customWidth="1"/>
    <col min="10" max="10" width="18.428571428571427" style="1" bestFit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330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1" thickBot="1">
      <c r="A3" s="197" t="s">
        <v>83</v>
      </c>
      <c r="B3" s="198"/>
      <c r="C3" s="331" t="s">
        <v>331</v>
      </c>
      <c r="D3" s="84" t="s">
        <v>98</v>
      </c>
      <c r="E3" s="83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197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630118</v>
      </c>
      <c r="C7" s="118" t="s">
        <v>198</v>
      </c>
      <c r="D7" s="267">
        <v>15</v>
      </c>
      <c r="E7" s="267">
        <v>12</v>
      </c>
      <c r="F7" s="268">
        <v>14</v>
      </c>
      <c r="G7" s="228">
        <v>15</v>
      </c>
      <c r="H7" s="228">
        <v>15</v>
      </c>
      <c r="I7" s="228">
        <f>SUM(D7:H7)</f>
        <v>71</v>
      </c>
      <c r="J7" s="228">
        <f>I7*0.15</f>
        <v>10.65</v>
      </c>
      <c r="K7" s="229">
        <v>4</v>
      </c>
      <c r="L7" s="229">
        <v>4</v>
      </c>
      <c r="M7" s="229">
        <v>3</v>
      </c>
      <c r="N7" s="229">
        <v>2</v>
      </c>
      <c r="O7" s="229">
        <v>4</v>
      </c>
      <c r="P7" s="229">
        <f>SUM(K7:O7)</f>
        <v>17</v>
      </c>
      <c r="Q7" s="229">
        <f>P7*0.05</f>
        <v>0.85000000000000009</v>
      </c>
      <c r="R7" s="103">
        <f>D7*0.15+K7*0.05</f>
        <v>2.4500000000000002</v>
      </c>
      <c r="S7" s="103">
        <f t="shared" si="0" ref="S7:V7">E7*0.15+L7*0.05</f>
        <v>1.9999999999999998</v>
      </c>
      <c r="T7" s="103">
        <f t="shared" si="0"/>
        <v>2.25</v>
      </c>
      <c r="U7" s="103">
        <f t="shared" si="0"/>
        <v>2.35</v>
      </c>
      <c r="V7" s="103">
        <f t="shared" si="0"/>
        <v>2.4500000000000002</v>
      </c>
      <c r="W7" s="26">
        <f>I7+P7</f>
        <v>88</v>
      </c>
      <c r="X7" s="226">
        <f>W7*0.2</f>
        <v>17.60</v>
      </c>
      <c r="Y7" s="118">
        <v>54</v>
      </c>
      <c r="Z7" s="105">
        <f>Y7*0.8</f>
        <v>43.20</v>
      </c>
      <c r="AA7" s="107">
        <f>Y7/75*100</f>
        <v>72</v>
      </c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630122</v>
      </c>
      <c r="C8" s="118" t="s">
        <v>140</v>
      </c>
      <c r="D8" s="267">
        <v>11</v>
      </c>
      <c r="E8" s="267">
        <v>15</v>
      </c>
      <c r="F8" s="268">
        <v>11</v>
      </c>
      <c r="G8" s="228">
        <v>14</v>
      </c>
      <c r="H8" s="228">
        <v>15</v>
      </c>
      <c r="I8" s="228">
        <f t="shared" si="1" ref="I8:I38">SUM(D8:H8)</f>
        <v>66</v>
      </c>
      <c r="J8" s="228">
        <f t="shared" si="2" ref="J8:J38">I8*0.15</f>
        <v>9.90</v>
      </c>
      <c r="K8" s="229">
        <v>4</v>
      </c>
      <c r="L8" s="229">
        <v>3</v>
      </c>
      <c r="M8" s="229">
        <v>2</v>
      </c>
      <c r="N8" s="229">
        <v>4</v>
      </c>
      <c r="O8" s="229">
        <v>3</v>
      </c>
      <c r="P8" s="229">
        <f t="shared" si="3" ref="P8:P38">SUM(K8:O8)</f>
        <v>16</v>
      </c>
      <c r="Q8" s="229">
        <f t="shared" si="4" ref="Q8:Q38">P8*0.05</f>
        <v>0.80</v>
      </c>
      <c r="R8" s="103">
        <f t="shared" si="5" ref="R8:R38">D8*0.15+K8*0.05</f>
        <v>1.85</v>
      </c>
      <c r="S8" s="103">
        <f t="shared" si="6" ref="S8:S38">E8*0.15+L8*0.05</f>
        <v>2.40</v>
      </c>
      <c r="T8" s="103">
        <f t="shared" si="7" ref="T8:T38">F8*0.15+M8*0.05</f>
        <v>1.75</v>
      </c>
      <c r="U8" s="103">
        <f t="shared" si="8" ref="U8:U38">G8*0.15+N8*0.05</f>
        <v>2.3000000000000003</v>
      </c>
      <c r="V8" s="103">
        <f t="shared" si="9" ref="V8:V38">H8*0.15+O8*0.05</f>
        <v>2.40</v>
      </c>
      <c r="W8" s="26">
        <f t="shared" si="10" ref="W8:W38">I8+P8</f>
        <v>82</v>
      </c>
      <c r="X8" s="226">
        <f t="shared" si="11" ref="X8:X38">W8*0.2</f>
        <v>16.400000000000002</v>
      </c>
      <c r="Y8" s="118">
        <v>50</v>
      </c>
      <c r="Z8" s="105">
        <f t="shared" si="12" ref="Z8:Z38">Y8*0.8</f>
        <v>40</v>
      </c>
      <c r="AA8" s="107">
        <f t="shared" si="13" ref="AA8:AA38">Y8/75*100</f>
        <v>66.666666666666657</v>
      </c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630125</v>
      </c>
      <c r="C9" s="118" t="s">
        <v>297</v>
      </c>
      <c r="D9" s="267">
        <v>9</v>
      </c>
      <c r="E9" s="267">
        <v>10</v>
      </c>
      <c r="F9" s="268">
        <v>10</v>
      </c>
      <c r="G9" s="228">
        <v>9</v>
      </c>
      <c r="H9" s="228">
        <v>9</v>
      </c>
      <c r="I9" s="228">
        <f t="shared" si="1"/>
        <v>47</v>
      </c>
      <c r="J9" s="228">
        <f t="shared" si="2"/>
        <v>7.05</v>
      </c>
      <c r="K9" s="229">
        <v>2</v>
      </c>
      <c r="L9" s="229">
        <v>3</v>
      </c>
      <c r="M9" s="229">
        <v>3</v>
      </c>
      <c r="N9" s="229">
        <v>1</v>
      </c>
      <c r="O9" s="229">
        <v>2</v>
      </c>
      <c r="P9" s="229">
        <f t="shared" si="3"/>
        <v>11</v>
      </c>
      <c r="Q9" s="229">
        <f t="shared" si="4"/>
        <v>0.55000000000000004</v>
      </c>
      <c r="R9" s="103">
        <f t="shared" si="5"/>
        <v>1.45</v>
      </c>
      <c r="S9" s="103">
        <f t="shared" si="6"/>
        <v>1.65</v>
      </c>
      <c r="T9" s="103">
        <f t="shared" si="7"/>
        <v>1.65</v>
      </c>
      <c r="U9" s="103">
        <f t="shared" si="8"/>
        <v>1.40</v>
      </c>
      <c r="V9" s="103">
        <f t="shared" si="9"/>
        <v>1.45</v>
      </c>
      <c r="W9" s="26">
        <f t="shared" si="10"/>
        <v>58</v>
      </c>
      <c r="X9" s="226">
        <f t="shared" si="11"/>
        <v>11.60</v>
      </c>
      <c r="Y9" s="118">
        <v>35</v>
      </c>
      <c r="Z9" s="105">
        <f t="shared" si="12"/>
        <v>28</v>
      </c>
      <c r="AA9" s="107">
        <f t="shared" si="13"/>
        <v>46.666666666666664</v>
      </c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630129</v>
      </c>
      <c r="C10" s="118" t="s">
        <v>141</v>
      </c>
      <c r="D10" s="267">
        <v>15</v>
      </c>
      <c r="E10" s="267">
        <v>15</v>
      </c>
      <c r="F10" s="268">
        <v>14</v>
      </c>
      <c r="G10" s="228">
        <v>15</v>
      </c>
      <c r="H10" s="228">
        <v>18</v>
      </c>
      <c r="I10" s="228">
        <f t="shared" si="1"/>
        <v>77</v>
      </c>
      <c r="J10" s="228">
        <f t="shared" si="2"/>
        <v>11.55</v>
      </c>
      <c r="K10" s="229">
        <v>3</v>
      </c>
      <c r="L10" s="229">
        <v>4</v>
      </c>
      <c r="M10" s="229">
        <v>4</v>
      </c>
      <c r="N10" s="229">
        <v>4</v>
      </c>
      <c r="O10" s="229">
        <v>4</v>
      </c>
      <c r="P10" s="229">
        <f t="shared" si="3"/>
        <v>19</v>
      </c>
      <c r="Q10" s="229">
        <f t="shared" si="4"/>
        <v>0.95</v>
      </c>
      <c r="R10" s="103">
        <f t="shared" si="5"/>
        <v>2.40</v>
      </c>
      <c r="S10" s="103">
        <f t="shared" si="6"/>
        <v>2.4500000000000002</v>
      </c>
      <c r="T10" s="103">
        <f t="shared" si="7"/>
        <v>2.3000000000000003</v>
      </c>
      <c r="U10" s="103">
        <f t="shared" si="8"/>
        <v>2.4500000000000002</v>
      </c>
      <c r="V10" s="103">
        <f t="shared" si="9"/>
        <v>2.90</v>
      </c>
      <c r="W10" s="26">
        <f t="shared" si="10"/>
        <v>96</v>
      </c>
      <c r="X10" s="226">
        <f t="shared" si="11"/>
        <v>19.200000000000003</v>
      </c>
      <c r="Y10" s="118">
        <v>58</v>
      </c>
      <c r="Z10" s="105">
        <f t="shared" si="12"/>
        <v>46.400000000000006</v>
      </c>
      <c r="AA10" s="107">
        <f t="shared" si="13"/>
        <v>77.333333333333329</v>
      </c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630132</v>
      </c>
      <c r="C11" s="118" t="s">
        <v>205</v>
      </c>
      <c r="D11" s="267">
        <v>11</v>
      </c>
      <c r="E11" s="267">
        <v>11</v>
      </c>
      <c r="F11" s="268">
        <v>11</v>
      </c>
      <c r="G11" s="228">
        <v>11</v>
      </c>
      <c r="H11" s="228">
        <v>11</v>
      </c>
      <c r="I11" s="228">
        <f t="shared" si="1"/>
        <v>55</v>
      </c>
      <c r="J11" s="228">
        <f t="shared" si="2"/>
        <v>8.25</v>
      </c>
      <c r="K11" s="229">
        <v>3</v>
      </c>
      <c r="L11" s="229">
        <v>4</v>
      </c>
      <c r="M11" s="229">
        <v>2</v>
      </c>
      <c r="N11" s="229">
        <v>3</v>
      </c>
      <c r="O11" s="229">
        <v>1</v>
      </c>
      <c r="P11" s="229">
        <f t="shared" si="3"/>
        <v>13</v>
      </c>
      <c r="Q11" s="229">
        <f t="shared" si="4"/>
        <v>0.65</v>
      </c>
      <c r="R11" s="103">
        <f t="shared" si="5"/>
        <v>1.7999999999999998</v>
      </c>
      <c r="S11" s="103">
        <f t="shared" si="6"/>
        <v>1.85</v>
      </c>
      <c r="T11" s="103">
        <f t="shared" si="7"/>
        <v>1.75</v>
      </c>
      <c r="U11" s="103">
        <f t="shared" si="8"/>
        <v>1.7999999999999998</v>
      </c>
      <c r="V11" s="103">
        <f t="shared" si="9"/>
        <v>1.70</v>
      </c>
      <c r="W11" s="26">
        <f t="shared" si="10"/>
        <v>68</v>
      </c>
      <c r="X11" s="226">
        <f t="shared" si="11"/>
        <v>13.60</v>
      </c>
      <c r="Y11" s="118">
        <v>40</v>
      </c>
      <c r="Z11" s="105">
        <f t="shared" si="12"/>
        <v>32</v>
      </c>
      <c r="AA11" s="107">
        <f t="shared" si="13"/>
        <v>53.333333333333336</v>
      </c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630139</v>
      </c>
      <c r="C12" s="118" t="s">
        <v>298</v>
      </c>
      <c r="D12" s="267">
        <v>18</v>
      </c>
      <c r="E12" s="267">
        <v>19</v>
      </c>
      <c r="F12" s="268">
        <v>17</v>
      </c>
      <c r="G12" s="228">
        <v>8</v>
      </c>
      <c r="H12" s="228">
        <v>18</v>
      </c>
      <c r="I12" s="228">
        <f t="shared" si="1"/>
        <v>80</v>
      </c>
      <c r="J12" s="228">
        <f t="shared" si="2"/>
        <v>12</v>
      </c>
      <c r="K12" s="229">
        <v>4</v>
      </c>
      <c r="L12" s="229">
        <v>3</v>
      </c>
      <c r="M12" s="229">
        <v>5</v>
      </c>
      <c r="N12" s="229">
        <v>4</v>
      </c>
      <c r="O12" s="229">
        <v>4</v>
      </c>
      <c r="P12" s="229">
        <f t="shared" si="3"/>
        <v>20</v>
      </c>
      <c r="Q12" s="229">
        <f t="shared" si="4"/>
        <v>1</v>
      </c>
      <c r="R12" s="103">
        <f t="shared" si="5"/>
        <v>2.90</v>
      </c>
      <c r="S12" s="103">
        <f t="shared" si="6"/>
        <v>3</v>
      </c>
      <c r="T12" s="103">
        <f t="shared" si="7"/>
        <v>2.80</v>
      </c>
      <c r="U12" s="103">
        <f t="shared" si="8"/>
        <v>1.40</v>
      </c>
      <c r="V12" s="103">
        <f t="shared" si="9"/>
        <v>2.90</v>
      </c>
      <c r="W12" s="26">
        <f t="shared" si="10"/>
        <v>100</v>
      </c>
      <c r="X12" s="226">
        <f t="shared" si="11"/>
        <v>20</v>
      </c>
      <c r="Y12" s="118">
        <v>60</v>
      </c>
      <c r="Z12" s="105">
        <f t="shared" si="12"/>
        <v>48</v>
      </c>
      <c r="AA12" s="107">
        <f t="shared" si="13"/>
        <v>80</v>
      </c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630142</v>
      </c>
      <c r="C13" s="118" t="s">
        <v>212</v>
      </c>
      <c r="D13" s="267">
        <v>18</v>
      </c>
      <c r="E13" s="267">
        <v>18</v>
      </c>
      <c r="F13" s="268">
        <v>19</v>
      </c>
      <c r="G13" s="228">
        <v>14</v>
      </c>
      <c r="H13" s="228">
        <v>11</v>
      </c>
      <c r="I13" s="228">
        <f t="shared" si="1"/>
        <v>80</v>
      </c>
      <c r="J13" s="228">
        <f t="shared" si="2"/>
        <v>12</v>
      </c>
      <c r="K13" s="229">
        <v>4</v>
      </c>
      <c r="L13" s="229">
        <v>3</v>
      </c>
      <c r="M13" s="229">
        <v>5</v>
      </c>
      <c r="N13" s="229">
        <v>4</v>
      </c>
      <c r="O13" s="229">
        <v>4</v>
      </c>
      <c r="P13" s="229">
        <f t="shared" si="3"/>
        <v>20</v>
      </c>
      <c r="Q13" s="229">
        <f t="shared" si="4"/>
        <v>1</v>
      </c>
      <c r="R13" s="103">
        <f t="shared" si="5"/>
        <v>2.90</v>
      </c>
      <c r="S13" s="103">
        <f t="shared" si="6"/>
        <v>2.8499999999999996</v>
      </c>
      <c r="T13" s="103">
        <f t="shared" si="7"/>
        <v>3.10</v>
      </c>
      <c r="U13" s="103">
        <f t="shared" si="8"/>
        <v>2.3000000000000003</v>
      </c>
      <c r="V13" s="103">
        <f t="shared" si="9"/>
        <v>1.85</v>
      </c>
      <c r="W13" s="26">
        <f t="shared" si="10"/>
        <v>100</v>
      </c>
      <c r="X13" s="226">
        <f t="shared" si="11"/>
        <v>20</v>
      </c>
      <c r="Y13" s="118">
        <v>60</v>
      </c>
      <c r="Z13" s="105">
        <f t="shared" si="12"/>
        <v>48</v>
      </c>
      <c r="AA13" s="107">
        <f t="shared" si="13"/>
        <v>80</v>
      </c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630150</v>
      </c>
      <c r="C14" s="118" t="s">
        <v>326</v>
      </c>
      <c r="D14" s="267">
        <v>11</v>
      </c>
      <c r="E14" s="267">
        <v>11</v>
      </c>
      <c r="F14" s="268">
        <v>10</v>
      </c>
      <c r="G14" s="228">
        <v>12</v>
      </c>
      <c r="H14" s="228">
        <v>11</v>
      </c>
      <c r="I14" s="228">
        <f t="shared" si="1"/>
        <v>55</v>
      </c>
      <c r="J14" s="228">
        <f t="shared" si="2"/>
        <v>8.25</v>
      </c>
      <c r="K14" s="229">
        <v>3</v>
      </c>
      <c r="L14" s="229">
        <v>2</v>
      </c>
      <c r="M14" s="229">
        <v>3</v>
      </c>
      <c r="N14" s="229">
        <v>2</v>
      </c>
      <c r="O14" s="229">
        <v>3</v>
      </c>
      <c r="P14" s="229">
        <f t="shared" si="3"/>
        <v>13</v>
      </c>
      <c r="Q14" s="229">
        <f t="shared" si="4"/>
        <v>0.65</v>
      </c>
      <c r="R14" s="103">
        <f t="shared" si="5"/>
        <v>1.7999999999999998</v>
      </c>
      <c r="S14" s="103">
        <f t="shared" si="6"/>
        <v>1.75</v>
      </c>
      <c r="T14" s="103">
        <f t="shared" si="7"/>
        <v>1.65</v>
      </c>
      <c r="U14" s="103">
        <f t="shared" si="8"/>
        <v>1.90</v>
      </c>
      <c r="V14" s="103">
        <f t="shared" si="9"/>
        <v>1.7999999999999998</v>
      </c>
      <c r="W14" s="26">
        <f t="shared" si="10"/>
        <v>68</v>
      </c>
      <c r="X14" s="226">
        <f t="shared" si="11"/>
        <v>13.60</v>
      </c>
      <c r="Y14" s="118">
        <v>40</v>
      </c>
      <c r="Z14" s="105">
        <f t="shared" si="12"/>
        <v>32</v>
      </c>
      <c r="AA14" s="107">
        <f t="shared" si="13"/>
        <v>53.333333333333336</v>
      </c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630165</v>
      </c>
      <c r="C15" s="118" t="s">
        <v>148</v>
      </c>
      <c r="D15" s="267">
        <v>9</v>
      </c>
      <c r="E15" s="267">
        <v>11</v>
      </c>
      <c r="F15" s="268">
        <v>9</v>
      </c>
      <c r="G15" s="228">
        <v>9</v>
      </c>
      <c r="H15" s="228">
        <v>11</v>
      </c>
      <c r="I15" s="228">
        <f t="shared" si="1"/>
        <v>49</v>
      </c>
      <c r="J15" s="228">
        <f t="shared" si="2"/>
        <v>7.35</v>
      </c>
      <c r="K15" s="229">
        <v>2</v>
      </c>
      <c r="L15" s="229">
        <v>2</v>
      </c>
      <c r="M15" s="229">
        <v>4</v>
      </c>
      <c r="N15" s="229">
        <v>2</v>
      </c>
      <c r="O15" s="229">
        <v>2</v>
      </c>
      <c r="P15" s="229">
        <f t="shared" si="3"/>
        <v>12</v>
      </c>
      <c r="Q15" s="229">
        <f t="shared" si="4"/>
        <v>0.60000000000000009</v>
      </c>
      <c r="R15" s="103">
        <f t="shared" si="5"/>
        <v>1.45</v>
      </c>
      <c r="S15" s="103">
        <f t="shared" si="6"/>
        <v>1.75</v>
      </c>
      <c r="T15" s="103">
        <f t="shared" si="7"/>
        <v>1.5499999999999998</v>
      </c>
      <c r="U15" s="103">
        <f t="shared" si="8"/>
        <v>1.45</v>
      </c>
      <c r="V15" s="103">
        <f t="shared" si="9"/>
        <v>1.75</v>
      </c>
      <c r="W15" s="26">
        <f t="shared" si="10"/>
        <v>61</v>
      </c>
      <c r="X15" s="226">
        <f t="shared" si="11"/>
        <v>12.20</v>
      </c>
      <c r="Y15" s="118">
        <v>36</v>
      </c>
      <c r="Z15" s="105">
        <f t="shared" si="12"/>
        <v>28.80</v>
      </c>
      <c r="AA15" s="107">
        <f t="shared" si="13"/>
        <v>48</v>
      </c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630170</v>
      </c>
      <c r="C16" s="118" t="s">
        <v>149</v>
      </c>
      <c r="D16" s="267">
        <v>20</v>
      </c>
      <c r="E16" s="267">
        <v>20</v>
      </c>
      <c r="F16" s="268">
        <v>10</v>
      </c>
      <c r="G16" s="228">
        <v>10</v>
      </c>
      <c r="H16" s="228">
        <v>10</v>
      </c>
      <c r="I16" s="228">
        <f t="shared" si="1"/>
        <v>70</v>
      </c>
      <c r="J16" s="228">
        <f t="shared" si="2"/>
        <v>10.50</v>
      </c>
      <c r="K16" s="229">
        <v>2</v>
      </c>
      <c r="L16" s="229">
        <v>4</v>
      </c>
      <c r="M16" s="229">
        <v>3</v>
      </c>
      <c r="N16" s="229">
        <v>4</v>
      </c>
      <c r="O16" s="229">
        <v>5</v>
      </c>
      <c r="P16" s="229">
        <f t="shared" si="3"/>
        <v>18</v>
      </c>
      <c r="Q16" s="229">
        <f t="shared" si="4"/>
        <v>0.90</v>
      </c>
      <c r="R16" s="103">
        <f t="shared" si="5"/>
        <v>3.10</v>
      </c>
      <c r="S16" s="103">
        <f t="shared" si="6"/>
        <v>3.20</v>
      </c>
      <c r="T16" s="103">
        <f t="shared" si="7"/>
        <v>1.65</v>
      </c>
      <c r="U16" s="103">
        <f t="shared" si="8"/>
        <v>1.70</v>
      </c>
      <c r="V16" s="103">
        <f t="shared" si="9"/>
        <v>1.75</v>
      </c>
      <c r="W16" s="26">
        <f t="shared" si="10"/>
        <v>88</v>
      </c>
      <c r="X16" s="226">
        <f t="shared" si="11"/>
        <v>17.60</v>
      </c>
      <c r="Y16" s="118">
        <v>56</v>
      </c>
      <c r="Z16" s="105">
        <f t="shared" si="12"/>
        <v>44.80</v>
      </c>
      <c r="AA16" s="107">
        <f t="shared" si="13"/>
        <v>74.666666666666671</v>
      </c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630174</v>
      </c>
      <c r="C17" s="118" t="s">
        <v>316</v>
      </c>
      <c r="D17" s="267">
        <v>10</v>
      </c>
      <c r="E17" s="267">
        <v>12</v>
      </c>
      <c r="F17" s="268">
        <v>14</v>
      </c>
      <c r="G17" s="228">
        <v>15</v>
      </c>
      <c r="H17" s="228">
        <v>11</v>
      </c>
      <c r="I17" s="228">
        <f t="shared" si="1"/>
        <v>62</v>
      </c>
      <c r="J17" s="228">
        <f t="shared" si="2"/>
        <v>9.2999999999999989</v>
      </c>
      <c r="K17" s="229">
        <v>4</v>
      </c>
      <c r="L17" s="229">
        <v>3</v>
      </c>
      <c r="M17" s="229">
        <v>2</v>
      </c>
      <c r="N17" s="229">
        <v>3</v>
      </c>
      <c r="O17" s="229">
        <v>3</v>
      </c>
      <c r="P17" s="229">
        <f t="shared" si="3"/>
        <v>15</v>
      </c>
      <c r="Q17" s="229">
        <f t="shared" si="4"/>
        <v>0.75</v>
      </c>
      <c r="R17" s="103">
        <f t="shared" si="5"/>
        <v>1.70</v>
      </c>
      <c r="S17" s="103">
        <f t="shared" si="6"/>
        <v>1.9499999999999997</v>
      </c>
      <c r="T17" s="103">
        <f t="shared" si="7"/>
        <v>2.2000000000000002</v>
      </c>
      <c r="U17" s="103">
        <f t="shared" si="8"/>
        <v>2.40</v>
      </c>
      <c r="V17" s="103">
        <f t="shared" si="9"/>
        <v>1.7999999999999998</v>
      </c>
      <c r="W17" s="26">
        <f t="shared" si="10"/>
        <v>77</v>
      </c>
      <c r="X17" s="226">
        <f t="shared" si="11"/>
        <v>15.40</v>
      </c>
      <c r="Y17" s="118">
        <v>45</v>
      </c>
      <c r="Z17" s="105">
        <f t="shared" si="12"/>
        <v>36</v>
      </c>
      <c r="AA17" s="107">
        <f t="shared" si="13"/>
        <v>60</v>
      </c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630181</v>
      </c>
      <c r="C18" s="118" t="s">
        <v>317</v>
      </c>
      <c r="D18" s="267">
        <v>15</v>
      </c>
      <c r="E18" s="267">
        <v>14</v>
      </c>
      <c r="F18" s="268">
        <v>12</v>
      </c>
      <c r="G18" s="228">
        <v>11</v>
      </c>
      <c r="H18" s="228">
        <v>11</v>
      </c>
      <c r="I18" s="228">
        <f t="shared" si="1"/>
        <v>63</v>
      </c>
      <c r="J18" s="228">
        <f t="shared" si="2"/>
        <v>9.4499999999999993</v>
      </c>
      <c r="K18" s="229">
        <v>4</v>
      </c>
      <c r="L18" s="229">
        <v>3</v>
      </c>
      <c r="M18" s="229">
        <v>2</v>
      </c>
      <c r="N18" s="229">
        <v>3</v>
      </c>
      <c r="O18" s="229">
        <v>2</v>
      </c>
      <c r="P18" s="229">
        <f t="shared" si="3"/>
        <v>14</v>
      </c>
      <c r="Q18" s="229">
        <f t="shared" si="4"/>
        <v>0.70</v>
      </c>
      <c r="R18" s="103">
        <f t="shared" si="5"/>
        <v>2.4500000000000002</v>
      </c>
      <c r="S18" s="103">
        <f t="shared" si="6"/>
        <v>2.25</v>
      </c>
      <c r="T18" s="103">
        <f t="shared" si="7"/>
        <v>1.90</v>
      </c>
      <c r="U18" s="103">
        <f t="shared" si="8"/>
        <v>1.7999999999999998</v>
      </c>
      <c r="V18" s="103">
        <f t="shared" si="9"/>
        <v>1.75</v>
      </c>
      <c r="W18" s="26">
        <f t="shared" si="10"/>
        <v>77</v>
      </c>
      <c r="X18" s="226">
        <f t="shared" si="11"/>
        <v>15.40</v>
      </c>
      <c r="Y18" s="118">
        <v>48</v>
      </c>
      <c r="Z18" s="105">
        <f t="shared" si="12"/>
        <v>38.400000000000006</v>
      </c>
      <c r="AA18" s="107">
        <f t="shared" si="13"/>
        <v>64</v>
      </c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630190</v>
      </c>
      <c r="C19" s="118" t="s">
        <v>302</v>
      </c>
      <c r="D19" s="267">
        <v>10</v>
      </c>
      <c r="E19" s="267">
        <v>10</v>
      </c>
      <c r="F19" s="268">
        <v>10</v>
      </c>
      <c r="G19" s="228">
        <v>10</v>
      </c>
      <c r="H19" s="228">
        <v>10</v>
      </c>
      <c r="I19" s="228">
        <v>50</v>
      </c>
      <c r="J19" s="228">
        <f t="shared" si="2"/>
        <v>7.50</v>
      </c>
      <c r="K19" s="229">
        <v>4</v>
      </c>
      <c r="L19" s="229">
        <v>2</v>
      </c>
      <c r="M19" s="229">
        <v>4</v>
      </c>
      <c r="N19" s="229">
        <v>3</v>
      </c>
      <c r="O19" s="229">
        <v>3</v>
      </c>
      <c r="P19" s="229">
        <f t="shared" si="3"/>
        <v>16</v>
      </c>
      <c r="Q19" s="229">
        <f t="shared" si="4"/>
        <v>0.80</v>
      </c>
      <c r="R19" s="103">
        <f t="shared" si="5"/>
        <v>1.70</v>
      </c>
      <c r="S19" s="103">
        <f t="shared" si="6"/>
        <v>1.60</v>
      </c>
      <c r="T19" s="103">
        <f t="shared" si="7"/>
        <v>1.70</v>
      </c>
      <c r="U19" s="103">
        <f t="shared" si="8"/>
        <v>1.65</v>
      </c>
      <c r="V19" s="103">
        <f t="shared" si="9"/>
        <v>1.65</v>
      </c>
      <c r="W19" s="26">
        <f t="shared" si="10"/>
        <v>66</v>
      </c>
      <c r="X19" s="226">
        <f t="shared" si="11"/>
        <v>13.20</v>
      </c>
      <c r="Y19" s="118">
        <v>41</v>
      </c>
      <c r="Z19" s="105">
        <f t="shared" si="12"/>
        <v>32.800000000000004</v>
      </c>
      <c r="AA19" s="107">
        <f t="shared" si="13"/>
        <v>54.666666666666664</v>
      </c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630192</v>
      </c>
      <c r="C20" s="118" t="s">
        <v>160</v>
      </c>
      <c r="D20" s="267">
        <v>15</v>
      </c>
      <c r="E20" s="267">
        <v>14</v>
      </c>
      <c r="F20" s="268">
        <v>12</v>
      </c>
      <c r="G20" s="228">
        <v>15</v>
      </c>
      <c r="H20" s="228">
        <v>14</v>
      </c>
      <c r="I20" s="228">
        <f t="shared" si="1"/>
        <v>70</v>
      </c>
      <c r="J20" s="228">
        <f t="shared" si="2"/>
        <v>10.50</v>
      </c>
      <c r="K20" s="229">
        <v>3</v>
      </c>
      <c r="L20" s="229">
        <v>2</v>
      </c>
      <c r="M20" s="229">
        <v>2</v>
      </c>
      <c r="N20" s="229">
        <v>4</v>
      </c>
      <c r="O20" s="229">
        <v>2</v>
      </c>
      <c r="P20" s="229">
        <f t="shared" si="3"/>
        <v>13</v>
      </c>
      <c r="Q20" s="229">
        <f t="shared" si="4"/>
        <v>0.65</v>
      </c>
      <c r="R20" s="103">
        <f t="shared" si="5"/>
        <v>2.40</v>
      </c>
      <c r="S20" s="103">
        <f t="shared" si="6"/>
        <v>2.2000000000000002</v>
      </c>
      <c r="T20" s="103">
        <f t="shared" si="7"/>
        <v>1.90</v>
      </c>
      <c r="U20" s="103">
        <f t="shared" si="8"/>
        <v>2.4500000000000002</v>
      </c>
      <c r="V20" s="103">
        <f t="shared" si="9"/>
        <v>2.2000000000000002</v>
      </c>
      <c r="W20" s="26">
        <f t="shared" si="10"/>
        <v>83</v>
      </c>
      <c r="X20" s="226">
        <f t="shared" si="11"/>
        <v>16.60</v>
      </c>
      <c r="Y20" s="118">
        <v>55</v>
      </c>
      <c r="Z20" s="105">
        <f t="shared" si="12"/>
        <v>44</v>
      </c>
      <c r="AA20" s="107">
        <f t="shared" si="13"/>
        <v>73.333333333333329</v>
      </c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630194</v>
      </c>
      <c r="C21" s="118" t="s">
        <v>161</v>
      </c>
      <c r="D21" s="267">
        <v>9</v>
      </c>
      <c r="E21" s="267">
        <v>8</v>
      </c>
      <c r="F21" s="268">
        <v>8</v>
      </c>
      <c r="G21" s="228">
        <v>8</v>
      </c>
      <c r="H21" s="228">
        <v>8</v>
      </c>
      <c r="I21" s="228">
        <f t="shared" si="1"/>
        <v>41</v>
      </c>
      <c r="J21" s="228">
        <f t="shared" si="2"/>
        <v>6.15</v>
      </c>
      <c r="K21" s="229">
        <v>2</v>
      </c>
      <c r="L21" s="229">
        <v>2</v>
      </c>
      <c r="M21" s="229">
        <v>2</v>
      </c>
      <c r="N21" s="229">
        <v>2</v>
      </c>
      <c r="O21" s="229">
        <v>2</v>
      </c>
      <c r="P21" s="229">
        <f t="shared" si="3"/>
        <v>10</v>
      </c>
      <c r="Q21" s="229">
        <f t="shared" si="4"/>
        <v>0.50</v>
      </c>
      <c r="R21" s="103">
        <f t="shared" si="5"/>
        <v>1.45</v>
      </c>
      <c r="S21" s="103">
        <f t="shared" si="6"/>
        <v>1.30</v>
      </c>
      <c r="T21" s="103">
        <f t="shared" si="7"/>
        <v>1.30</v>
      </c>
      <c r="U21" s="103">
        <f t="shared" si="8"/>
        <v>1.30</v>
      </c>
      <c r="V21" s="103">
        <f t="shared" si="9"/>
        <v>1.30</v>
      </c>
      <c r="W21" s="26">
        <f t="shared" si="10"/>
        <v>51</v>
      </c>
      <c r="X21" s="226">
        <f t="shared" si="11"/>
        <v>10.200000000000001</v>
      </c>
      <c r="Y21" s="118">
        <v>30</v>
      </c>
      <c r="Z21" s="105">
        <f t="shared" si="12"/>
        <v>24</v>
      </c>
      <c r="AA21" s="107">
        <f t="shared" si="13"/>
        <v>40</v>
      </c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630200</v>
      </c>
      <c r="C22" s="118" t="s">
        <v>237</v>
      </c>
      <c r="D22" s="267">
        <v>10</v>
      </c>
      <c r="E22" s="267">
        <v>18</v>
      </c>
      <c r="F22" s="268">
        <v>18</v>
      </c>
      <c r="G22" s="228">
        <v>18</v>
      </c>
      <c r="H22" s="228">
        <v>15</v>
      </c>
      <c r="I22" s="228">
        <f t="shared" si="1"/>
        <v>79</v>
      </c>
      <c r="J22" s="228">
        <f t="shared" si="2"/>
        <v>11.85</v>
      </c>
      <c r="K22" s="229">
        <v>2</v>
      </c>
      <c r="L22" s="229">
        <v>5</v>
      </c>
      <c r="M22" s="229">
        <v>5</v>
      </c>
      <c r="N22" s="229">
        <v>5</v>
      </c>
      <c r="O22" s="229">
        <v>3</v>
      </c>
      <c r="P22" s="229">
        <f t="shared" si="3"/>
        <v>20</v>
      </c>
      <c r="Q22" s="229">
        <f t="shared" si="4"/>
        <v>1</v>
      </c>
      <c r="R22" s="103">
        <f t="shared" si="5"/>
        <v>1.60</v>
      </c>
      <c r="S22" s="103">
        <f t="shared" si="6"/>
        <v>2.9499999999999997</v>
      </c>
      <c r="T22" s="103">
        <f t="shared" si="7"/>
        <v>2.9499999999999997</v>
      </c>
      <c r="U22" s="103">
        <f t="shared" si="8"/>
        <v>2.9499999999999997</v>
      </c>
      <c r="V22" s="103">
        <f t="shared" si="9"/>
        <v>2.40</v>
      </c>
      <c r="W22" s="26">
        <f t="shared" si="10"/>
        <v>99</v>
      </c>
      <c r="X22" s="226">
        <f t="shared" si="11"/>
        <v>19.80</v>
      </c>
      <c r="Y22" s="118">
        <v>60</v>
      </c>
      <c r="Z22" s="105">
        <f t="shared" si="12"/>
        <v>48</v>
      </c>
      <c r="AA22" s="107">
        <f t="shared" si="13"/>
        <v>80</v>
      </c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630201</v>
      </c>
      <c r="C23" s="118" t="s">
        <v>162</v>
      </c>
      <c r="D23" s="267">
        <v>11</v>
      </c>
      <c r="E23" s="267">
        <v>12</v>
      </c>
      <c r="F23" s="268">
        <v>14</v>
      </c>
      <c r="G23" s="228">
        <v>11</v>
      </c>
      <c r="H23" s="228">
        <v>12</v>
      </c>
      <c r="I23" s="228">
        <f t="shared" si="1"/>
        <v>60</v>
      </c>
      <c r="J23" s="228">
        <f t="shared" si="2"/>
        <v>9</v>
      </c>
      <c r="K23" s="229">
        <v>2</v>
      </c>
      <c r="L23" s="229">
        <v>3</v>
      </c>
      <c r="M23" s="229">
        <v>3</v>
      </c>
      <c r="N23" s="229">
        <v>4</v>
      </c>
      <c r="O23" s="229">
        <v>3</v>
      </c>
      <c r="P23" s="229">
        <f t="shared" si="3"/>
        <v>15</v>
      </c>
      <c r="Q23" s="229">
        <f t="shared" si="4"/>
        <v>0.75</v>
      </c>
      <c r="R23" s="103">
        <f t="shared" si="5"/>
        <v>1.75</v>
      </c>
      <c r="S23" s="103">
        <f t="shared" si="6"/>
        <v>1.9499999999999997</v>
      </c>
      <c r="T23" s="103">
        <f t="shared" si="7"/>
        <v>2.25</v>
      </c>
      <c r="U23" s="103">
        <f t="shared" si="8"/>
        <v>1.85</v>
      </c>
      <c r="V23" s="103">
        <f t="shared" si="9"/>
        <v>1.9499999999999997</v>
      </c>
      <c r="W23" s="26">
        <f t="shared" si="10"/>
        <v>75</v>
      </c>
      <c r="X23" s="226">
        <f t="shared" si="11"/>
        <v>15</v>
      </c>
      <c r="Y23" s="118">
        <v>46</v>
      </c>
      <c r="Z23" s="105">
        <f t="shared" si="12"/>
        <v>36.800000000000004</v>
      </c>
      <c r="AA23" s="107">
        <f t="shared" si="13"/>
        <v>61.333333333333329</v>
      </c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630204</v>
      </c>
      <c r="C24" s="118" t="s">
        <v>164</v>
      </c>
      <c r="D24" s="267">
        <v>15</v>
      </c>
      <c r="E24" s="267">
        <v>18</v>
      </c>
      <c r="F24" s="268">
        <v>18</v>
      </c>
      <c r="G24" s="228">
        <v>15</v>
      </c>
      <c r="H24" s="228">
        <v>18</v>
      </c>
      <c r="I24" s="228">
        <f t="shared" si="1"/>
        <v>84</v>
      </c>
      <c r="J24" s="228">
        <f t="shared" si="2"/>
        <v>12.60</v>
      </c>
      <c r="K24" s="229">
        <v>3</v>
      </c>
      <c r="L24" s="229">
        <v>5</v>
      </c>
      <c r="M24" s="229">
        <v>4</v>
      </c>
      <c r="N24" s="229">
        <v>4</v>
      </c>
      <c r="O24" s="229">
        <v>5</v>
      </c>
      <c r="P24" s="229">
        <f t="shared" si="3"/>
        <v>21</v>
      </c>
      <c r="Q24" s="229">
        <f t="shared" si="4"/>
        <v>1.05</v>
      </c>
      <c r="R24" s="103">
        <f t="shared" si="5"/>
        <v>2.40</v>
      </c>
      <c r="S24" s="103">
        <f t="shared" si="6"/>
        <v>2.9499999999999997</v>
      </c>
      <c r="T24" s="103">
        <f t="shared" si="7"/>
        <v>2.90</v>
      </c>
      <c r="U24" s="103">
        <f t="shared" si="8"/>
        <v>2.4500000000000002</v>
      </c>
      <c r="V24" s="103">
        <f t="shared" si="9"/>
        <v>2.9499999999999997</v>
      </c>
      <c r="W24" s="26">
        <f t="shared" si="10"/>
        <v>105</v>
      </c>
      <c r="X24" s="226">
        <f t="shared" si="11"/>
        <v>21</v>
      </c>
      <c r="Y24" s="118">
        <v>64</v>
      </c>
      <c r="Z24" s="105">
        <f t="shared" si="12"/>
        <v>51.20</v>
      </c>
      <c r="AA24" s="107">
        <f t="shared" si="13"/>
        <v>85.333333333333343</v>
      </c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630205</v>
      </c>
      <c r="C25" s="118" t="s">
        <v>239</v>
      </c>
      <c r="D25" s="267">
        <v>11</v>
      </c>
      <c r="E25" s="267">
        <v>15</v>
      </c>
      <c r="F25" s="268">
        <v>14</v>
      </c>
      <c r="G25" s="228">
        <v>18</v>
      </c>
      <c r="H25" s="228">
        <v>15</v>
      </c>
      <c r="I25" s="228">
        <f t="shared" si="1"/>
        <v>73</v>
      </c>
      <c r="J25" s="228">
        <f t="shared" si="2"/>
        <v>10.95</v>
      </c>
      <c r="K25" s="229">
        <v>4</v>
      </c>
      <c r="L25" s="229">
        <v>4</v>
      </c>
      <c r="M25" s="229">
        <v>3</v>
      </c>
      <c r="N25" s="229">
        <v>3</v>
      </c>
      <c r="O25" s="229">
        <v>4</v>
      </c>
      <c r="P25" s="229">
        <f t="shared" si="3"/>
        <v>18</v>
      </c>
      <c r="Q25" s="229">
        <f t="shared" si="4"/>
        <v>0.90</v>
      </c>
      <c r="R25" s="103">
        <f t="shared" si="5"/>
        <v>1.85</v>
      </c>
      <c r="S25" s="103">
        <f t="shared" si="6"/>
        <v>2.4500000000000002</v>
      </c>
      <c r="T25" s="103">
        <f t="shared" si="7"/>
        <v>2.25</v>
      </c>
      <c r="U25" s="103">
        <f t="shared" si="8"/>
        <v>2.8499999999999996</v>
      </c>
      <c r="V25" s="103">
        <f t="shared" si="9"/>
        <v>2.4500000000000002</v>
      </c>
      <c r="W25" s="26">
        <f t="shared" si="10"/>
        <v>91</v>
      </c>
      <c r="X25" s="226">
        <f t="shared" si="11"/>
        <v>18.20</v>
      </c>
      <c r="Y25" s="118">
        <v>54</v>
      </c>
      <c r="Z25" s="105">
        <f t="shared" si="12"/>
        <v>43.20</v>
      </c>
      <c r="AA25" s="107">
        <f t="shared" si="13"/>
        <v>72</v>
      </c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630211</v>
      </c>
      <c r="C26" s="118" t="s">
        <v>318</v>
      </c>
      <c r="D26" s="267">
        <v>11</v>
      </c>
      <c r="E26" s="267">
        <v>12</v>
      </c>
      <c r="F26" s="268">
        <v>10</v>
      </c>
      <c r="G26" s="228">
        <v>9</v>
      </c>
      <c r="H26" s="228">
        <v>11</v>
      </c>
      <c r="I26" s="228">
        <f t="shared" si="1"/>
        <v>53</v>
      </c>
      <c r="J26" s="228">
        <f t="shared" si="2"/>
        <v>7.9499999999999993</v>
      </c>
      <c r="K26" s="229">
        <v>2</v>
      </c>
      <c r="L26" s="229">
        <v>3</v>
      </c>
      <c r="M26" s="229">
        <v>4</v>
      </c>
      <c r="N26" s="229">
        <v>2</v>
      </c>
      <c r="O26" s="229">
        <v>2</v>
      </c>
      <c r="P26" s="229">
        <f t="shared" si="3"/>
        <v>13</v>
      </c>
      <c r="Q26" s="229">
        <f t="shared" si="4"/>
        <v>0.65</v>
      </c>
      <c r="R26" s="103">
        <f t="shared" si="5"/>
        <v>1.75</v>
      </c>
      <c r="S26" s="103">
        <f t="shared" si="6"/>
        <v>1.9499999999999997</v>
      </c>
      <c r="T26" s="103">
        <f t="shared" si="7"/>
        <v>1.70</v>
      </c>
      <c r="U26" s="103">
        <f t="shared" si="8"/>
        <v>1.45</v>
      </c>
      <c r="V26" s="103">
        <f t="shared" si="9"/>
        <v>1.75</v>
      </c>
      <c r="W26" s="26">
        <f t="shared" si="10"/>
        <v>66</v>
      </c>
      <c r="X26" s="226">
        <f t="shared" si="11"/>
        <v>13.20</v>
      </c>
      <c r="Y26" s="118">
        <v>40</v>
      </c>
      <c r="Z26" s="105">
        <f t="shared" si="12"/>
        <v>32</v>
      </c>
      <c r="AA26" s="107">
        <f t="shared" si="13"/>
        <v>53.333333333333336</v>
      </c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630213</v>
      </c>
      <c r="C27" s="118" t="s">
        <v>293</v>
      </c>
      <c r="D27" s="267">
        <v>14</v>
      </c>
      <c r="E27" s="267">
        <v>15</v>
      </c>
      <c r="F27" s="268">
        <v>14</v>
      </c>
      <c r="G27" s="228">
        <v>15</v>
      </c>
      <c r="H27" s="228">
        <v>18</v>
      </c>
      <c r="I27" s="228">
        <f t="shared" si="1"/>
        <v>76</v>
      </c>
      <c r="J27" s="228">
        <f t="shared" si="2"/>
        <v>11.40</v>
      </c>
      <c r="K27" s="229">
        <v>2</v>
      </c>
      <c r="L27" s="229">
        <v>4</v>
      </c>
      <c r="M27" s="229">
        <v>4</v>
      </c>
      <c r="N27" s="229">
        <v>3</v>
      </c>
      <c r="O27" s="229">
        <v>5</v>
      </c>
      <c r="P27" s="229">
        <f t="shared" si="3"/>
        <v>18</v>
      </c>
      <c r="Q27" s="229">
        <f t="shared" si="4"/>
        <v>0.90</v>
      </c>
      <c r="R27" s="103">
        <f t="shared" si="5"/>
        <v>2.2000000000000002</v>
      </c>
      <c r="S27" s="103">
        <f t="shared" si="6"/>
        <v>2.4500000000000002</v>
      </c>
      <c r="T27" s="103">
        <f t="shared" si="7"/>
        <v>2.3000000000000003</v>
      </c>
      <c r="U27" s="103">
        <f t="shared" si="8"/>
        <v>2.40</v>
      </c>
      <c r="V27" s="103">
        <f t="shared" si="9"/>
        <v>2.9499999999999997</v>
      </c>
      <c r="W27" s="26">
        <f t="shared" si="10"/>
        <v>94</v>
      </c>
      <c r="X27" s="226">
        <f t="shared" si="11"/>
        <v>18.80</v>
      </c>
      <c r="Y27" s="118">
        <v>59</v>
      </c>
      <c r="Z27" s="105">
        <f t="shared" si="12"/>
        <v>47.20</v>
      </c>
      <c r="AA27" s="107">
        <f t="shared" si="13"/>
        <v>78.666666666666657</v>
      </c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630231</v>
      </c>
      <c r="C28" s="118" t="s">
        <v>169</v>
      </c>
      <c r="D28" s="267">
        <v>8</v>
      </c>
      <c r="E28" s="267">
        <v>9</v>
      </c>
      <c r="F28" s="268">
        <v>5</v>
      </c>
      <c r="G28" s="228">
        <v>8</v>
      </c>
      <c r="H28" s="228">
        <v>5</v>
      </c>
      <c r="I28" s="228">
        <f t="shared" si="1"/>
        <v>35</v>
      </c>
      <c r="J28" s="228">
        <f t="shared" si="2"/>
        <v>5.25</v>
      </c>
      <c r="K28" s="229">
        <v>2</v>
      </c>
      <c r="L28" s="229">
        <v>1</v>
      </c>
      <c r="M28" s="229">
        <v>2</v>
      </c>
      <c r="N28" s="229">
        <v>1</v>
      </c>
      <c r="O28" s="229">
        <v>2</v>
      </c>
      <c r="P28" s="229">
        <f t="shared" si="3"/>
        <v>8</v>
      </c>
      <c r="Q28" s="229">
        <f t="shared" si="4"/>
        <v>0.40</v>
      </c>
      <c r="R28" s="103">
        <f t="shared" si="5"/>
        <v>1.30</v>
      </c>
      <c r="S28" s="103">
        <f t="shared" si="6"/>
        <v>1.40</v>
      </c>
      <c r="T28" s="103">
        <f t="shared" si="7"/>
        <v>0.85</v>
      </c>
      <c r="U28" s="103">
        <f t="shared" si="8"/>
        <v>1.25</v>
      </c>
      <c r="V28" s="103">
        <f t="shared" si="9"/>
        <v>0.85</v>
      </c>
      <c r="W28" s="26">
        <f t="shared" si="10"/>
        <v>43</v>
      </c>
      <c r="X28" s="226">
        <f t="shared" si="11"/>
        <v>8.60</v>
      </c>
      <c r="Y28" s="118">
        <v>24</v>
      </c>
      <c r="Z28" s="105">
        <f t="shared" si="12"/>
        <v>19.200000000000003</v>
      </c>
      <c r="AA28" s="107">
        <f t="shared" si="13"/>
        <v>32</v>
      </c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630234</v>
      </c>
      <c r="C29" s="118" t="s">
        <v>304</v>
      </c>
      <c r="D29" s="267">
        <v>18</v>
      </c>
      <c r="E29" s="267">
        <v>18</v>
      </c>
      <c r="F29" s="268">
        <v>18</v>
      </c>
      <c r="G29" s="228">
        <v>14</v>
      </c>
      <c r="H29" s="228">
        <v>18</v>
      </c>
      <c r="I29" s="228">
        <f t="shared" si="1"/>
        <v>86</v>
      </c>
      <c r="J29" s="228">
        <f t="shared" si="2"/>
        <v>12.90</v>
      </c>
      <c r="K29" s="229">
        <v>5</v>
      </c>
      <c r="L29" s="229">
        <v>4</v>
      </c>
      <c r="M29" s="229">
        <v>4</v>
      </c>
      <c r="N29" s="229">
        <v>5</v>
      </c>
      <c r="O29" s="229">
        <v>4</v>
      </c>
      <c r="P29" s="229">
        <f t="shared" si="3"/>
        <v>22</v>
      </c>
      <c r="Q29" s="229">
        <f t="shared" si="4"/>
        <v>1.1000000000000001</v>
      </c>
      <c r="R29" s="103">
        <f t="shared" si="5"/>
        <v>2.9499999999999997</v>
      </c>
      <c r="S29" s="103">
        <f t="shared" si="6"/>
        <v>2.90</v>
      </c>
      <c r="T29" s="103">
        <f t="shared" si="7"/>
        <v>2.90</v>
      </c>
      <c r="U29" s="103">
        <f t="shared" si="8"/>
        <v>2.35</v>
      </c>
      <c r="V29" s="103">
        <f t="shared" si="9"/>
        <v>2.90</v>
      </c>
      <c r="W29" s="26">
        <f t="shared" si="10"/>
        <v>108</v>
      </c>
      <c r="X29" s="226">
        <f t="shared" si="11"/>
        <v>21.60</v>
      </c>
      <c r="Y29" s="118">
        <v>66</v>
      </c>
      <c r="Z29" s="105">
        <f t="shared" si="12"/>
        <v>52.80</v>
      </c>
      <c r="AA29" s="107">
        <f t="shared" si="13"/>
        <v>88</v>
      </c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630235</v>
      </c>
      <c r="C30" s="118" t="s">
        <v>327</v>
      </c>
      <c r="D30" s="267">
        <v>18</v>
      </c>
      <c r="E30" s="267">
        <v>19</v>
      </c>
      <c r="F30" s="268">
        <v>18</v>
      </c>
      <c r="G30" s="228">
        <v>15</v>
      </c>
      <c r="H30" s="228">
        <v>18</v>
      </c>
      <c r="I30" s="228">
        <f t="shared" si="1"/>
        <v>88</v>
      </c>
      <c r="J30" s="228">
        <f t="shared" si="2"/>
        <v>13.20</v>
      </c>
      <c r="K30" s="229">
        <v>4</v>
      </c>
      <c r="L30" s="229">
        <v>3</v>
      </c>
      <c r="M30" s="229">
        <v>4</v>
      </c>
      <c r="N30" s="229">
        <v>5</v>
      </c>
      <c r="O30" s="229">
        <v>5</v>
      </c>
      <c r="P30" s="229">
        <f t="shared" si="3"/>
        <v>21</v>
      </c>
      <c r="Q30" s="229">
        <f t="shared" si="4"/>
        <v>1.05</v>
      </c>
      <c r="R30" s="103">
        <f t="shared" si="5"/>
        <v>2.90</v>
      </c>
      <c r="S30" s="103">
        <f t="shared" si="6"/>
        <v>3</v>
      </c>
      <c r="T30" s="103">
        <f t="shared" si="7"/>
        <v>2.90</v>
      </c>
      <c r="U30" s="103">
        <f t="shared" si="8"/>
        <v>2.50</v>
      </c>
      <c r="V30" s="103">
        <f t="shared" si="9"/>
        <v>2.9499999999999997</v>
      </c>
      <c r="W30" s="26">
        <f t="shared" si="10"/>
        <v>109</v>
      </c>
      <c r="X30" s="226">
        <f t="shared" si="11"/>
        <v>21.80</v>
      </c>
      <c r="Y30" s="118">
        <v>64</v>
      </c>
      <c r="Z30" s="105">
        <f t="shared" si="12"/>
        <v>51.20</v>
      </c>
      <c r="AA30" s="107">
        <f t="shared" si="13"/>
        <v>85.333333333333343</v>
      </c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630244</v>
      </c>
      <c r="C31" s="118" t="s">
        <v>174</v>
      </c>
      <c r="D31" s="267">
        <v>15</v>
      </c>
      <c r="E31" s="267">
        <v>18</v>
      </c>
      <c r="F31" s="268">
        <v>11</v>
      </c>
      <c r="G31" s="228">
        <v>12</v>
      </c>
      <c r="H31" s="228">
        <v>15</v>
      </c>
      <c r="I31" s="228">
        <f t="shared" si="1"/>
        <v>71</v>
      </c>
      <c r="J31" s="228">
        <f t="shared" si="2"/>
        <v>10.65</v>
      </c>
      <c r="K31" s="229">
        <v>4</v>
      </c>
      <c r="L31" s="229">
        <v>2</v>
      </c>
      <c r="M31" s="229">
        <v>4</v>
      </c>
      <c r="N31" s="229">
        <v>3</v>
      </c>
      <c r="O31" s="229">
        <v>4</v>
      </c>
      <c r="P31" s="229">
        <f t="shared" si="3"/>
        <v>17</v>
      </c>
      <c r="Q31" s="229">
        <f t="shared" si="4"/>
        <v>0.85000000000000009</v>
      </c>
      <c r="R31" s="103">
        <f t="shared" si="5"/>
        <v>2.4500000000000002</v>
      </c>
      <c r="S31" s="103">
        <f t="shared" si="6"/>
        <v>2.80</v>
      </c>
      <c r="T31" s="103">
        <f t="shared" si="7"/>
        <v>1.85</v>
      </c>
      <c r="U31" s="103">
        <f t="shared" si="8"/>
        <v>1.9499999999999997</v>
      </c>
      <c r="V31" s="103">
        <f t="shared" si="9"/>
        <v>2.4500000000000002</v>
      </c>
      <c r="W31" s="26">
        <f t="shared" si="10"/>
        <v>88</v>
      </c>
      <c r="X31" s="226">
        <f t="shared" si="11"/>
        <v>17.60</v>
      </c>
      <c r="Y31" s="118">
        <v>54</v>
      </c>
      <c r="Z31" s="105">
        <f t="shared" si="12"/>
        <v>43.20</v>
      </c>
      <c r="AA31" s="107">
        <f t="shared" si="13"/>
        <v>72</v>
      </c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630266</v>
      </c>
      <c r="C32" s="118" t="s">
        <v>332</v>
      </c>
      <c r="D32" s="267">
        <v>9</v>
      </c>
      <c r="E32" s="267">
        <v>8</v>
      </c>
      <c r="F32" s="268">
        <v>8</v>
      </c>
      <c r="G32" s="228">
        <v>8</v>
      </c>
      <c r="H32" s="228">
        <v>9</v>
      </c>
      <c r="I32" s="228">
        <f t="shared" si="1"/>
        <v>42</v>
      </c>
      <c r="J32" s="228">
        <f t="shared" si="2"/>
        <v>6.30</v>
      </c>
      <c r="K32" s="229">
        <v>2</v>
      </c>
      <c r="L32" s="229">
        <v>2</v>
      </c>
      <c r="M32" s="229">
        <v>2</v>
      </c>
      <c r="N32" s="229">
        <v>2</v>
      </c>
      <c r="O32" s="229">
        <v>2</v>
      </c>
      <c r="P32" s="229">
        <f t="shared" si="3"/>
        <v>10</v>
      </c>
      <c r="Q32" s="229">
        <f t="shared" si="4"/>
        <v>0.50</v>
      </c>
      <c r="R32" s="103">
        <f t="shared" si="5"/>
        <v>1.45</v>
      </c>
      <c r="S32" s="103">
        <f t="shared" si="6"/>
        <v>1.30</v>
      </c>
      <c r="T32" s="103">
        <f t="shared" si="7"/>
        <v>1.30</v>
      </c>
      <c r="U32" s="103">
        <f t="shared" si="8"/>
        <v>1.30</v>
      </c>
      <c r="V32" s="103">
        <f t="shared" si="9"/>
        <v>1.45</v>
      </c>
      <c r="W32" s="26">
        <f t="shared" si="10"/>
        <v>52</v>
      </c>
      <c r="X32" s="226">
        <f t="shared" si="11"/>
        <v>10.40</v>
      </c>
      <c r="Y32" s="118">
        <v>30</v>
      </c>
      <c r="Z32" s="105">
        <f t="shared" si="12"/>
        <v>24</v>
      </c>
      <c r="AA32" s="107">
        <f t="shared" si="13"/>
        <v>40</v>
      </c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630280</v>
      </c>
      <c r="C33" s="118" t="s">
        <v>274</v>
      </c>
      <c r="D33" s="267">
        <v>18</v>
      </c>
      <c r="E33" s="267">
        <v>19</v>
      </c>
      <c r="F33" s="268">
        <v>18</v>
      </c>
      <c r="G33" s="228">
        <v>18</v>
      </c>
      <c r="H33" s="228">
        <v>19</v>
      </c>
      <c r="I33" s="228">
        <f t="shared" si="1"/>
        <v>92</v>
      </c>
      <c r="J33" s="228">
        <f t="shared" si="2"/>
        <v>13.80</v>
      </c>
      <c r="K33" s="229">
        <v>5</v>
      </c>
      <c r="L33" s="229">
        <v>6</v>
      </c>
      <c r="M33" s="229">
        <v>5</v>
      </c>
      <c r="N33" s="229">
        <v>2</v>
      </c>
      <c r="O33" s="229">
        <v>4</v>
      </c>
      <c r="P33" s="229">
        <f t="shared" si="3"/>
        <v>22</v>
      </c>
      <c r="Q33" s="229">
        <f t="shared" si="4"/>
        <v>1.1000000000000001</v>
      </c>
      <c r="R33" s="103">
        <f t="shared" si="5"/>
        <v>2.9499999999999997</v>
      </c>
      <c r="S33" s="103">
        <f t="shared" si="6"/>
        <v>3.1500000000000004</v>
      </c>
      <c r="T33" s="103">
        <f t="shared" si="7"/>
        <v>2.9499999999999997</v>
      </c>
      <c r="U33" s="103">
        <f t="shared" si="8"/>
        <v>2.80</v>
      </c>
      <c r="V33" s="103">
        <f t="shared" si="9"/>
        <v>3.0500000000000003</v>
      </c>
      <c r="W33" s="26">
        <f t="shared" si="10"/>
        <v>114</v>
      </c>
      <c r="X33" s="226">
        <f t="shared" si="11"/>
        <v>22.80</v>
      </c>
      <c r="Y33" s="118">
        <v>69</v>
      </c>
      <c r="Z33" s="105">
        <f t="shared" si="12"/>
        <v>55.20</v>
      </c>
      <c r="AA33" s="107">
        <f t="shared" si="13"/>
        <v>92</v>
      </c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630284</v>
      </c>
      <c r="C34" s="118" t="s">
        <v>277</v>
      </c>
      <c r="D34" s="267">
        <v>15</v>
      </c>
      <c r="E34" s="267">
        <v>15</v>
      </c>
      <c r="F34" s="268">
        <v>15</v>
      </c>
      <c r="G34" s="228">
        <v>15</v>
      </c>
      <c r="H34" s="228">
        <v>18</v>
      </c>
      <c r="I34" s="228">
        <f t="shared" si="1"/>
        <v>78</v>
      </c>
      <c r="J34" s="228">
        <f t="shared" si="2"/>
        <v>11.70</v>
      </c>
      <c r="K34" s="229">
        <v>5</v>
      </c>
      <c r="L34" s="229">
        <v>4</v>
      </c>
      <c r="M34" s="229">
        <v>2</v>
      </c>
      <c r="N34" s="229">
        <v>3</v>
      </c>
      <c r="O34" s="229">
        <v>5</v>
      </c>
      <c r="P34" s="229">
        <f t="shared" si="3"/>
        <v>19</v>
      </c>
      <c r="Q34" s="229">
        <f t="shared" si="4"/>
        <v>0.95</v>
      </c>
      <c r="R34" s="103">
        <f t="shared" si="5"/>
        <v>2.50</v>
      </c>
      <c r="S34" s="103">
        <f t="shared" si="6"/>
        <v>2.4500000000000002</v>
      </c>
      <c r="T34" s="103">
        <f t="shared" si="7"/>
        <v>2.35</v>
      </c>
      <c r="U34" s="103">
        <f t="shared" si="8"/>
        <v>2.40</v>
      </c>
      <c r="V34" s="103">
        <f t="shared" si="9"/>
        <v>2.9499999999999997</v>
      </c>
      <c r="W34" s="26">
        <f t="shared" si="10"/>
        <v>97</v>
      </c>
      <c r="X34" s="226">
        <f t="shared" si="11"/>
        <v>19.400000000000002</v>
      </c>
      <c r="Y34" s="118">
        <v>57</v>
      </c>
      <c r="Z34" s="105">
        <f t="shared" si="12"/>
        <v>45.60</v>
      </c>
      <c r="AA34" s="107">
        <f t="shared" si="13"/>
        <v>76</v>
      </c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630285</v>
      </c>
      <c r="C35" s="118" t="s">
        <v>182</v>
      </c>
      <c r="D35" s="267">
        <v>18</v>
      </c>
      <c r="E35" s="267">
        <v>15</v>
      </c>
      <c r="F35" s="268">
        <v>16</v>
      </c>
      <c r="G35" s="228">
        <v>15</v>
      </c>
      <c r="H35" s="228">
        <v>18</v>
      </c>
      <c r="I35" s="228">
        <f t="shared" si="1"/>
        <v>82</v>
      </c>
      <c r="J35" s="228">
        <f t="shared" si="2"/>
        <v>12.30</v>
      </c>
      <c r="K35" s="229">
        <v>4</v>
      </c>
      <c r="L35" s="229">
        <v>4</v>
      </c>
      <c r="M35" s="229">
        <v>3</v>
      </c>
      <c r="N35" s="229">
        <v>5</v>
      </c>
      <c r="O35" s="229">
        <v>6</v>
      </c>
      <c r="P35" s="229">
        <f t="shared" si="3"/>
        <v>22</v>
      </c>
      <c r="Q35" s="229">
        <f t="shared" si="4"/>
        <v>1.1000000000000001</v>
      </c>
      <c r="R35" s="103">
        <f t="shared" si="5"/>
        <v>2.90</v>
      </c>
      <c r="S35" s="103">
        <f t="shared" si="6"/>
        <v>2.4500000000000002</v>
      </c>
      <c r="T35" s="103">
        <f t="shared" si="7"/>
        <v>2.5499999999999998</v>
      </c>
      <c r="U35" s="103">
        <f t="shared" si="8"/>
        <v>2.50</v>
      </c>
      <c r="V35" s="103">
        <f t="shared" si="9"/>
        <v>3</v>
      </c>
      <c r="W35" s="26">
        <f t="shared" si="10"/>
        <v>104</v>
      </c>
      <c r="X35" s="226">
        <f t="shared" si="11"/>
        <v>20.80</v>
      </c>
      <c r="Y35" s="118">
        <v>62</v>
      </c>
      <c r="Z35" s="105">
        <f t="shared" si="12"/>
        <v>49.60</v>
      </c>
      <c r="AA35" s="107">
        <f t="shared" si="13"/>
        <v>82.666666666666671</v>
      </c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630299</v>
      </c>
      <c r="C36" s="118" t="s">
        <v>321</v>
      </c>
      <c r="D36" s="267">
        <v>11</v>
      </c>
      <c r="E36" s="267">
        <v>12</v>
      </c>
      <c r="F36" s="268">
        <v>15</v>
      </c>
      <c r="G36" s="228">
        <v>15</v>
      </c>
      <c r="H36" s="228">
        <v>18</v>
      </c>
      <c r="I36" s="228">
        <f t="shared" si="1"/>
        <v>71</v>
      </c>
      <c r="J36" s="228">
        <f t="shared" si="2"/>
        <v>10.65</v>
      </c>
      <c r="K36" s="229">
        <v>4</v>
      </c>
      <c r="L36" s="229">
        <v>4</v>
      </c>
      <c r="M36" s="229">
        <v>3</v>
      </c>
      <c r="N36" s="229">
        <v>4</v>
      </c>
      <c r="O36" s="229">
        <v>5</v>
      </c>
      <c r="P36" s="229">
        <f t="shared" si="3"/>
        <v>20</v>
      </c>
      <c r="Q36" s="229">
        <f t="shared" si="4"/>
        <v>1</v>
      </c>
      <c r="R36" s="103">
        <f t="shared" si="5"/>
        <v>1.85</v>
      </c>
      <c r="S36" s="103">
        <f t="shared" si="6"/>
        <v>1.9999999999999998</v>
      </c>
      <c r="T36" s="103">
        <f t="shared" si="7"/>
        <v>2.40</v>
      </c>
      <c r="U36" s="103">
        <f t="shared" si="8"/>
        <v>2.4500000000000002</v>
      </c>
      <c r="V36" s="103">
        <f t="shared" si="9"/>
        <v>2.9499999999999997</v>
      </c>
      <c r="W36" s="26">
        <f t="shared" si="10"/>
        <v>91</v>
      </c>
      <c r="X36" s="226">
        <f t="shared" si="11"/>
        <v>18.20</v>
      </c>
      <c r="Y36" s="118">
        <v>57</v>
      </c>
      <c r="Z36" s="105">
        <f t="shared" si="12"/>
        <v>45.60</v>
      </c>
      <c r="AA36" s="107">
        <f t="shared" si="13"/>
        <v>76</v>
      </c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630301</v>
      </c>
      <c r="C37" s="118" t="s">
        <v>187</v>
      </c>
      <c r="D37" s="267">
        <v>11</v>
      </c>
      <c r="E37" s="267">
        <v>15</v>
      </c>
      <c r="F37" s="268">
        <v>14</v>
      </c>
      <c r="G37" s="228">
        <v>11</v>
      </c>
      <c r="H37" s="228">
        <v>15</v>
      </c>
      <c r="I37" s="228">
        <f t="shared" si="1"/>
        <v>66</v>
      </c>
      <c r="J37" s="228">
        <f t="shared" si="2"/>
        <v>9.90</v>
      </c>
      <c r="K37" s="229">
        <v>2</v>
      </c>
      <c r="L37" s="229">
        <v>4</v>
      </c>
      <c r="M37" s="229">
        <v>3</v>
      </c>
      <c r="N37" s="229">
        <v>2</v>
      </c>
      <c r="O37" s="229">
        <v>5</v>
      </c>
      <c r="P37" s="229">
        <f t="shared" si="3"/>
        <v>16</v>
      </c>
      <c r="Q37" s="229">
        <f t="shared" si="4"/>
        <v>0.80</v>
      </c>
      <c r="R37" s="103">
        <f t="shared" si="5"/>
        <v>1.75</v>
      </c>
      <c r="S37" s="103">
        <f t="shared" si="6"/>
        <v>2.4500000000000002</v>
      </c>
      <c r="T37" s="103">
        <f t="shared" si="7"/>
        <v>2.25</v>
      </c>
      <c r="U37" s="103">
        <f t="shared" si="8"/>
        <v>1.75</v>
      </c>
      <c r="V37" s="103">
        <f t="shared" si="9"/>
        <v>2.50</v>
      </c>
      <c r="W37" s="26">
        <f t="shared" si="10"/>
        <v>82</v>
      </c>
      <c r="X37" s="226">
        <f t="shared" si="11"/>
        <v>16.400000000000002</v>
      </c>
      <c r="Y37" s="118">
        <v>50</v>
      </c>
      <c r="Z37" s="105">
        <f t="shared" si="12"/>
        <v>40</v>
      </c>
      <c r="AA37" s="107">
        <f t="shared" si="13"/>
        <v>66.666666666666657</v>
      </c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630308</v>
      </c>
      <c r="C38" s="118" t="s">
        <v>189</v>
      </c>
      <c r="D38" s="267">
        <v>15</v>
      </c>
      <c r="E38" s="267">
        <v>11</v>
      </c>
      <c r="F38" s="268">
        <v>12</v>
      </c>
      <c r="G38" s="228">
        <v>11</v>
      </c>
      <c r="H38" s="228">
        <v>11</v>
      </c>
      <c r="I38" s="228">
        <f t="shared" si="1"/>
        <v>60</v>
      </c>
      <c r="J38" s="228">
        <f t="shared" si="2"/>
        <v>9</v>
      </c>
      <c r="K38" s="229">
        <v>4</v>
      </c>
      <c r="L38" s="229">
        <v>3</v>
      </c>
      <c r="M38" s="229">
        <v>2</v>
      </c>
      <c r="N38" s="229">
        <v>4</v>
      </c>
      <c r="O38" s="229">
        <v>2</v>
      </c>
      <c r="P38" s="229">
        <f t="shared" si="3"/>
        <v>15</v>
      </c>
      <c r="Q38" s="229">
        <f t="shared" si="4"/>
        <v>0.75</v>
      </c>
      <c r="R38" s="103">
        <f t="shared" si="5"/>
        <v>2.4500000000000002</v>
      </c>
      <c r="S38" s="103">
        <f t="shared" si="6"/>
        <v>1.7999999999999998</v>
      </c>
      <c r="T38" s="103">
        <f t="shared" si="7"/>
        <v>1.90</v>
      </c>
      <c r="U38" s="103">
        <f t="shared" si="8"/>
        <v>1.85</v>
      </c>
      <c r="V38" s="103">
        <f t="shared" si="9"/>
        <v>1.75</v>
      </c>
      <c r="W38" s="26">
        <f t="shared" si="10"/>
        <v>75</v>
      </c>
      <c r="X38" s="226">
        <f t="shared" si="11"/>
        <v>15</v>
      </c>
      <c r="Y38" s="118">
        <v>45</v>
      </c>
      <c r="Z38" s="105">
        <f t="shared" si="12"/>
        <v>36</v>
      </c>
      <c r="AA38" s="107">
        <f t="shared" si="13"/>
        <v>60</v>
      </c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5:7" ht="21" thickBot="1">
      <c r="E39" s="108"/>
      <c r="G39" s="109"/>
    </row>
    <row r="40" spans="1:26" ht="20.25">
      <c r="A40" s="193" t="s">
        <v>16</v>
      </c>
      <c r="B40" s="194"/>
      <c r="C40" s="195"/>
      <c r="D40" s="6">
        <f t="shared" si="14" ref="D40:Z40">COUNT(D7:D38)</f>
        <v>32</v>
      </c>
      <c r="E40" s="6">
        <f t="shared" si="14"/>
        <v>32</v>
      </c>
      <c r="F40" s="6">
        <f t="shared" si="14"/>
        <v>32</v>
      </c>
      <c r="G40" s="6">
        <f t="shared" si="14"/>
        <v>32</v>
      </c>
      <c r="H40" s="6">
        <f t="shared" si="14"/>
        <v>32</v>
      </c>
      <c r="I40" s="6">
        <f t="shared" si="14"/>
        <v>32</v>
      </c>
      <c r="J40" s="6">
        <f t="shared" si="14"/>
        <v>32</v>
      </c>
      <c r="K40" s="6">
        <f t="shared" si="14"/>
        <v>32</v>
      </c>
      <c r="L40" s="6">
        <f t="shared" si="14"/>
        <v>32</v>
      </c>
      <c r="M40" s="6">
        <f t="shared" si="14"/>
        <v>32</v>
      </c>
      <c r="N40" s="6">
        <f t="shared" si="14"/>
        <v>32</v>
      </c>
      <c r="O40" s="6">
        <f t="shared" si="14"/>
        <v>32</v>
      </c>
      <c r="P40" s="6">
        <f t="shared" si="14"/>
        <v>32</v>
      </c>
      <c r="Q40" s="6">
        <f t="shared" si="14"/>
        <v>32</v>
      </c>
      <c r="R40" s="6">
        <f t="shared" si="14"/>
        <v>32</v>
      </c>
      <c r="S40" s="6">
        <f t="shared" si="14"/>
        <v>32</v>
      </c>
      <c r="T40" s="6">
        <f t="shared" si="14"/>
        <v>32</v>
      </c>
      <c r="U40" s="6">
        <f t="shared" si="14"/>
        <v>32</v>
      </c>
      <c r="V40" s="6">
        <f t="shared" si="14"/>
        <v>32</v>
      </c>
      <c r="W40" s="6">
        <f t="shared" si="14"/>
        <v>32</v>
      </c>
      <c r="X40" s="6">
        <f t="shared" si="14"/>
        <v>32</v>
      </c>
      <c r="Y40" s="6">
        <f t="shared" si="14"/>
        <v>32</v>
      </c>
      <c r="Z40" s="6">
        <f t="shared" si="14"/>
        <v>32</v>
      </c>
    </row>
    <row r="41" spans="1:26" ht="21" customHeight="1">
      <c r="A41" s="166" t="s">
        <v>17</v>
      </c>
      <c r="B41" s="167"/>
      <c r="C41" s="168"/>
      <c r="D41" s="7">
        <v>20</v>
      </c>
      <c r="E41" s="8">
        <v>20</v>
      </c>
      <c r="F41" s="8">
        <v>20</v>
      </c>
      <c r="G41" s="8">
        <v>20</v>
      </c>
      <c r="H41" s="73">
        <v>20</v>
      </c>
      <c r="I41" s="9">
        <f>SUM(D41:H41)</f>
        <v>100</v>
      </c>
      <c r="J41" s="74">
        <f>I41*0.15</f>
        <v>15</v>
      </c>
      <c r="K41" s="71">
        <v>6</v>
      </c>
      <c r="L41" s="11">
        <v>6</v>
      </c>
      <c r="M41" s="11">
        <v>6</v>
      </c>
      <c r="N41" s="11">
        <v>6</v>
      </c>
      <c r="O41" s="72">
        <v>6</v>
      </c>
      <c r="P41" s="69">
        <f>SUM(K41:O41)</f>
        <v>30</v>
      </c>
      <c r="Q41" s="79">
        <f>P41*0.05</f>
        <v>1.50</v>
      </c>
      <c r="R41" s="80">
        <f>(D41*0.15+K41*0.05)</f>
        <v>3.30</v>
      </c>
      <c r="S41" s="13">
        <f>((E41*0.15+L41*0.05))</f>
        <v>3.30</v>
      </c>
      <c r="T41" s="13">
        <f t="shared" si="15" ref="T41:U41">((F41*0.15+M41*0.05))</f>
        <v>3.30</v>
      </c>
      <c r="U41" s="13">
        <f t="shared" si="15"/>
        <v>3.30</v>
      </c>
      <c r="V41" s="14">
        <f>((H41*0.15+O41*0.05))</f>
        <v>3.30</v>
      </c>
      <c r="W41" s="82">
        <v>130</v>
      </c>
      <c r="X41" s="81">
        <f>W41*0.2</f>
        <v>26</v>
      </c>
      <c r="Y41" s="12">
        <v>75</v>
      </c>
      <c r="Z41" s="69">
        <f>Y41*0.8</f>
        <v>60</v>
      </c>
    </row>
    <row r="42" spans="1:26" ht="20.25">
      <c r="A42" s="166" t="s">
        <v>77</v>
      </c>
      <c r="B42" s="167"/>
      <c r="C42" s="168"/>
      <c r="D42" s="7">
        <f>D41*0.4</f>
        <v>8</v>
      </c>
      <c r="E42" s="8">
        <f>E41*0.4</f>
        <v>8</v>
      </c>
      <c r="F42" s="8">
        <f t="shared" si="16" ref="F42:J42">F41*0.4</f>
        <v>8</v>
      </c>
      <c r="G42" s="8">
        <f t="shared" si="16"/>
        <v>8</v>
      </c>
      <c r="H42" s="73">
        <f t="shared" si="16"/>
        <v>8</v>
      </c>
      <c r="I42" s="9">
        <f t="shared" si="16"/>
        <v>40</v>
      </c>
      <c r="J42" s="74">
        <f t="shared" si="16"/>
        <v>6</v>
      </c>
      <c r="K42" s="71">
        <f>K41*0.4</f>
        <v>2.4000000000000004</v>
      </c>
      <c r="L42" s="11">
        <f>L41*0.4</f>
        <v>2.4000000000000004</v>
      </c>
      <c r="M42" s="11">
        <f t="shared" si="17" ref="M42:Z42">M41*0.4</f>
        <v>2.4000000000000004</v>
      </c>
      <c r="N42" s="11">
        <f t="shared" si="17"/>
        <v>2.4000000000000004</v>
      </c>
      <c r="O42" s="72">
        <f t="shared" si="17"/>
        <v>2.4000000000000004</v>
      </c>
      <c r="P42" s="69">
        <f t="shared" si="17"/>
        <v>12</v>
      </c>
      <c r="Q42" s="79">
        <f t="shared" si="17"/>
        <v>0.60000000000000009</v>
      </c>
      <c r="R42" s="80">
        <f t="shared" si="17"/>
        <v>1.32</v>
      </c>
      <c r="S42" s="13">
        <f t="shared" si="17"/>
        <v>1.32</v>
      </c>
      <c r="T42" s="13">
        <f t="shared" si="17"/>
        <v>1.32</v>
      </c>
      <c r="U42" s="13">
        <f t="shared" si="17"/>
        <v>1.32</v>
      </c>
      <c r="V42" s="14">
        <f t="shared" si="17"/>
        <v>1.32</v>
      </c>
      <c r="W42" s="82">
        <f t="shared" si="17"/>
        <v>52</v>
      </c>
      <c r="X42" s="81">
        <f t="shared" si="17"/>
        <v>10.40</v>
      </c>
      <c r="Y42" s="12">
        <f t="shared" si="17"/>
        <v>30</v>
      </c>
      <c r="Z42" s="69">
        <f t="shared" si="17"/>
        <v>24</v>
      </c>
    </row>
    <row r="43" spans="1:26" ht="21" customHeight="1">
      <c r="A43" s="166" t="s">
        <v>18</v>
      </c>
      <c r="B43" s="167"/>
      <c r="C43" s="168"/>
      <c r="D43" s="7">
        <f>COUNTIF(D7:D38,"&gt;=8")</f>
        <v>32</v>
      </c>
      <c r="E43" s="7">
        <f>COUNTIF(E7:E38,"&gt;=8")</f>
        <v>32</v>
      </c>
      <c r="F43" s="7">
        <f>COUNTIF(F7:F38,"&gt;=8")</f>
        <v>31</v>
      </c>
      <c r="G43" s="7">
        <f>COUNTIF(G7:G38,"&gt;=8")</f>
        <v>32</v>
      </c>
      <c r="H43" s="7">
        <f>COUNTIF(H7:H38,"&gt;=8")</f>
        <v>31</v>
      </c>
      <c r="I43" s="7">
        <f>COUNTIF(I7:I38,"&gt;=40")</f>
        <v>31</v>
      </c>
      <c r="J43" s="7">
        <f>COUNTIF(J7:J38,"&gt;=6")</f>
        <v>31</v>
      </c>
      <c r="K43" s="7">
        <f>COUNTIF(K7:K38,"&gt;=2.4")</f>
        <v>21</v>
      </c>
      <c r="L43" s="7">
        <f t="shared" si="18" ref="L43:O43">COUNTIF(L7:L38,"&gt;=2.4")</f>
        <v>24</v>
      </c>
      <c r="M43" s="7">
        <f t="shared" si="18"/>
        <v>22</v>
      </c>
      <c r="N43" s="7">
        <f t="shared" si="18"/>
        <v>22</v>
      </c>
      <c r="O43" s="7">
        <f t="shared" si="18"/>
        <v>22</v>
      </c>
      <c r="P43" s="7">
        <f>COUNTIF(P7:P38,"&gt;=12")</f>
        <v>28</v>
      </c>
      <c r="Q43" s="7">
        <f>COUNTIF(Q7:Q38,"&gt;=0.6")</f>
        <v>28</v>
      </c>
      <c r="R43" s="7">
        <f>COUNTIF(R7:R38,"&gt;=1.32")</f>
        <v>31</v>
      </c>
      <c r="S43" s="7">
        <f t="shared" si="19" ref="S43:V43">COUNTIF(S7:S38,"&gt;=1.32")</f>
        <v>30</v>
      </c>
      <c r="T43" s="7">
        <f t="shared" si="19"/>
        <v>29</v>
      </c>
      <c r="U43" s="7">
        <f t="shared" si="19"/>
        <v>29</v>
      </c>
      <c r="V43" s="7">
        <f t="shared" si="19"/>
        <v>30</v>
      </c>
      <c r="W43" s="7">
        <f>COUNTIF(W7:W38,"&gt;=52")</f>
        <v>30</v>
      </c>
      <c r="X43" s="7">
        <f>COUNTIF(X7:X38,"&gt;=10.4")</f>
        <v>30</v>
      </c>
      <c r="Y43" s="7">
        <f>COUNTIF(Y7:Y38,"&gt;=30")</f>
        <v>31</v>
      </c>
      <c r="Z43" s="7">
        <f>COUNTIF(Z7:Z38,"&gt;=24")</f>
        <v>31</v>
      </c>
    </row>
    <row r="44" spans="1:26" ht="20.25">
      <c r="A44" s="166" t="s">
        <v>19</v>
      </c>
      <c r="B44" s="167"/>
      <c r="C44" s="168"/>
      <c r="D44" s="75" t="str">
        <f t="shared" si="20" ref="D44:Z44">IF(((D43/COUNT(D7:D38))*100)&gt;=60,"3",IF(AND(((D43/COUNT(D7:D38))*100)&lt;60,((D43/COUNT(D7:D38))*100)&gt;=50),"2",IF(AND(((D43/COUNT(D7:D38))*100)&lt;50,((D43/COUNT(D7:D38))*100)&gt;=40),"1","0")))</f>
        <v>3</v>
      </c>
      <c r="E44" s="75" t="str">
        <f t="shared" si="20"/>
        <v>3</v>
      </c>
      <c r="F44" s="75" t="str">
        <f t="shared" si="20"/>
        <v>3</v>
      </c>
      <c r="G44" s="75" t="str">
        <f t="shared" si="20"/>
        <v>3</v>
      </c>
      <c r="H44" s="75" t="str">
        <f t="shared" si="20"/>
        <v>3</v>
      </c>
      <c r="I44" s="75" t="str">
        <f t="shared" si="20"/>
        <v>3</v>
      </c>
      <c r="J44" s="75" t="str">
        <f t="shared" si="20"/>
        <v>3</v>
      </c>
      <c r="K44" s="75" t="str">
        <f t="shared" si="20"/>
        <v>3</v>
      </c>
      <c r="L44" s="75" t="str">
        <f t="shared" si="20"/>
        <v>3</v>
      </c>
      <c r="M44" s="75" t="str">
        <f t="shared" si="20"/>
        <v>3</v>
      </c>
      <c r="N44" s="75" t="str">
        <f t="shared" si="20"/>
        <v>3</v>
      </c>
      <c r="O44" s="75" t="str">
        <f t="shared" si="20"/>
        <v>3</v>
      </c>
      <c r="P44" s="75" t="str">
        <f t="shared" si="20"/>
        <v>3</v>
      </c>
      <c r="Q44" s="75" t="str">
        <f t="shared" si="20"/>
        <v>3</v>
      </c>
      <c r="R44" s="75" t="str">
        <f t="shared" si="20"/>
        <v>3</v>
      </c>
      <c r="S44" s="75" t="str">
        <f t="shared" si="20"/>
        <v>3</v>
      </c>
      <c r="T44" s="75" t="str">
        <f t="shared" si="20"/>
        <v>3</v>
      </c>
      <c r="U44" s="75" t="str">
        <f t="shared" si="20"/>
        <v>3</v>
      </c>
      <c r="V44" s="75" t="str">
        <f t="shared" si="20"/>
        <v>3</v>
      </c>
      <c r="W44" s="75" t="str">
        <f t="shared" si="20"/>
        <v>3</v>
      </c>
      <c r="X44" s="75" t="str">
        <f t="shared" si="20"/>
        <v>3</v>
      </c>
      <c r="Y44" s="75" t="str">
        <f t="shared" si="20"/>
        <v>3</v>
      </c>
      <c r="Z44" s="75" t="str">
        <f t="shared" si="20"/>
        <v>3</v>
      </c>
    </row>
    <row r="45" spans="1:26" ht="21" thickBot="1">
      <c r="A45" s="169" t="s">
        <v>20</v>
      </c>
      <c r="B45" s="170"/>
      <c r="C45" s="171"/>
      <c r="D45" s="10">
        <f t="shared" si="21" ref="D45:Z45">((D43/COUNT(D7:D38))*D44)</f>
        <v>3</v>
      </c>
      <c r="E45" s="10">
        <f t="shared" si="21"/>
        <v>3</v>
      </c>
      <c r="F45" s="10">
        <f t="shared" si="21"/>
        <v>2.90625</v>
      </c>
      <c r="G45" s="10">
        <f t="shared" si="21"/>
        <v>3</v>
      </c>
      <c r="H45" s="10">
        <f t="shared" si="21"/>
        <v>2.90625</v>
      </c>
      <c r="I45" s="10">
        <f t="shared" si="21"/>
        <v>2.90625</v>
      </c>
      <c r="J45" s="10">
        <f t="shared" si="21"/>
        <v>2.90625</v>
      </c>
      <c r="K45" s="10">
        <f t="shared" si="21"/>
        <v>1.96875</v>
      </c>
      <c r="L45" s="10">
        <f t="shared" si="21"/>
        <v>2.25</v>
      </c>
      <c r="M45" s="10">
        <f t="shared" si="21"/>
        <v>2.0625</v>
      </c>
      <c r="N45" s="10">
        <f t="shared" si="21"/>
        <v>2.0625</v>
      </c>
      <c r="O45" s="10">
        <f t="shared" si="21"/>
        <v>2.0625</v>
      </c>
      <c r="P45" s="10">
        <f t="shared" si="21"/>
        <v>2.625</v>
      </c>
      <c r="Q45" s="10">
        <f t="shared" si="21"/>
        <v>2.625</v>
      </c>
      <c r="R45" s="10">
        <f t="shared" si="21"/>
        <v>2.90625</v>
      </c>
      <c r="S45" s="10">
        <f t="shared" si="21"/>
        <v>2.8125</v>
      </c>
      <c r="T45" s="10">
        <f t="shared" si="21"/>
        <v>2.71875</v>
      </c>
      <c r="U45" s="10">
        <f t="shared" si="21"/>
        <v>2.71875</v>
      </c>
      <c r="V45" s="10">
        <f t="shared" si="21"/>
        <v>2.8125</v>
      </c>
      <c r="W45" s="10">
        <f t="shared" si="21"/>
        <v>2.8125</v>
      </c>
      <c r="X45" s="10">
        <f t="shared" si="21"/>
        <v>2.8125</v>
      </c>
      <c r="Y45" s="10">
        <f t="shared" si="21"/>
        <v>2.90625</v>
      </c>
      <c r="Z45" s="10">
        <f t="shared" si="21"/>
        <v>2.90625</v>
      </c>
    </row>
    <row r="46" spans="1:4" ht="21" thickBot="1">
      <c r="A46" s="2"/>
      <c r="B46" s="2"/>
      <c r="C46" s="2"/>
      <c r="D46" s="2"/>
    </row>
    <row r="47" spans="1:19" ht="20.25">
      <c r="A47" s="172" t="s">
        <v>21</v>
      </c>
      <c r="B47" s="173"/>
      <c r="C47" s="174"/>
      <c r="D47" s="2"/>
      <c r="E47" s="175" t="s">
        <v>22</v>
      </c>
      <c r="F47" s="176"/>
      <c r="G47" s="176"/>
      <c r="H47" s="176"/>
      <c r="I47" s="176"/>
      <c r="J47" s="176"/>
      <c r="K47" s="176"/>
      <c r="L47" s="176"/>
      <c r="M47" s="176"/>
      <c r="N47" s="177"/>
      <c r="O47" s="70" t="s">
        <v>12</v>
      </c>
      <c r="P47" s="17" t="s">
        <v>3</v>
      </c>
      <c r="Q47" s="17" t="s">
        <v>4</v>
      </c>
      <c r="R47" s="17" t="s">
        <v>5</v>
      </c>
      <c r="S47" s="18" t="s">
        <v>6</v>
      </c>
    </row>
    <row r="48" spans="1:19" ht="21" thickBot="1">
      <c r="A48" s="19" t="s">
        <v>78</v>
      </c>
      <c r="B48" s="3"/>
      <c r="C48" s="20"/>
      <c r="D48" s="2"/>
      <c r="E48" s="178"/>
      <c r="F48" s="179"/>
      <c r="G48" s="179"/>
      <c r="H48" s="179"/>
      <c r="I48" s="179"/>
      <c r="J48" s="179"/>
      <c r="K48" s="179"/>
      <c r="L48" s="179"/>
      <c r="M48" s="179"/>
      <c r="N48" s="180"/>
      <c r="O48" s="4">
        <f>(R45*0.2+Z45*0.8)</f>
        <v>2.90625</v>
      </c>
      <c r="P48" s="4">
        <f>(S45*0.2+Z45*0.8)</f>
        <v>2.8875</v>
      </c>
      <c r="Q48" s="4">
        <f>(T45*0.2+Z45*0.8)</f>
        <v>2.8687500000000004</v>
      </c>
      <c r="R48" s="4">
        <f>(U45*0.2+Z45*0.8)</f>
        <v>2.8687500000000004</v>
      </c>
      <c r="S48" s="5">
        <f>(V45*0.2+Z45*0.8)</f>
        <v>2.8875</v>
      </c>
    </row>
    <row r="49" spans="1:4" ht="20.25">
      <c r="A49" s="19" t="s">
        <v>79</v>
      </c>
      <c r="B49" s="3"/>
      <c r="C49" s="20"/>
      <c r="D49" s="2"/>
    </row>
    <row r="50" spans="1:4" ht="21" thickBot="1">
      <c r="A50" s="21" t="s">
        <v>80</v>
      </c>
      <c r="B50" s="22"/>
      <c r="C50" s="23"/>
      <c r="D50" s="2"/>
    </row>
  </sheetData>
  <mergeCells count="22">
    <mergeCell ref="A42:C42"/>
    <mergeCell ref="A43:C43"/>
    <mergeCell ref="A44:C44"/>
    <mergeCell ref="A45:C45"/>
    <mergeCell ref="A47:C47"/>
    <mergeCell ref="E47:N48"/>
    <mergeCell ref="Y4:Y6"/>
    <mergeCell ref="Z4:Z6"/>
    <mergeCell ref="D5:J5"/>
    <mergeCell ref="K5:Q5"/>
    <mergeCell ref="A40:C40"/>
    <mergeCell ref="A41:C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paperSize="1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cfd2a1-102b-41dc-bfa0-02ac5a72ee39}">
  <dimension ref="A1:AR52"/>
  <sheetViews>
    <sheetView zoomScale="60" zoomScaleNormal="60" workbookViewId="0" topLeftCell="B22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bestFit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tr">
        <f>'1 (7)'!A2:Z2</f>
        <v xml:space="preserve"> DEPARTMENT OF ARTS (BA PART 1)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0.25">
      <c r="A3" s="220" t="s">
        <v>83</v>
      </c>
      <c r="B3" s="221"/>
      <c r="C3" s="331" t="s">
        <v>333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197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  <c r="AA6" s="104"/>
      <c r="AB6" s="104"/>
    </row>
    <row r="7" spans="1:44" s="104" customFormat="1" ht="20.25">
      <c r="A7" s="223">
        <v>1</v>
      </c>
      <c r="B7" s="260">
        <v>630118</v>
      </c>
      <c r="C7" s="118" t="s">
        <v>198</v>
      </c>
      <c r="D7" s="228">
        <v>11</v>
      </c>
      <c r="E7" s="228">
        <v>12</v>
      </c>
      <c r="F7" s="228">
        <v>14</v>
      </c>
      <c r="G7" s="228">
        <v>15</v>
      </c>
      <c r="H7" s="228">
        <v>16</v>
      </c>
      <c r="I7" s="228">
        <f>SUM(D7:H7)</f>
        <v>68</v>
      </c>
      <c r="J7" s="228">
        <f>I7*0.15</f>
        <v>10.199999999999999</v>
      </c>
      <c r="K7" s="229">
        <v>2</v>
      </c>
      <c r="L7" s="229">
        <v>3</v>
      </c>
      <c r="M7" s="229">
        <v>4</v>
      </c>
      <c r="N7" s="229">
        <v>5</v>
      </c>
      <c r="O7" s="229">
        <v>4</v>
      </c>
      <c r="P7" s="229">
        <f>SUM(K7:O7)</f>
        <v>18</v>
      </c>
      <c r="Q7" s="229">
        <f>P7*0.05</f>
        <v>0.90</v>
      </c>
      <c r="R7" s="103">
        <f>D7*0.15+K7:K7*0.05</f>
        <v>1.75</v>
      </c>
      <c r="S7" s="103">
        <f t="shared" si="0" ref="S7:V7">E7*0.15+L7:L7*0.05</f>
        <v>1.9499999999999997</v>
      </c>
      <c r="T7" s="103">
        <f t="shared" si="0"/>
        <v>2.3000000000000003</v>
      </c>
      <c r="U7" s="103">
        <f t="shared" si="0"/>
        <v>2.50</v>
      </c>
      <c r="V7" s="103">
        <f t="shared" si="0"/>
        <v>2.60</v>
      </c>
      <c r="W7" s="26">
        <f>I7+P7</f>
        <v>86</v>
      </c>
      <c r="X7" s="226">
        <f>W7*0.2</f>
        <v>17.20</v>
      </c>
      <c r="Y7" s="118">
        <v>50</v>
      </c>
      <c r="Z7" s="227">
        <f>Y7*0.8</f>
        <v>40</v>
      </c>
      <c r="AA7" s="104">
        <f>Y7/75*100</f>
        <v>66.666666666666657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630122</v>
      </c>
      <c r="C8" s="118" t="s">
        <v>140</v>
      </c>
      <c r="D8" s="228">
        <v>9</v>
      </c>
      <c r="E8" s="228">
        <v>8</v>
      </c>
      <c r="F8" s="228">
        <v>9</v>
      </c>
      <c r="G8" s="228">
        <v>9</v>
      </c>
      <c r="H8" s="228">
        <v>8</v>
      </c>
      <c r="I8" s="228">
        <f t="shared" si="1" ref="I8:I38">SUM(D8:H8)</f>
        <v>43</v>
      </c>
      <c r="J8" s="228">
        <f t="shared" si="2" ref="J8:J38">I8*0.15</f>
        <v>6.45</v>
      </c>
      <c r="K8" s="229">
        <v>2</v>
      </c>
      <c r="L8" s="229">
        <v>2</v>
      </c>
      <c r="M8" s="229">
        <v>2</v>
      </c>
      <c r="N8" s="229">
        <v>2</v>
      </c>
      <c r="O8" s="229">
        <v>2</v>
      </c>
      <c r="P8" s="229">
        <f t="shared" si="3" ref="P8:P38">SUM(K8:O8)</f>
        <v>10</v>
      </c>
      <c r="Q8" s="229">
        <f t="shared" si="4" ref="Q8:Q38">P8*0.05</f>
        <v>0.50</v>
      </c>
      <c r="R8" s="103">
        <f t="shared" si="5" ref="R8:R38">D8*0.15+K8:K8*0.05</f>
        <v>1.45</v>
      </c>
      <c r="S8" s="103">
        <f t="shared" si="6" ref="S8:S38">E8*0.15+L8:L8*0.05</f>
        <v>1.30</v>
      </c>
      <c r="T8" s="103">
        <f t="shared" si="7" ref="T8:T38">F8*0.15+M8:M8*0.05</f>
        <v>1.45</v>
      </c>
      <c r="U8" s="103">
        <f t="shared" si="8" ref="U8:U38">G8*0.15+N8:N8*0.05</f>
        <v>1.45</v>
      </c>
      <c r="V8" s="103">
        <f t="shared" si="9" ref="V8:V38">H8*0.15+O8:O8*0.05</f>
        <v>1.30</v>
      </c>
      <c r="W8" s="26">
        <f t="shared" si="10" ref="W8:W38">I8+P8</f>
        <v>53</v>
      </c>
      <c r="X8" s="226">
        <f t="shared" si="11" ref="X8:X38">W8*0.2</f>
        <v>10.60</v>
      </c>
      <c r="Y8" s="118">
        <v>32</v>
      </c>
      <c r="Z8" s="227">
        <f t="shared" si="12" ref="Z8:Z38">Y8*0.8</f>
        <v>25.60</v>
      </c>
      <c r="AA8" s="104">
        <f t="shared" si="13" ref="AA8:AA38">Y8/75*100</f>
        <v>42.666666666666671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630125</v>
      </c>
      <c r="C9" s="118" t="s">
        <v>297</v>
      </c>
      <c r="D9" s="228">
        <v>8</v>
      </c>
      <c r="E9" s="228">
        <v>8</v>
      </c>
      <c r="F9" s="228">
        <v>8</v>
      </c>
      <c r="G9" s="228">
        <v>9</v>
      </c>
      <c r="H9" s="228">
        <v>9</v>
      </c>
      <c r="I9" s="228">
        <f t="shared" si="1"/>
        <v>42</v>
      </c>
      <c r="J9" s="228">
        <f t="shared" si="2"/>
        <v>6.30</v>
      </c>
      <c r="K9" s="229">
        <v>2</v>
      </c>
      <c r="L9" s="229">
        <v>4</v>
      </c>
      <c r="M9" s="229">
        <v>1</v>
      </c>
      <c r="N9" s="229">
        <v>1</v>
      </c>
      <c r="O9" s="229">
        <v>2</v>
      </c>
      <c r="P9" s="229">
        <f t="shared" si="3"/>
        <v>10</v>
      </c>
      <c r="Q9" s="229">
        <f t="shared" si="4"/>
        <v>0.50</v>
      </c>
      <c r="R9" s="103">
        <f t="shared" si="5"/>
        <v>1.30</v>
      </c>
      <c r="S9" s="103">
        <f t="shared" si="6"/>
        <v>1.40</v>
      </c>
      <c r="T9" s="103">
        <f t="shared" si="7"/>
        <v>1.25</v>
      </c>
      <c r="U9" s="103">
        <f t="shared" si="8"/>
        <v>1.40</v>
      </c>
      <c r="V9" s="103">
        <f t="shared" si="9"/>
        <v>1.45</v>
      </c>
      <c r="W9" s="26">
        <f t="shared" si="10"/>
        <v>52</v>
      </c>
      <c r="X9" s="226">
        <f t="shared" si="11"/>
        <v>10.40</v>
      </c>
      <c r="Y9" s="118">
        <v>30</v>
      </c>
      <c r="Z9" s="227">
        <f t="shared" si="12"/>
        <v>24</v>
      </c>
      <c r="AA9" s="104">
        <f t="shared" si="13"/>
        <v>40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630129</v>
      </c>
      <c r="C10" s="118" t="s">
        <v>141</v>
      </c>
      <c r="D10" s="228">
        <v>18</v>
      </c>
      <c r="E10" s="228">
        <v>12</v>
      </c>
      <c r="F10" s="228">
        <v>14</v>
      </c>
      <c r="G10" s="228">
        <v>15</v>
      </c>
      <c r="H10" s="228">
        <v>15</v>
      </c>
      <c r="I10" s="228">
        <f t="shared" si="1"/>
        <v>74</v>
      </c>
      <c r="J10" s="228">
        <f t="shared" si="2"/>
        <v>11.10</v>
      </c>
      <c r="K10" s="229">
        <v>3</v>
      </c>
      <c r="L10" s="229">
        <v>4</v>
      </c>
      <c r="M10" s="229">
        <v>3</v>
      </c>
      <c r="N10" s="229">
        <v>4</v>
      </c>
      <c r="O10" s="229">
        <v>3</v>
      </c>
      <c r="P10" s="229">
        <f t="shared" si="3"/>
        <v>17</v>
      </c>
      <c r="Q10" s="229">
        <f t="shared" si="4"/>
        <v>0.85000000000000009</v>
      </c>
      <c r="R10" s="103">
        <f t="shared" si="5"/>
        <v>2.8499999999999996</v>
      </c>
      <c r="S10" s="103">
        <f t="shared" si="6"/>
        <v>1.9999999999999998</v>
      </c>
      <c r="T10" s="103">
        <f t="shared" si="7"/>
        <v>2.25</v>
      </c>
      <c r="U10" s="103">
        <f t="shared" si="8"/>
        <v>2.4500000000000002</v>
      </c>
      <c r="V10" s="103">
        <f t="shared" si="9"/>
        <v>2.40</v>
      </c>
      <c r="W10" s="26">
        <f t="shared" si="10"/>
        <v>91</v>
      </c>
      <c r="X10" s="226">
        <f t="shared" si="11"/>
        <v>18.20</v>
      </c>
      <c r="Y10" s="118">
        <v>53</v>
      </c>
      <c r="Z10" s="227">
        <f t="shared" si="12"/>
        <v>42.400000000000006</v>
      </c>
      <c r="AA10" s="104">
        <f t="shared" si="13"/>
        <v>70.666666666666671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630132</v>
      </c>
      <c r="C11" s="118" t="s">
        <v>205</v>
      </c>
      <c r="D11" s="228">
        <v>8</v>
      </c>
      <c r="E11" s="228">
        <v>9</v>
      </c>
      <c r="F11" s="228">
        <v>8</v>
      </c>
      <c r="G11" s="228">
        <v>9</v>
      </c>
      <c r="H11" s="228">
        <v>8</v>
      </c>
      <c r="I11" s="228">
        <f t="shared" si="1"/>
        <v>42</v>
      </c>
      <c r="J11" s="228">
        <f t="shared" si="2"/>
        <v>6.30</v>
      </c>
      <c r="K11" s="229">
        <v>2</v>
      </c>
      <c r="L11" s="229">
        <v>1</v>
      </c>
      <c r="M11" s="229">
        <v>3</v>
      </c>
      <c r="N11" s="229">
        <v>2</v>
      </c>
      <c r="O11" s="229">
        <v>2</v>
      </c>
      <c r="P11" s="229">
        <f t="shared" si="3"/>
        <v>10</v>
      </c>
      <c r="Q11" s="229">
        <f t="shared" si="4"/>
        <v>0.50</v>
      </c>
      <c r="R11" s="103">
        <f t="shared" si="5"/>
        <v>1.30</v>
      </c>
      <c r="S11" s="103">
        <f t="shared" si="6"/>
        <v>1.40</v>
      </c>
      <c r="T11" s="103">
        <f t="shared" si="7"/>
        <v>1.35</v>
      </c>
      <c r="U11" s="103">
        <f t="shared" si="8"/>
        <v>1.45</v>
      </c>
      <c r="V11" s="103">
        <f t="shared" si="9"/>
        <v>1.30</v>
      </c>
      <c r="W11" s="26">
        <f t="shared" si="10"/>
        <v>52</v>
      </c>
      <c r="X11" s="226">
        <f t="shared" si="11"/>
        <v>10.40</v>
      </c>
      <c r="Y11" s="118">
        <v>31</v>
      </c>
      <c r="Z11" s="227">
        <f t="shared" si="12"/>
        <v>24.80</v>
      </c>
      <c r="AA11" s="104">
        <f t="shared" si="13"/>
        <v>41.333333333333336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630139</v>
      </c>
      <c r="C12" s="118" t="s">
        <v>298</v>
      </c>
      <c r="D12" s="228">
        <v>11</v>
      </c>
      <c r="E12" s="228">
        <v>14</v>
      </c>
      <c r="F12" s="228">
        <v>15</v>
      </c>
      <c r="G12" s="228">
        <v>14</v>
      </c>
      <c r="H12" s="228">
        <v>15</v>
      </c>
      <c r="I12" s="228">
        <f t="shared" si="1"/>
        <v>69</v>
      </c>
      <c r="J12" s="228">
        <f t="shared" si="2"/>
        <v>10.35</v>
      </c>
      <c r="K12" s="229">
        <v>4</v>
      </c>
      <c r="L12" s="229">
        <v>4</v>
      </c>
      <c r="M12" s="229">
        <v>3</v>
      </c>
      <c r="N12" s="229">
        <v>3</v>
      </c>
      <c r="O12" s="229">
        <v>3</v>
      </c>
      <c r="P12" s="229">
        <f t="shared" si="3"/>
        <v>17</v>
      </c>
      <c r="Q12" s="229">
        <f t="shared" si="4"/>
        <v>0.85000000000000009</v>
      </c>
      <c r="R12" s="103">
        <f t="shared" si="5"/>
        <v>1.85</v>
      </c>
      <c r="S12" s="103">
        <f t="shared" si="6"/>
        <v>2.3000000000000003</v>
      </c>
      <c r="T12" s="103">
        <f t="shared" si="7"/>
        <v>2.40</v>
      </c>
      <c r="U12" s="103">
        <f t="shared" si="8"/>
        <v>2.25</v>
      </c>
      <c r="V12" s="103">
        <f t="shared" si="9"/>
        <v>2.40</v>
      </c>
      <c r="W12" s="26">
        <f t="shared" si="10"/>
        <v>86</v>
      </c>
      <c r="X12" s="226">
        <f t="shared" si="11"/>
        <v>17.20</v>
      </c>
      <c r="Y12" s="118">
        <v>51</v>
      </c>
      <c r="Z12" s="227">
        <f t="shared" si="12"/>
        <v>40.800000000000004</v>
      </c>
      <c r="AA12" s="104">
        <f t="shared" si="13"/>
        <v>68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630142</v>
      </c>
      <c r="C13" s="118" t="s">
        <v>212</v>
      </c>
      <c r="D13" s="228">
        <v>18</v>
      </c>
      <c r="E13" s="228">
        <v>18</v>
      </c>
      <c r="F13" s="228">
        <v>15</v>
      </c>
      <c r="G13" s="228">
        <v>15</v>
      </c>
      <c r="H13" s="228">
        <v>15</v>
      </c>
      <c r="I13" s="228">
        <f t="shared" si="1"/>
        <v>81</v>
      </c>
      <c r="J13" s="228">
        <f t="shared" si="2"/>
        <v>12.15</v>
      </c>
      <c r="K13" s="229">
        <v>2</v>
      </c>
      <c r="L13" s="229">
        <v>4</v>
      </c>
      <c r="M13" s="229">
        <v>5</v>
      </c>
      <c r="N13" s="229">
        <v>5</v>
      </c>
      <c r="O13" s="229">
        <v>4</v>
      </c>
      <c r="P13" s="229">
        <f t="shared" si="3"/>
        <v>20</v>
      </c>
      <c r="Q13" s="229">
        <f t="shared" si="4"/>
        <v>1</v>
      </c>
      <c r="R13" s="103">
        <f t="shared" si="5"/>
        <v>2.80</v>
      </c>
      <c r="S13" s="103">
        <f t="shared" si="6"/>
        <v>2.90</v>
      </c>
      <c r="T13" s="103">
        <f t="shared" si="7"/>
        <v>2.50</v>
      </c>
      <c r="U13" s="103">
        <f t="shared" si="8"/>
        <v>2.50</v>
      </c>
      <c r="V13" s="103">
        <f t="shared" si="9"/>
        <v>2.4500000000000002</v>
      </c>
      <c r="W13" s="26">
        <f t="shared" si="10"/>
        <v>101</v>
      </c>
      <c r="X13" s="226">
        <f t="shared" si="11"/>
        <v>20.200000000000003</v>
      </c>
      <c r="Y13" s="118">
        <v>60</v>
      </c>
      <c r="Z13" s="227">
        <f t="shared" si="12"/>
        <v>48</v>
      </c>
      <c r="AA13" s="104">
        <f t="shared" si="13"/>
        <v>80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630150</v>
      </c>
      <c r="C14" s="118" t="s">
        <v>326</v>
      </c>
      <c r="D14" s="228">
        <v>11</v>
      </c>
      <c r="E14" s="228">
        <v>8</v>
      </c>
      <c r="F14" s="228">
        <v>8</v>
      </c>
      <c r="G14" s="228">
        <v>8</v>
      </c>
      <c r="H14" s="228">
        <v>11</v>
      </c>
      <c r="I14" s="228">
        <f t="shared" si="1"/>
        <v>46</v>
      </c>
      <c r="J14" s="228">
        <f t="shared" si="2"/>
        <v>6.90</v>
      </c>
      <c r="K14" s="229">
        <v>2</v>
      </c>
      <c r="L14" s="229">
        <v>4</v>
      </c>
      <c r="M14" s="229">
        <v>3</v>
      </c>
      <c r="N14" s="229">
        <v>2</v>
      </c>
      <c r="O14" s="229">
        <v>1</v>
      </c>
      <c r="P14" s="229">
        <f t="shared" si="3"/>
        <v>12</v>
      </c>
      <c r="Q14" s="229">
        <f t="shared" si="4"/>
        <v>0.60000000000000009</v>
      </c>
      <c r="R14" s="103">
        <f t="shared" si="5"/>
        <v>1.75</v>
      </c>
      <c r="S14" s="103">
        <f t="shared" si="6"/>
        <v>1.40</v>
      </c>
      <c r="T14" s="103">
        <f t="shared" si="7"/>
        <v>1.35</v>
      </c>
      <c r="U14" s="103">
        <f t="shared" si="8"/>
        <v>1.30</v>
      </c>
      <c r="V14" s="103">
        <f t="shared" si="9"/>
        <v>1.70</v>
      </c>
      <c r="W14" s="26">
        <f t="shared" si="10"/>
        <v>58</v>
      </c>
      <c r="X14" s="226">
        <f t="shared" si="11"/>
        <v>11.60</v>
      </c>
      <c r="Y14" s="118">
        <v>34</v>
      </c>
      <c r="Z14" s="227">
        <f t="shared" si="12"/>
        <v>27.200000000000003</v>
      </c>
      <c r="AA14" s="104">
        <f t="shared" si="13"/>
        <v>45.333333333333329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630165</v>
      </c>
      <c r="C15" s="118" t="s">
        <v>148</v>
      </c>
      <c r="D15" s="228">
        <v>8</v>
      </c>
      <c r="E15" s="228">
        <v>9</v>
      </c>
      <c r="F15" s="228">
        <v>8</v>
      </c>
      <c r="G15" s="228">
        <v>8</v>
      </c>
      <c r="H15" s="228">
        <v>9</v>
      </c>
      <c r="I15" s="228">
        <f t="shared" si="1"/>
        <v>42</v>
      </c>
      <c r="J15" s="228">
        <f t="shared" si="2"/>
        <v>6.30</v>
      </c>
      <c r="K15" s="229">
        <v>2</v>
      </c>
      <c r="L15" s="229">
        <v>4</v>
      </c>
      <c r="M15" s="229">
        <v>1</v>
      </c>
      <c r="N15" s="229">
        <v>2</v>
      </c>
      <c r="O15" s="229">
        <v>1</v>
      </c>
      <c r="P15" s="229">
        <f t="shared" si="3"/>
        <v>10</v>
      </c>
      <c r="Q15" s="229">
        <f t="shared" si="4"/>
        <v>0.50</v>
      </c>
      <c r="R15" s="103">
        <f t="shared" si="5"/>
        <v>1.30</v>
      </c>
      <c r="S15" s="103">
        <f t="shared" si="6"/>
        <v>1.5499999999999998</v>
      </c>
      <c r="T15" s="103">
        <f t="shared" si="7"/>
        <v>1.25</v>
      </c>
      <c r="U15" s="103">
        <f t="shared" si="8"/>
        <v>1.30</v>
      </c>
      <c r="V15" s="103">
        <f t="shared" si="9"/>
        <v>1.40</v>
      </c>
      <c r="W15" s="26">
        <f t="shared" si="10"/>
        <v>52</v>
      </c>
      <c r="X15" s="226">
        <f t="shared" si="11"/>
        <v>10.40</v>
      </c>
      <c r="Y15" s="118">
        <v>31</v>
      </c>
      <c r="Z15" s="227">
        <f t="shared" si="12"/>
        <v>24.80</v>
      </c>
      <c r="AA15" s="104">
        <f t="shared" si="13"/>
        <v>41.333333333333336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630170</v>
      </c>
      <c r="C16" s="118" t="s">
        <v>149</v>
      </c>
      <c r="D16" s="228">
        <v>11</v>
      </c>
      <c r="E16" s="228">
        <v>9</v>
      </c>
      <c r="F16" s="228">
        <v>11</v>
      </c>
      <c r="G16" s="228">
        <v>9</v>
      </c>
      <c r="H16" s="228">
        <v>10</v>
      </c>
      <c r="I16" s="228">
        <f t="shared" si="1"/>
        <v>50</v>
      </c>
      <c r="J16" s="228">
        <f t="shared" si="2"/>
        <v>7.50</v>
      </c>
      <c r="K16" s="229">
        <v>4</v>
      </c>
      <c r="L16" s="229">
        <v>1</v>
      </c>
      <c r="M16" s="229">
        <v>2</v>
      </c>
      <c r="N16" s="229">
        <v>3</v>
      </c>
      <c r="O16" s="229">
        <v>2</v>
      </c>
      <c r="P16" s="229">
        <f t="shared" si="3"/>
        <v>12</v>
      </c>
      <c r="Q16" s="229">
        <f t="shared" si="4"/>
        <v>0.60000000000000009</v>
      </c>
      <c r="R16" s="103">
        <f t="shared" si="5"/>
        <v>1.85</v>
      </c>
      <c r="S16" s="103">
        <f t="shared" si="6"/>
        <v>1.40</v>
      </c>
      <c r="T16" s="103">
        <f t="shared" si="7"/>
        <v>1.75</v>
      </c>
      <c r="U16" s="103">
        <f t="shared" si="8"/>
        <v>1.50</v>
      </c>
      <c r="V16" s="103">
        <f t="shared" si="9"/>
        <v>1.60</v>
      </c>
      <c r="W16" s="26">
        <f t="shared" si="10"/>
        <v>62</v>
      </c>
      <c r="X16" s="226">
        <f t="shared" si="11"/>
        <v>12.40</v>
      </c>
      <c r="Y16" s="118">
        <v>38</v>
      </c>
      <c r="Z16" s="227">
        <f t="shared" si="12"/>
        <v>30.40</v>
      </c>
      <c r="AA16" s="104">
        <f t="shared" si="13"/>
        <v>50.666666666666671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630174</v>
      </c>
      <c r="C17" s="118" t="s">
        <v>316</v>
      </c>
      <c r="D17" s="228">
        <v>11</v>
      </c>
      <c r="E17" s="228">
        <v>9</v>
      </c>
      <c r="F17" s="228">
        <v>11</v>
      </c>
      <c r="G17" s="228">
        <v>8</v>
      </c>
      <c r="H17" s="228">
        <v>9</v>
      </c>
      <c r="I17" s="228">
        <f t="shared" si="1"/>
        <v>48</v>
      </c>
      <c r="J17" s="228">
        <f t="shared" si="2"/>
        <v>7.1999999999999993</v>
      </c>
      <c r="K17" s="229">
        <v>3</v>
      </c>
      <c r="L17" s="229">
        <v>2</v>
      </c>
      <c r="M17" s="229">
        <v>4</v>
      </c>
      <c r="N17" s="229">
        <v>2</v>
      </c>
      <c r="O17" s="229">
        <v>1</v>
      </c>
      <c r="P17" s="229">
        <f t="shared" si="3"/>
        <v>12</v>
      </c>
      <c r="Q17" s="229">
        <f t="shared" si="4"/>
        <v>0.60000000000000009</v>
      </c>
      <c r="R17" s="103">
        <f t="shared" si="5"/>
        <v>1.7999999999999998</v>
      </c>
      <c r="S17" s="103">
        <f t="shared" si="6"/>
        <v>1.45</v>
      </c>
      <c r="T17" s="103">
        <f t="shared" si="7"/>
        <v>1.85</v>
      </c>
      <c r="U17" s="103">
        <f t="shared" si="8"/>
        <v>1.30</v>
      </c>
      <c r="V17" s="103">
        <f t="shared" si="9"/>
        <v>1.40</v>
      </c>
      <c r="W17" s="26">
        <f t="shared" si="10"/>
        <v>60</v>
      </c>
      <c r="X17" s="226">
        <f t="shared" si="11"/>
        <v>12</v>
      </c>
      <c r="Y17" s="118">
        <v>35</v>
      </c>
      <c r="Z17" s="227">
        <f t="shared" si="12"/>
        <v>28</v>
      </c>
      <c r="AA17" s="104">
        <f t="shared" si="13"/>
        <v>46.666666666666664</v>
      </c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630181</v>
      </c>
      <c r="C18" s="118" t="s">
        <v>317</v>
      </c>
      <c r="D18" s="228">
        <v>8</v>
      </c>
      <c r="E18" s="228">
        <v>8</v>
      </c>
      <c r="F18" s="228">
        <v>11</v>
      </c>
      <c r="G18" s="228">
        <v>9</v>
      </c>
      <c r="H18" s="228">
        <v>8</v>
      </c>
      <c r="I18" s="228">
        <f t="shared" si="1"/>
        <v>44</v>
      </c>
      <c r="J18" s="228">
        <f t="shared" si="2"/>
        <v>6.60</v>
      </c>
      <c r="K18" s="229">
        <v>1</v>
      </c>
      <c r="L18" s="229">
        <v>2</v>
      </c>
      <c r="M18" s="229">
        <v>3</v>
      </c>
      <c r="N18" s="229">
        <v>2</v>
      </c>
      <c r="O18" s="229">
        <v>2</v>
      </c>
      <c r="P18" s="229">
        <f t="shared" si="3"/>
        <v>10</v>
      </c>
      <c r="Q18" s="229">
        <f t="shared" si="4"/>
        <v>0.50</v>
      </c>
      <c r="R18" s="103">
        <f t="shared" si="5"/>
        <v>1.25</v>
      </c>
      <c r="S18" s="103">
        <f t="shared" si="6"/>
        <v>1.30</v>
      </c>
      <c r="T18" s="103">
        <f t="shared" si="7"/>
        <v>1.7999999999999998</v>
      </c>
      <c r="U18" s="103">
        <f t="shared" si="8"/>
        <v>1.45</v>
      </c>
      <c r="V18" s="103">
        <f t="shared" si="9"/>
        <v>1.30</v>
      </c>
      <c r="W18" s="26">
        <f t="shared" si="10"/>
        <v>54</v>
      </c>
      <c r="X18" s="226">
        <f t="shared" si="11"/>
        <v>10.80</v>
      </c>
      <c r="Y18" s="118">
        <v>32</v>
      </c>
      <c r="Z18" s="227">
        <f t="shared" si="12"/>
        <v>25.60</v>
      </c>
      <c r="AA18" s="104">
        <f t="shared" si="13"/>
        <v>42.666666666666671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630190</v>
      </c>
      <c r="C19" s="118" t="s">
        <v>302</v>
      </c>
      <c r="D19" s="228">
        <v>8</v>
      </c>
      <c r="E19" s="228">
        <v>9</v>
      </c>
      <c r="F19" s="228">
        <v>11</v>
      </c>
      <c r="G19" s="228">
        <v>9</v>
      </c>
      <c r="H19" s="228">
        <v>11</v>
      </c>
      <c r="I19" s="228">
        <f t="shared" si="1"/>
        <v>48</v>
      </c>
      <c r="J19" s="228">
        <f t="shared" si="2"/>
        <v>7.1999999999999993</v>
      </c>
      <c r="K19" s="229">
        <v>4</v>
      </c>
      <c r="L19" s="229">
        <v>3</v>
      </c>
      <c r="M19" s="229">
        <v>2</v>
      </c>
      <c r="N19" s="229">
        <v>2</v>
      </c>
      <c r="O19" s="229">
        <v>1</v>
      </c>
      <c r="P19" s="229">
        <f t="shared" si="3"/>
        <v>12</v>
      </c>
      <c r="Q19" s="229">
        <f t="shared" si="4"/>
        <v>0.60000000000000009</v>
      </c>
      <c r="R19" s="103">
        <f t="shared" si="5"/>
        <v>1.40</v>
      </c>
      <c r="S19" s="103">
        <f t="shared" si="6"/>
        <v>1.50</v>
      </c>
      <c r="T19" s="103">
        <f t="shared" si="7"/>
        <v>1.75</v>
      </c>
      <c r="U19" s="103">
        <f t="shared" si="8"/>
        <v>1.45</v>
      </c>
      <c r="V19" s="103">
        <f t="shared" si="9"/>
        <v>1.70</v>
      </c>
      <c r="W19" s="26">
        <f t="shared" si="10"/>
        <v>60</v>
      </c>
      <c r="X19" s="226">
        <f t="shared" si="11"/>
        <v>12</v>
      </c>
      <c r="Y19" s="118">
        <v>36</v>
      </c>
      <c r="Z19" s="227">
        <f t="shared" si="12"/>
        <v>28.80</v>
      </c>
      <c r="AA19" s="104">
        <f t="shared" si="13"/>
        <v>48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630192</v>
      </c>
      <c r="C20" s="118" t="s">
        <v>160</v>
      </c>
      <c r="D20" s="228">
        <v>15</v>
      </c>
      <c r="E20" s="228">
        <v>15</v>
      </c>
      <c r="F20" s="228">
        <v>18</v>
      </c>
      <c r="G20" s="228">
        <v>15</v>
      </c>
      <c r="H20" s="228">
        <v>15</v>
      </c>
      <c r="I20" s="228">
        <f t="shared" si="1"/>
        <v>78</v>
      </c>
      <c r="J20" s="228">
        <f t="shared" si="2"/>
        <v>11.70</v>
      </c>
      <c r="K20" s="229">
        <v>4</v>
      </c>
      <c r="L20" s="229">
        <v>4</v>
      </c>
      <c r="M20" s="229">
        <v>3</v>
      </c>
      <c r="N20" s="229">
        <v>4</v>
      </c>
      <c r="O20" s="229">
        <v>4</v>
      </c>
      <c r="P20" s="229">
        <f t="shared" si="3"/>
        <v>19</v>
      </c>
      <c r="Q20" s="229">
        <f t="shared" si="4"/>
        <v>0.95</v>
      </c>
      <c r="R20" s="103">
        <f t="shared" si="5"/>
        <v>2.4500000000000002</v>
      </c>
      <c r="S20" s="103">
        <f t="shared" si="6"/>
        <v>2.4500000000000002</v>
      </c>
      <c r="T20" s="103">
        <f t="shared" si="7"/>
        <v>2.8499999999999996</v>
      </c>
      <c r="U20" s="103">
        <f t="shared" si="8"/>
        <v>2.4500000000000002</v>
      </c>
      <c r="V20" s="103">
        <f t="shared" si="9"/>
        <v>2.4500000000000002</v>
      </c>
      <c r="W20" s="26">
        <f t="shared" si="10"/>
        <v>97</v>
      </c>
      <c r="X20" s="226">
        <f t="shared" si="11"/>
        <v>19.400000000000002</v>
      </c>
      <c r="Y20" s="118">
        <v>58</v>
      </c>
      <c r="Z20" s="227">
        <f t="shared" si="12"/>
        <v>46.400000000000006</v>
      </c>
      <c r="AA20" s="104">
        <f t="shared" si="13"/>
        <v>77.333333333333329</v>
      </c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630194</v>
      </c>
      <c r="C21" s="118" t="s">
        <v>161</v>
      </c>
      <c r="D21" s="228">
        <v>8</v>
      </c>
      <c r="E21" s="228">
        <v>6</v>
      </c>
      <c r="F21" s="228">
        <v>9</v>
      </c>
      <c r="G21" s="228">
        <v>8</v>
      </c>
      <c r="H21" s="228">
        <v>14</v>
      </c>
      <c r="I21" s="228">
        <f t="shared" si="1"/>
        <v>45</v>
      </c>
      <c r="J21" s="228">
        <f t="shared" si="2"/>
        <v>6.75</v>
      </c>
      <c r="K21" s="229">
        <v>3</v>
      </c>
      <c r="L21" s="229">
        <v>2</v>
      </c>
      <c r="M21" s="229">
        <v>2</v>
      </c>
      <c r="N21" s="229">
        <v>3</v>
      </c>
      <c r="O21" s="229">
        <v>1</v>
      </c>
      <c r="P21" s="229">
        <f t="shared" si="3"/>
        <v>11</v>
      </c>
      <c r="Q21" s="229">
        <f t="shared" si="4"/>
        <v>0.55000000000000004</v>
      </c>
      <c r="R21" s="103">
        <f t="shared" si="5"/>
        <v>1.35</v>
      </c>
      <c r="S21" s="103">
        <f t="shared" si="6"/>
        <v>0.99999999999999989</v>
      </c>
      <c r="T21" s="103">
        <f t="shared" si="7"/>
        <v>1.45</v>
      </c>
      <c r="U21" s="103">
        <f t="shared" si="8"/>
        <v>1.35</v>
      </c>
      <c r="V21" s="103">
        <f t="shared" si="9"/>
        <v>2.15</v>
      </c>
      <c r="W21" s="26">
        <f t="shared" si="10"/>
        <v>56</v>
      </c>
      <c r="X21" s="226">
        <f t="shared" si="11"/>
        <v>11.20</v>
      </c>
      <c r="Y21" s="118">
        <v>35</v>
      </c>
      <c r="Z21" s="227">
        <f t="shared" si="12"/>
        <v>28</v>
      </c>
      <c r="AA21" s="104">
        <f t="shared" si="13"/>
        <v>46.666666666666664</v>
      </c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630200</v>
      </c>
      <c r="C22" s="118" t="s">
        <v>237</v>
      </c>
      <c r="D22" s="228">
        <v>11</v>
      </c>
      <c r="E22" s="228">
        <v>12</v>
      </c>
      <c r="F22" s="228">
        <v>8</v>
      </c>
      <c r="G22" s="228">
        <v>9</v>
      </c>
      <c r="H22" s="228">
        <v>11</v>
      </c>
      <c r="I22" s="228">
        <f t="shared" si="1"/>
        <v>51</v>
      </c>
      <c r="J22" s="228">
        <f t="shared" si="2"/>
        <v>7.65</v>
      </c>
      <c r="K22" s="229">
        <v>4</v>
      </c>
      <c r="L22" s="229">
        <v>2</v>
      </c>
      <c r="M22" s="229">
        <v>3</v>
      </c>
      <c r="N22" s="229">
        <v>2</v>
      </c>
      <c r="O22" s="229">
        <v>3</v>
      </c>
      <c r="P22" s="229">
        <f t="shared" si="3"/>
        <v>14</v>
      </c>
      <c r="Q22" s="229">
        <f t="shared" si="4"/>
        <v>0.70</v>
      </c>
      <c r="R22" s="103">
        <f t="shared" si="5"/>
        <v>1.85</v>
      </c>
      <c r="S22" s="103">
        <f t="shared" si="6"/>
        <v>1.90</v>
      </c>
      <c r="T22" s="103">
        <f t="shared" si="7"/>
        <v>1.35</v>
      </c>
      <c r="U22" s="103">
        <f t="shared" si="8"/>
        <v>1.45</v>
      </c>
      <c r="V22" s="103">
        <f t="shared" si="9"/>
        <v>1.7999999999999998</v>
      </c>
      <c r="W22" s="26">
        <f t="shared" si="10"/>
        <v>65</v>
      </c>
      <c r="X22" s="226">
        <f t="shared" si="11"/>
        <v>13</v>
      </c>
      <c r="Y22" s="118">
        <v>40</v>
      </c>
      <c r="Z22" s="227">
        <f t="shared" si="12"/>
        <v>32</v>
      </c>
      <c r="AA22" s="104">
        <f t="shared" si="13"/>
        <v>53.333333333333336</v>
      </c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630201</v>
      </c>
      <c r="C23" s="118" t="s">
        <v>162</v>
      </c>
      <c r="D23" s="228">
        <v>10</v>
      </c>
      <c r="E23" s="228">
        <v>10</v>
      </c>
      <c r="F23" s="228">
        <v>10</v>
      </c>
      <c r="G23" s="228">
        <v>10</v>
      </c>
      <c r="H23" s="228">
        <v>20</v>
      </c>
      <c r="I23" s="228">
        <v>60</v>
      </c>
      <c r="J23" s="228">
        <f t="shared" si="2"/>
        <v>9</v>
      </c>
      <c r="K23" s="229">
        <v>3</v>
      </c>
      <c r="L23" s="229">
        <v>2</v>
      </c>
      <c r="M23" s="229">
        <v>3</v>
      </c>
      <c r="N23" s="229">
        <v>2</v>
      </c>
      <c r="O23" s="229">
        <v>4</v>
      </c>
      <c r="P23" s="229">
        <f t="shared" si="3"/>
        <v>14</v>
      </c>
      <c r="Q23" s="229">
        <f t="shared" si="4"/>
        <v>0.70</v>
      </c>
      <c r="R23" s="103">
        <f t="shared" si="5"/>
        <v>1.65</v>
      </c>
      <c r="S23" s="103">
        <f t="shared" si="6"/>
        <v>1.60</v>
      </c>
      <c r="T23" s="103">
        <f t="shared" si="7"/>
        <v>1.65</v>
      </c>
      <c r="U23" s="103">
        <f t="shared" si="8"/>
        <v>1.60</v>
      </c>
      <c r="V23" s="103">
        <f t="shared" si="9"/>
        <v>3.20</v>
      </c>
      <c r="W23" s="26">
        <f t="shared" si="10"/>
        <v>74</v>
      </c>
      <c r="X23" s="226">
        <f t="shared" si="11"/>
        <v>14.80</v>
      </c>
      <c r="Y23" s="118">
        <v>47</v>
      </c>
      <c r="Z23" s="227">
        <f t="shared" si="12"/>
        <v>37.60</v>
      </c>
      <c r="AA23" s="104">
        <f t="shared" si="13"/>
        <v>62.666666666666671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630204</v>
      </c>
      <c r="C24" s="118" t="s">
        <v>164</v>
      </c>
      <c r="D24" s="228">
        <v>18</v>
      </c>
      <c r="E24" s="228">
        <v>15</v>
      </c>
      <c r="F24" s="228">
        <v>12</v>
      </c>
      <c r="G24" s="228">
        <v>14</v>
      </c>
      <c r="H24" s="228">
        <v>18</v>
      </c>
      <c r="I24" s="228">
        <f t="shared" si="1"/>
        <v>77</v>
      </c>
      <c r="J24" s="228">
        <f t="shared" si="2"/>
        <v>11.55</v>
      </c>
      <c r="K24" s="229">
        <v>4</v>
      </c>
      <c r="L24" s="229">
        <v>3</v>
      </c>
      <c r="M24" s="229">
        <v>4</v>
      </c>
      <c r="N24" s="229">
        <v>4</v>
      </c>
      <c r="O24" s="229">
        <v>4</v>
      </c>
      <c r="P24" s="229">
        <f t="shared" si="3"/>
        <v>19</v>
      </c>
      <c r="Q24" s="229">
        <f t="shared" si="4"/>
        <v>0.95</v>
      </c>
      <c r="R24" s="103">
        <f t="shared" si="5"/>
        <v>2.90</v>
      </c>
      <c r="S24" s="103">
        <f t="shared" si="6"/>
        <v>2.40</v>
      </c>
      <c r="T24" s="103">
        <f t="shared" si="7"/>
        <v>1.9999999999999998</v>
      </c>
      <c r="U24" s="103">
        <f t="shared" si="8"/>
        <v>2.3000000000000003</v>
      </c>
      <c r="V24" s="103">
        <f t="shared" si="9"/>
        <v>2.90</v>
      </c>
      <c r="W24" s="26">
        <f t="shared" si="10"/>
        <v>96</v>
      </c>
      <c r="X24" s="226">
        <f t="shared" si="11"/>
        <v>19.200000000000003</v>
      </c>
      <c r="Y24" s="118">
        <v>57</v>
      </c>
      <c r="Z24" s="227">
        <f t="shared" si="12"/>
        <v>45.60</v>
      </c>
      <c r="AA24" s="104">
        <f t="shared" si="13"/>
        <v>76</v>
      </c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630205</v>
      </c>
      <c r="C25" s="118" t="s">
        <v>239</v>
      </c>
      <c r="D25" s="228">
        <v>11</v>
      </c>
      <c r="E25" s="228">
        <v>15</v>
      </c>
      <c r="F25" s="228">
        <v>15</v>
      </c>
      <c r="G25" s="228">
        <v>15</v>
      </c>
      <c r="H25" s="228">
        <v>18</v>
      </c>
      <c r="I25" s="228">
        <f t="shared" si="1"/>
        <v>74</v>
      </c>
      <c r="J25" s="228">
        <f t="shared" si="2"/>
        <v>11.10</v>
      </c>
      <c r="K25" s="229">
        <v>3</v>
      </c>
      <c r="L25" s="229">
        <v>2</v>
      </c>
      <c r="M25" s="229">
        <v>4</v>
      </c>
      <c r="N25" s="229">
        <v>2</v>
      </c>
      <c r="O25" s="229">
        <v>3</v>
      </c>
      <c r="P25" s="229">
        <f t="shared" si="3"/>
        <v>14</v>
      </c>
      <c r="Q25" s="229">
        <f t="shared" si="4"/>
        <v>0.70</v>
      </c>
      <c r="R25" s="103">
        <f t="shared" si="5"/>
        <v>1.7999999999999998</v>
      </c>
      <c r="S25" s="103">
        <f t="shared" si="6"/>
        <v>2.35</v>
      </c>
      <c r="T25" s="103">
        <f t="shared" si="7"/>
        <v>2.4500000000000002</v>
      </c>
      <c r="U25" s="103">
        <f t="shared" si="8"/>
        <v>2.35</v>
      </c>
      <c r="V25" s="103">
        <f t="shared" si="9"/>
        <v>2.8499999999999996</v>
      </c>
      <c r="W25" s="26">
        <f t="shared" si="10"/>
        <v>88</v>
      </c>
      <c r="X25" s="226">
        <f t="shared" si="11"/>
        <v>17.60</v>
      </c>
      <c r="Y25" s="118">
        <v>56</v>
      </c>
      <c r="Z25" s="227">
        <f t="shared" si="12"/>
        <v>44.80</v>
      </c>
      <c r="AA25" s="104">
        <f t="shared" si="13"/>
        <v>74.666666666666671</v>
      </c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630211</v>
      </c>
      <c r="C26" s="118" t="s">
        <v>318</v>
      </c>
      <c r="D26" s="228">
        <v>12</v>
      </c>
      <c r="E26" s="228">
        <v>14</v>
      </c>
      <c r="F26" s="228">
        <v>8</v>
      </c>
      <c r="G26" s="228">
        <v>11</v>
      </c>
      <c r="H26" s="228">
        <v>9</v>
      </c>
      <c r="I26" s="228">
        <f t="shared" si="1"/>
        <v>54</v>
      </c>
      <c r="J26" s="228">
        <f t="shared" si="2"/>
        <v>8.10</v>
      </c>
      <c r="K26" s="229">
        <v>4</v>
      </c>
      <c r="L26" s="229">
        <v>3</v>
      </c>
      <c r="M26" s="229">
        <v>2</v>
      </c>
      <c r="N26" s="229">
        <v>4</v>
      </c>
      <c r="O26" s="229">
        <v>5</v>
      </c>
      <c r="P26" s="229">
        <f t="shared" si="3"/>
        <v>18</v>
      </c>
      <c r="Q26" s="229">
        <f t="shared" si="4"/>
        <v>0.90</v>
      </c>
      <c r="R26" s="103">
        <f t="shared" si="5"/>
        <v>1.9999999999999998</v>
      </c>
      <c r="S26" s="103">
        <f t="shared" si="6"/>
        <v>2.25</v>
      </c>
      <c r="T26" s="103">
        <f t="shared" si="7"/>
        <v>1.30</v>
      </c>
      <c r="U26" s="103">
        <f t="shared" si="8"/>
        <v>1.85</v>
      </c>
      <c r="V26" s="103">
        <f t="shared" si="9"/>
        <v>1.60</v>
      </c>
      <c r="W26" s="26">
        <f t="shared" si="10"/>
        <v>72</v>
      </c>
      <c r="X26" s="226">
        <f t="shared" si="11"/>
        <v>14.40</v>
      </c>
      <c r="Y26" s="118">
        <v>41</v>
      </c>
      <c r="Z26" s="227">
        <f t="shared" si="12"/>
        <v>32.800000000000004</v>
      </c>
      <c r="AA26" s="104">
        <f t="shared" si="13"/>
        <v>54.666666666666664</v>
      </c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630213</v>
      </c>
      <c r="C27" s="118" t="s">
        <v>293</v>
      </c>
      <c r="D27" s="228">
        <v>11</v>
      </c>
      <c r="E27" s="228">
        <v>12</v>
      </c>
      <c r="F27" s="228">
        <v>14</v>
      </c>
      <c r="G27" s="228">
        <v>11</v>
      </c>
      <c r="H27" s="228">
        <v>10</v>
      </c>
      <c r="I27" s="228">
        <f t="shared" si="1"/>
        <v>58</v>
      </c>
      <c r="J27" s="228">
        <f t="shared" si="2"/>
        <v>8.6999999999999993</v>
      </c>
      <c r="K27" s="229">
        <v>4</v>
      </c>
      <c r="L27" s="229">
        <v>4</v>
      </c>
      <c r="M27" s="229">
        <v>3</v>
      </c>
      <c r="N27" s="229">
        <v>2</v>
      </c>
      <c r="O27" s="229">
        <v>1</v>
      </c>
      <c r="P27" s="229">
        <f t="shared" si="3"/>
        <v>14</v>
      </c>
      <c r="Q27" s="229">
        <f t="shared" si="4"/>
        <v>0.70</v>
      </c>
      <c r="R27" s="103">
        <f t="shared" si="5"/>
        <v>1.85</v>
      </c>
      <c r="S27" s="103">
        <f t="shared" si="6"/>
        <v>1.9999999999999998</v>
      </c>
      <c r="T27" s="103">
        <f t="shared" si="7"/>
        <v>2.25</v>
      </c>
      <c r="U27" s="103">
        <f t="shared" si="8"/>
        <v>1.75</v>
      </c>
      <c r="V27" s="103">
        <f t="shared" si="9"/>
        <v>1.55</v>
      </c>
      <c r="W27" s="26">
        <f t="shared" si="10"/>
        <v>72</v>
      </c>
      <c r="X27" s="226">
        <f t="shared" si="11"/>
        <v>14.40</v>
      </c>
      <c r="Y27" s="118">
        <v>43</v>
      </c>
      <c r="Z27" s="227">
        <f t="shared" si="12"/>
        <v>34.40</v>
      </c>
      <c r="AA27" s="104">
        <f t="shared" si="13"/>
        <v>57.333333333333336</v>
      </c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630231</v>
      </c>
      <c r="C28" s="118" t="s">
        <v>169</v>
      </c>
      <c r="D28" s="228"/>
      <c r="E28" s="228"/>
      <c r="F28" s="228"/>
      <c r="G28" s="228"/>
      <c r="H28" s="228"/>
      <c r="I28" s="228"/>
      <c r="J28" s="228"/>
      <c r="K28" s="229"/>
      <c r="L28" s="229"/>
      <c r="M28" s="229"/>
      <c r="N28" s="229"/>
      <c r="O28" s="229"/>
      <c r="P28" s="229"/>
      <c r="Q28" s="229"/>
      <c r="R28" s="103"/>
      <c r="S28" s="103"/>
      <c r="T28" s="103"/>
      <c r="U28" s="103"/>
      <c r="V28" s="103"/>
      <c r="W28" s="26"/>
      <c r="X28" s="226"/>
      <c r="Y28" s="118" t="s">
        <v>170</v>
      </c>
      <c r="Z28" s="227" t="e">
        <f t="shared" si="12"/>
        <v>#VALUE!</v>
      </c>
      <c r="AA28" s="104" t="e">
        <f t="shared" si="13"/>
        <v>#VALUE!</v>
      </c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630234</v>
      </c>
      <c r="C29" s="118" t="s">
        <v>304</v>
      </c>
      <c r="D29" s="228">
        <v>18</v>
      </c>
      <c r="E29" s="228">
        <v>15</v>
      </c>
      <c r="F29" s="228">
        <v>12</v>
      </c>
      <c r="G29" s="228">
        <v>15</v>
      </c>
      <c r="H29" s="228">
        <v>15</v>
      </c>
      <c r="I29" s="228">
        <f t="shared" si="1"/>
        <v>75</v>
      </c>
      <c r="J29" s="228">
        <f t="shared" si="2"/>
        <v>11.25</v>
      </c>
      <c r="K29" s="229">
        <v>5</v>
      </c>
      <c r="L29" s="229">
        <v>4</v>
      </c>
      <c r="M29" s="229">
        <v>3</v>
      </c>
      <c r="N29" s="229">
        <v>2</v>
      </c>
      <c r="O29" s="229">
        <v>5</v>
      </c>
      <c r="P29" s="229">
        <f t="shared" si="3"/>
        <v>19</v>
      </c>
      <c r="Q29" s="229">
        <f t="shared" si="4"/>
        <v>0.95</v>
      </c>
      <c r="R29" s="103">
        <f t="shared" si="5"/>
        <v>2.9499999999999997</v>
      </c>
      <c r="S29" s="103">
        <f t="shared" si="6"/>
        <v>2.4500000000000002</v>
      </c>
      <c r="T29" s="103">
        <f t="shared" si="7"/>
        <v>1.9499999999999997</v>
      </c>
      <c r="U29" s="103">
        <f t="shared" si="8"/>
        <v>2.35</v>
      </c>
      <c r="V29" s="103">
        <f t="shared" si="9"/>
        <v>2.50</v>
      </c>
      <c r="W29" s="26">
        <f t="shared" si="10"/>
        <v>94</v>
      </c>
      <c r="X29" s="226">
        <f t="shared" si="11"/>
        <v>18.80</v>
      </c>
      <c r="Y29" s="118">
        <v>57</v>
      </c>
      <c r="Z29" s="227">
        <f t="shared" si="12"/>
        <v>45.60</v>
      </c>
      <c r="AA29" s="104">
        <f t="shared" si="13"/>
        <v>76</v>
      </c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630235</v>
      </c>
      <c r="C30" s="118" t="s">
        <v>327</v>
      </c>
      <c r="D30" s="228">
        <v>10</v>
      </c>
      <c r="E30" s="228">
        <v>20</v>
      </c>
      <c r="F30" s="228">
        <v>10</v>
      </c>
      <c r="G30" s="228">
        <v>10</v>
      </c>
      <c r="H30" s="228">
        <v>10</v>
      </c>
      <c r="I30" s="228">
        <v>60</v>
      </c>
      <c r="J30" s="228">
        <f t="shared" si="2"/>
        <v>9</v>
      </c>
      <c r="K30" s="229">
        <v>4</v>
      </c>
      <c r="L30" s="229">
        <v>2</v>
      </c>
      <c r="M30" s="229">
        <v>5</v>
      </c>
      <c r="N30" s="229">
        <v>3</v>
      </c>
      <c r="O30" s="229">
        <v>3</v>
      </c>
      <c r="P30" s="229">
        <f t="shared" si="3"/>
        <v>17</v>
      </c>
      <c r="Q30" s="229">
        <f t="shared" si="4"/>
        <v>0.85000000000000009</v>
      </c>
      <c r="R30" s="103">
        <f t="shared" si="5"/>
        <v>1.70</v>
      </c>
      <c r="S30" s="103">
        <f t="shared" si="6"/>
        <v>3.10</v>
      </c>
      <c r="T30" s="103">
        <f t="shared" si="7"/>
        <v>1.75</v>
      </c>
      <c r="U30" s="103">
        <f t="shared" si="8"/>
        <v>1.65</v>
      </c>
      <c r="V30" s="103">
        <f t="shared" si="9"/>
        <v>1.65</v>
      </c>
      <c r="W30" s="26">
        <f t="shared" si="10"/>
        <v>77</v>
      </c>
      <c r="X30" s="226">
        <f t="shared" si="11"/>
        <v>15.40</v>
      </c>
      <c r="Y30" s="118">
        <v>50</v>
      </c>
      <c r="Z30" s="227">
        <f t="shared" si="12"/>
        <v>40</v>
      </c>
      <c r="AA30" s="104">
        <f t="shared" si="13"/>
        <v>66.666666666666657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630244</v>
      </c>
      <c r="C31" s="118" t="s">
        <v>174</v>
      </c>
      <c r="D31" s="228">
        <v>11</v>
      </c>
      <c r="E31" s="228">
        <v>10</v>
      </c>
      <c r="F31" s="228">
        <v>12</v>
      </c>
      <c r="G31" s="228">
        <v>16</v>
      </c>
      <c r="H31" s="228">
        <v>15</v>
      </c>
      <c r="I31" s="228">
        <f t="shared" si="1"/>
        <v>64</v>
      </c>
      <c r="J31" s="228">
        <f t="shared" si="2"/>
        <v>9.60</v>
      </c>
      <c r="K31" s="229">
        <v>3</v>
      </c>
      <c r="L31" s="229">
        <v>4</v>
      </c>
      <c r="M31" s="229">
        <v>2</v>
      </c>
      <c r="N31" s="229">
        <v>3</v>
      </c>
      <c r="O31" s="229">
        <v>4</v>
      </c>
      <c r="P31" s="229">
        <f t="shared" si="3"/>
        <v>16</v>
      </c>
      <c r="Q31" s="229">
        <f t="shared" si="4"/>
        <v>0.80</v>
      </c>
      <c r="R31" s="103">
        <f t="shared" si="5"/>
        <v>1.7999999999999998</v>
      </c>
      <c r="S31" s="103">
        <f t="shared" si="6"/>
        <v>1.70</v>
      </c>
      <c r="T31" s="103">
        <f t="shared" si="7"/>
        <v>1.90</v>
      </c>
      <c r="U31" s="103">
        <f t="shared" si="8"/>
        <v>2.5499999999999998</v>
      </c>
      <c r="V31" s="103">
        <f t="shared" si="9"/>
        <v>2.4500000000000002</v>
      </c>
      <c r="W31" s="26">
        <f t="shared" si="10"/>
        <v>80</v>
      </c>
      <c r="X31" s="226">
        <f t="shared" si="11"/>
        <v>16</v>
      </c>
      <c r="Y31" s="118">
        <v>48</v>
      </c>
      <c r="Z31" s="227">
        <f t="shared" si="12"/>
        <v>38.400000000000006</v>
      </c>
      <c r="AA31" s="104">
        <f t="shared" si="13"/>
        <v>64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630266</v>
      </c>
      <c r="C32" s="118" t="s">
        <v>332</v>
      </c>
      <c r="D32" s="228">
        <v>11</v>
      </c>
      <c r="E32" s="228">
        <v>9</v>
      </c>
      <c r="F32" s="228">
        <v>11</v>
      </c>
      <c r="G32" s="228">
        <v>9</v>
      </c>
      <c r="H32" s="228">
        <v>8</v>
      </c>
      <c r="I32" s="228">
        <f t="shared" si="1"/>
        <v>48</v>
      </c>
      <c r="J32" s="228">
        <f t="shared" si="2"/>
        <v>7.1999999999999993</v>
      </c>
      <c r="K32" s="229">
        <v>2</v>
      </c>
      <c r="L32" s="229">
        <v>2</v>
      </c>
      <c r="M32" s="229">
        <v>3</v>
      </c>
      <c r="N32" s="229">
        <v>2</v>
      </c>
      <c r="O32" s="229">
        <v>2</v>
      </c>
      <c r="P32" s="229">
        <f t="shared" si="3"/>
        <v>11</v>
      </c>
      <c r="Q32" s="229">
        <f t="shared" si="4"/>
        <v>0.55000000000000004</v>
      </c>
      <c r="R32" s="103">
        <f t="shared" si="5"/>
        <v>1.75</v>
      </c>
      <c r="S32" s="103">
        <f t="shared" si="6"/>
        <v>1.45</v>
      </c>
      <c r="T32" s="103">
        <f t="shared" si="7"/>
        <v>1.7999999999999998</v>
      </c>
      <c r="U32" s="103">
        <f t="shared" si="8"/>
        <v>1.45</v>
      </c>
      <c r="V32" s="103">
        <f t="shared" si="9"/>
        <v>1.30</v>
      </c>
      <c r="W32" s="26">
        <f t="shared" si="10"/>
        <v>59</v>
      </c>
      <c r="X32" s="226">
        <f t="shared" si="11"/>
        <v>11.80</v>
      </c>
      <c r="Y32" s="118">
        <v>31</v>
      </c>
      <c r="Z32" s="227">
        <f t="shared" si="12"/>
        <v>24.80</v>
      </c>
      <c r="AA32" s="104">
        <f t="shared" si="13"/>
        <v>41.333333333333336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630280</v>
      </c>
      <c r="C33" s="118" t="s">
        <v>274</v>
      </c>
      <c r="D33" s="228">
        <v>10</v>
      </c>
      <c r="E33" s="228">
        <v>11</v>
      </c>
      <c r="F33" s="228">
        <v>12</v>
      </c>
      <c r="G33" s="228">
        <v>15</v>
      </c>
      <c r="H33" s="228">
        <v>15</v>
      </c>
      <c r="I33" s="228">
        <f t="shared" si="1"/>
        <v>63</v>
      </c>
      <c r="J33" s="228">
        <f t="shared" si="2"/>
        <v>9.4499999999999993</v>
      </c>
      <c r="K33" s="229">
        <v>4</v>
      </c>
      <c r="L33" s="229">
        <v>3</v>
      </c>
      <c r="M33" s="229">
        <v>2</v>
      </c>
      <c r="N33" s="229">
        <v>4</v>
      </c>
      <c r="O33" s="229">
        <v>3</v>
      </c>
      <c r="P33" s="229">
        <f t="shared" si="3"/>
        <v>16</v>
      </c>
      <c r="Q33" s="229">
        <f t="shared" si="4"/>
        <v>0.80</v>
      </c>
      <c r="R33" s="103">
        <f t="shared" si="5"/>
        <v>1.70</v>
      </c>
      <c r="S33" s="103">
        <f t="shared" si="6"/>
        <v>1.7999999999999998</v>
      </c>
      <c r="T33" s="103">
        <f t="shared" si="7"/>
        <v>1.90</v>
      </c>
      <c r="U33" s="103">
        <f t="shared" si="8"/>
        <v>2.4500000000000002</v>
      </c>
      <c r="V33" s="103">
        <f t="shared" si="9"/>
        <v>2.40</v>
      </c>
      <c r="W33" s="26">
        <f t="shared" si="10"/>
        <v>79</v>
      </c>
      <c r="X33" s="226">
        <f t="shared" si="11"/>
        <v>15.80</v>
      </c>
      <c r="Y33" s="118">
        <v>49</v>
      </c>
      <c r="Z33" s="227">
        <f t="shared" si="12"/>
        <v>39.200000000000003</v>
      </c>
      <c r="AA33" s="104">
        <f t="shared" si="13"/>
        <v>65.333333333333329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630284</v>
      </c>
      <c r="C34" s="118" t="s">
        <v>277</v>
      </c>
      <c r="D34" s="228">
        <v>11</v>
      </c>
      <c r="E34" s="228">
        <v>12</v>
      </c>
      <c r="F34" s="228">
        <v>15</v>
      </c>
      <c r="G34" s="228">
        <v>12</v>
      </c>
      <c r="H34" s="228">
        <v>15</v>
      </c>
      <c r="I34" s="228">
        <f t="shared" si="1"/>
        <v>65</v>
      </c>
      <c r="J34" s="228">
        <f t="shared" si="2"/>
        <v>9.75</v>
      </c>
      <c r="K34" s="229">
        <v>4</v>
      </c>
      <c r="L34" s="229">
        <v>3</v>
      </c>
      <c r="M34" s="229">
        <v>2</v>
      </c>
      <c r="N34" s="229">
        <v>4</v>
      </c>
      <c r="O34" s="229">
        <v>4</v>
      </c>
      <c r="P34" s="229">
        <f t="shared" si="3"/>
        <v>17</v>
      </c>
      <c r="Q34" s="229">
        <f t="shared" si="4"/>
        <v>0.85000000000000009</v>
      </c>
      <c r="R34" s="103">
        <f t="shared" si="5"/>
        <v>1.85</v>
      </c>
      <c r="S34" s="103">
        <f t="shared" si="6"/>
        <v>1.9499999999999997</v>
      </c>
      <c r="T34" s="103">
        <f t="shared" si="7"/>
        <v>2.35</v>
      </c>
      <c r="U34" s="103">
        <f t="shared" si="8"/>
        <v>1.9999999999999998</v>
      </c>
      <c r="V34" s="103">
        <f t="shared" si="9"/>
        <v>2.4500000000000002</v>
      </c>
      <c r="W34" s="26">
        <f t="shared" si="10"/>
        <v>82</v>
      </c>
      <c r="X34" s="226">
        <f t="shared" si="11"/>
        <v>16.400000000000002</v>
      </c>
      <c r="Y34" s="118">
        <v>47</v>
      </c>
      <c r="Z34" s="227">
        <f t="shared" si="12"/>
        <v>37.60</v>
      </c>
      <c r="AA34" s="104">
        <f t="shared" si="13"/>
        <v>62.666666666666671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630285</v>
      </c>
      <c r="C35" s="118" t="s">
        <v>182</v>
      </c>
      <c r="D35" s="228">
        <v>10</v>
      </c>
      <c r="E35" s="228">
        <v>9</v>
      </c>
      <c r="F35" s="228">
        <v>11</v>
      </c>
      <c r="G35" s="228">
        <v>12</v>
      </c>
      <c r="H35" s="228">
        <v>18</v>
      </c>
      <c r="I35" s="228">
        <f t="shared" si="1"/>
        <v>60</v>
      </c>
      <c r="J35" s="228">
        <f t="shared" si="2"/>
        <v>9</v>
      </c>
      <c r="K35" s="229">
        <v>4</v>
      </c>
      <c r="L35" s="229">
        <v>3</v>
      </c>
      <c r="M35" s="229">
        <v>2</v>
      </c>
      <c r="N35" s="229">
        <v>5</v>
      </c>
      <c r="O35" s="229">
        <v>1</v>
      </c>
      <c r="P35" s="229">
        <f t="shared" si="3"/>
        <v>15</v>
      </c>
      <c r="Q35" s="229">
        <f t="shared" si="4"/>
        <v>0.75</v>
      </c>
      <c r="R35" s="103">
        <f t="shared" si="5"/>
        <v>1.70</v>
      </c>
      <c r="S35" s="103">
        <f t="shared" si="6"/>
        <v>1.50</v>
      </c>
      <c r="T35" s="103">
        <f t="shared" si="7"/>
        <v>1.75</v>
      </c>
      <c r="U35" s="103">
        <f t="shared" si="8"/>
        <v>2.0499999999999998</v>
      </c>
      <c r="V35" s="103">
        <f t="shared" si="9"/>
        <v>2.7499999999999996</v>
      </c>
      <c r="W35" s="26">
        <f t="shared" si="10"/>
        <v>75</v>
      </c>
      <c r="X35" s="226">
        <f t="shared" si="11"/>
        <v>15</v>
      </c>
      <c r="Y35" s="118">
        <v>46</v>
      </c>
      <c r="Z35" s="227">
        <f t="shared" si="12"/>
        <v>36.800000000000004</v>
      </c>
      <c r="AA35" s="104">
        <f t="shared" si="13"/>
        <v>61.333333333333329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630299</v>
      </c>
      <c r="C36" s="118" t="s">
        <v>321</v>
      </c>
      <c r="D36" s="228">
        <v>11</v>
      </c>
      <c r="E36" s="228">
        <v>12</v>
      </c>
      <c r="F36" s="228">
        <v>14</v>
      </c>
      <c r="G36" s="228">
        <v>15</v>
      </c>
      <c r="H36" s="228">
        <v>15</v>
      </c>
      <c r="I36" s="228">
        <f t="shared" si="1"/>
        <v>67</v>
      </c>
      <c r="J36" s="228">
        <f t="shared" si="2"/>
        <v>10.049999999999999</v>
      </c>
      <c r="K36" s="229">
        <v>4</v>
      </c>
      <c r="L36" s="229">
        <v>3</v>
      </c>
      <c r="M36" s="229">
        <v>2</v>
      </c>
      <c r="N36" s="229">
        <v>5</v>
      </c>
      <c r="O36" s="229">
        <v>4</v>
      </c>
      <c r="P36" s="229">
        <f t="shared" si="3"/>
        <v>18</v>
      </c>
      <c r="Q36" s="229">
        <f t="shared" si="4"/>
        <v>0.90</v>
      </c>
      <c r="R36" s="103">
        <f t="shared" si="5"/>
        <v>1.85</v>
      </c>
      <c r="S36" s="103">
        <f t="shared" si="6"/>
        <v>1.9499999999999997</v>
      </c>
      <c r="T36" s="103">
        <f t="shared" si="7"/>
        <v>2.2000000000000002</v>
      </c>
      <c r="U36" s="103">
        <f t="shared" si="8"/>
        <v>2.50</v>
      </c>
      <c r="V36" s="103">
        <f t="shared" si="9"/>
        <v>2.4500000000000002</v>
      </c>
      <c r="W36" s="26">
        <f t="shared" si="10"/>
        <v>85</v>
      </c>
      <c r="X36" s="226">
        <f t="shared" si="11"/>
        <v>17</v>
      </c>
      <c r="Y36" s="118">
        <v>50</v>
      </c>
      <c r="Z36" s="227">
        <f t="shared" si="12"/>
        <v>40</v>
      </c>
      <c r="AA36" s="104">
        <f t="shared" si="13"/>
        <v>66.666666666666657</v>
      </c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630301</v>
      </c>
      <c r="C37" s="118" t="s">
        <v>187</v>
      </c>
      <c r="D37" s="228">
        <v>11</v>
      </c>
      <c r="E37" s="228">
        <v>12</v>
      </c>
      <c r="F37" s="228">
        <v>14</v>
      </c>
      <c r="G37" s="228">
        <v>15</v>
      </c>
      <c r="H37" s="228">
        <v>15</v>
      </c>
      <c r="I37" s="228">
        <f t="shared" si="1"/>
        <v>67</v>
      </c>
      <c r="J37" s="228">
        <f t="shared" si="2"/>
        <v>10.049999999999999</v>
      </c>
      <c r="K37" s="229">
        <v>3</v>
      </c>
      <c r="L37" s="229">
        <v>2</v>
      </c>
      <c r="M37" s="229">
        <v>4</v>
      </c>
      <c r="N37" s="229">
        <v>5</v>
      </c>
      <c r="O37" s="229">
        <v>4</v>
      </c>
      <c r="P37" s="229">
        <f t="shared" si="3"/>
        <v>18</v>
      </c>
      <c r="Q37" s="229">
        <f t="shared" si="4"/>
        <v>0.90</v>
      </c>
      <c r="R37" s="103">
        <f t="shared" si="5"/>
        <v>1.7999999999999998</v>
      </c>
      <c r="S37" s="103">
        <f t="shared" si="6"/>
        <v>1.90</v>
      </c>
      <c r="T37" s="103">
        <f t="shared" si="7"/>
        <v>2.3000000000000003</v>
      </c>
      <c r="U37" s="103">
        <f t="shared" si="8"/>
        <v>2.50</v>
      </c>
      <c r="V37" s="103">
        <f t="shared" si="9"/>
        <v>2.4500000000000002</v>
      </c>
      <c r="W37" s="26">
        <f t="shared" si="10"/>
        <v>85</v>
      </c>
      <c r="X37" s="226">
        <f t="shared" si="11"/>
        <v>17</v>
      </c>
      <c r="Y37" s="118">
        <v>50</v>
      </c>
      <c r="Z37" s="227">
        <f t="shared" si="12"/>
        <v>40</v>
      </c>
      <c r="AA37" s="104">
        <f t="shared" si="13"/>
        <v>66.666666666666657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630308</v>
      </c>
      <c r="C38" s="118" t="s">
        <v>189</v>
      </c>
      <c r="D38" s="228">
        <v>6</v>
      </c>
      <c r="E38" s="228">
        <v>9</v>
      </c>
      <c r="F38" s="228">
        <v>8</v>
      </c>
      <c r="G38" s="228">
        <v>8</v>
      </c>
      <c r="H38" s="228">
        <v>5</v>
      </c>
      <c r="I38" s="228">
        <f t="shared" si="1"/>
        <v>36</v>
      </c>
      <c r="J38" s="228">
        <f t="shared" si="2"/>
        <v>5.40</v>
      </c>
      <c r="K38" s="229">
        <v>1</v>
      </c>
      <c r="L38" s="229">
        <v>3</v>
      </c>
      <c r="M38" s="229">
        <v>2</v>
      </c>
      <c r="N38" s="229">
        <v>2</v>
      </c>
      <c r="O38" s="229">
        <v>1</v>
      </c>
      <c r="P38" s="229">
        <f t="shared" si="3"/>
        <v>9</v>
      </c>
      <c r="Q38" s="229">
        <f t="shared" si="4"/>
        <v>0.45</v>
      </c>
      <c r="R38" s="103">
        <f t="shared" si="5"/>
        <v>0.95</v>
      </c>
      <c r="S38" s="103">
        <f t="shared" si="6"/>
        <v>1.50</v>
      </c>
      <c r="T38" s="103">
        <f t="shared" si="7"/>
        <v>1.30</v>
      </c>
      <c r="U38" s="103">
        <f t="shared" si="8"/>
        <v>1.30</v>
      </c>
      <c r="V38" s="103">
        <f t="shared" si="9"/>
        <v>0.80</v>
      </c>
      <c r="W38" s="26">
        <f t="shared" si="10"/>
        <v>45</v>
      </c>
      <c r="X38" s="226">
        <f t="shared" si="11"/>
        <v>9</v>
      </c>
      <c r="Y38" s="118">
        <v>28</v>
      </c>
      <c r="Z38" s="227">
        <f t="shared" si="12"/>
        <v>22.40</v>
      </c>
      <c r="AA38" s="104">
        <f t="shared" si="13"/>
        <v>37.333333333333336</v>
      </c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41" ht="21" thickBot="1"/>
    <row r="42" spans="1:26" ht="20.25">
      <c r="A42" s="193" t="s">
        <v>16</v>
      </c>
      <c r="B42" s="194"/>
      <c r="C42" s="195"/>
      <c r="D42" s="6">
        <f t="shared" si="14" ref="D42:Z42">COUNT(D7:D40)</f>
        <v>31</v>
      </c>
      <c r="E42" s="6">
        <f t="shared" si="14"/>
        <v>31</v>
      </c>
      <c r="F42" s="6">
        <f t="shared" si="14"/>
        <v>31</v>
      </c>
      <c r="G42" s="6">
        <f t="shared" si="14"/>
        <v>31</v>
      </c>
      <c r="H42" s="6">
        <f t="shared" si="14"/>
        <v>31</v>
      </c>
      <c r="I42" s="6">
        <f t="shared" si="14"/>
        <v>31</v>
      </c>
      <c r="J42" s="6">
        <f t="shared" si="14"/>
        <v>31</v>
      </c>
      <c r="K42" s="6">
        <f t="shared" si="14"/>
        <v>31</v>
      </c>
      <c r="L42" s="6">
        <f t="shared" si="14"/>
        <v>31</v>
      </c>
      <c r="M42" s="6">
        <f t="shared" si="14"/>
        <v>31</v>
      </c>
      <c r="N42" s="6">
        <f t="shared" si="14"/>
        <v>31</v>
      </c>
      <c r="O42" s="6">
        <f t="shared" si="14"/>
        <v>31</v>
      </c>
      <c r="P42" s="6">
        <f t="shared" si="14"/>
        <v>31</v>
      </c>
      <c r="Q42" s="6">
        <f t="shared" si="14"/>
        <v>31</v>
      </c>
      <c r="R42" s="6">
        <f t="shared" si="14"/>
        <v>31</v>
      </c>
      <c r="S42" s="6">
        <f t="shared" si="14"/>
        <v>31</v>
      </c>
      <c r="T42" s="6">
        <f t="shared" si="14"/>
        <v>31</v>
      </c>
      <c r="U42" s="6">
        <f t="shared" si="14"/>
        <v>31</v>
      </c>
      <c r="V42" s="6">
        <f t="shared" si="14"/>
        <v>31</v>
      </c>
      <c r="W42" s="6">
        <f t="shared" si="14"/>
        <v>31</v>
      </c>
      <c r="X42" s="6">
        <f t="shared" si="14"/>
        <v>31</v>
      </c>
      <c r="Y42" s="6">
        <f t="shared" si="14"/>
        <v>31</v>
      </c>
      <c r="Z42" s="6">
        <f t="shared" si="14"/>
        <v>31</v>
      </c>
    </row>
    <row r="43" spans="1:26" ht="21" customHeight="1">
      <c r="A43" s="166" t="s">
        <v>17</v>
      </c>
      <c r="B43" s="167"/>
      <c r="C43" s="168"/>
      <c r="D43" s="7">
        <v>20</v>
      </c>
      <c r="E43" s="8">
        <v>20</v>
      </c>
      <c r="F43" s="8">
        <v>20</v>
      </c>
      <c r="G43" s="8">
        <v>20</v>
      </c>
      <c r="H43" s="73">
        <v>20</v>
      </c>
      <c r="I43" s="9">
        <f>SUM(D43:H43)</f>
        <v>100</v>
      </c>
      <c r="J43" s="74">
        <f>I43*0.15</f>
        <v>15</v>
      </c>
      <c r="K43" s="71">
        <v>6</v>
      </c>
      <c r="L43" s="11">
        <v>6</v>
      </c>
      <c r="M43" s="11">
        <v>6</v>
      </c>
      <c r="N43" s="11">
        <v>6</v>
      </c>
      <c r="O43" s="72">
        <v>6</v>
      </c>
      <c r="P43" s="69">
        <f>SUM(K43:O43)</f>
        <v>30</v>
      </c>
      <c r="Q43" s="79">
        <f>P43*0.05</f>
        <v>1.50</v>
      </c>
      <c r="R43" s="80">
        <f>(D43*0.15+K43*0.05)</f>
        <v>3.30</v>
      </c>
      <c r="S43" s="13">
        <f>((E43*0.15+L43*0.05))</f>
        <v>3.30</v>
      </c>
      <c r="T43" s="13">
        <f t="shared" si="15" ref="T43:U43">((F43*0.15+M43*0.05))</f>
        <v>3.30</v>
      </c>
      <c r="U43" s="13">
        <f t="shared" si="15"/>
        <v>3.30</v>
      </c>
      <c r="V43" s="14">
        <f>((H43*0.15+O43*0.05))</f>
        <v>3.30</v>
      </c>
      <c r="W43" s="82">
        <v>130</v>
      </c>
      <c r="X43" s="81">
        <f>W43*0.2</f>
        <v>26</v>
      </c>
      <c r="Y43" s="12">
        <v>75</v>
      </c>
      <c r="Z43" s="69">
        <f>Y43*0.8</f>
        <v>60</v>
      </c>
    </row>
    <row r="44" spans="1:26" ht="20.25">
      <c r="A44" s="166" t="s">
        <v>77</v>
      </c>
      <c r="B44" s="167"/>
      <c r="C44" s="168"/>
      <c r="D44" s="7">
        <f>D43*0.4</f>
        <v>8</v>
      </c>
      <c r="E44" s="8">
        <f>E43*0.4</f>
        <v>8</v>
      </c>
      <c r="F44" s="8">
        <f t="shared" si="16" ref="F44:J44">F43*0.4</f>
        <v>8</v>
      </c>
      <c r="G44" s="8">
        <f t="shared" si="16"/>
        <v>8</v>
      </c>
      <c r="H44" s="73">
        <f t="shared" si="16"/>
        <v>8</v>
      </c>
      <c r="I44" s="9">
        <f t="shared" si="16"/>
        <v>40</v>
      </c>
      <c r="J44" s="74">
        <f t="shared" si="16"/>
        <v>6</v>
      </c>
      <c r="K44" s="71">
        <f>K43*0.4</f>
        <v>2.4000000000000004</v>
      </c>
      <c r="L44" s="11">
        <f>L43*0.4</f>
        <v>2.4000000000000004</v>
      </c>
      <c r="M44" s="11">
        <f t="shared" si="17" ref="M44:Z44">M43*0.4</f>
        <v>2.4000000000000004</v>
      </c>
      <c r="N44" s="11">
        <f t="shared" si="17"/>
        <v>2.4000000000000004</v>
      </c>
      <c r="O44" s="72">
        <f t="shared" si="17"/>
        <v>2.4000000000000004</v>
      </c>
      <c r="P44" s="69">
        <f t="shared" si="17"/>
        <v>12</v>
      </c>
      <c r="Q44" s="79">
        <f t="shared" si="17"/>
        <v>0.60000000000000009</v>
      </c>
      <c r="R44" s="80">
        <f t="shared" si="17"/>
        <v>1.32</v>
      </c>
      <c r="S44" s="13">
        <f t="shared" si="17"/>
        <v>1.32</v>
      </c>
      <c r="T44" s="13">
        <f t="shared" si="17"/>
        <v>1.32</v>
      </c>
      <c r="U44" s="13">
        <f t="shared" si="17"/>
        <v>1.32</v>
      </c>
      <c r="V44" s="14">
        <f t="shared" si="17"/>
        <v>1.32</v>
      </c>
      <c r="W44" s="82">
        <f t="shared" si="17"/>
        <v>52</v>
      </c>
      <c r="X44" s="81">
        <f t="shared" si="17"/>
        <v>10.40</v>
      </c>
      <c r="Y44" s="12">
        <f t="shared" si="17"/>
        <v>30</v>
      </c>
      <c r="Z44" s="69">
        <f t="shared" si="17"/>
        <v>24</v>
      </c>
    </row>
    <row r="45" spans="1:26" ht="21" customHeight="1">
      <c r="A45" s="166" t="s">
        <v>18</v>
      </c>
      <c r="B45" s="167"/>
      <c r="C45" s="168"/>
      <c r="D45" s="7">
        <f>COUNTIF(D7:D40,"&gt;=8")</f>
        <v>30</v>
      </c>
      <c r="E45" s="7">
        <f>COUNTIF(E7:E40,"&gt;=8")</f>
        <v>30</v>
      </c>
      <c r="F45" s="7">
        <f>COUNTIF(F7:F40,"&gt;=8")</f>
        <v>31</v>
      </c>
      <c r="G45" s="7">
        <f>COUNTIF(G7:G40,"&gt;=8")</f>
        <v>31</v>
      </c>
      <c r="H45" s="7">
        <f>COUNTIF(H7:H40,"&gt;=8")</f>
        <v>30</v>
      </c>
      <c r="I45" s="7">
        <f>COUNTIF(I7:I40,"&gt;=40")</f>
        <v>30</v>
      </c>
      <c r="J45" s="7">
        <f>COUNTIF(J7:J40,"&gt;=6")</f>
        <v>30</v>
      </c>
      <c r="K45" s="7">
        <f>COUNTIF(K7:K40,"&gt;=2.4")</f>
        <v>21</v>
      </c>
      <c r="L45" s="7">
        <f>COUNTIF(L7:L40,"&gt;=2.4")</f>
        <v>19</v>
      </c>
      <c r="M45" s="7">
        <f>COUNTIF(M7:M40,"&gt;=2.4")</f>
        <v>18</v>
      </c>
      <c r="N45" s="7">
        <f>COUNTIF(N7:N40,"&gt;=2.4")</f>
        <v>16</v>
      </c>
      <c r="O45" s="7">
        <f>COUNTIF(O7:O40,"&gt;=2.4")</f>
        <v>17</v>
      </c>
      <c r="P45" s="7">
        <f>COUNTIF(P7:P40,"&gt;=12")</f>
        <v>23</v>
      </c>
      <c r="Q45" s="7">
        <f>COUNTIF(Q7:Q40,"&gt;=.6")</f>
        <v>23</v>
      </c>
      <c r="R45" s="7">
        <f>COUNTIF(R7:R40,"&gt;=1.32")</f>
        <v>26</v>
      </c>
      <c r="S45" s="7">
        <f>COUNTIF(S7:S40,"&gt;=1.32")</f>
        <v>28</v>
      </c>
      <c r="T45" s="7">
        <f>COUNTIF(T7:T40,"&gt;=1.32")</f>
        <v>27</v>
      </c>
      <c r="U45" s="7">
        <f>COUNTIF(U7:U40,"&gt;=1.32")</f>
        <v>27</v>
      </c>
      <c r="V45" s="7">
        <f>COUNTIF(V7:V40,"&gt;=1.32")</f>
        <v>26</v>
      </c>
      <c r="W45" s="7">
        <f>COUNTIF(W7:W40,"&gt;=52")</f>
        <v>30</v>
      </c>
      <c r="X45" s="7">
        <f>COUNTIF(X7:X40,"&gt;=10.4")</f>
        <v>30</v>
      </c>
      <c r="Y45" s="7">
        <f>COUNTIF(Y7:Y40,"&gt;=30")</f>
        <v>30</v>
      </c>
      <c r="Z45" s="7">
        <f>COUNTIF(Z7:Z40,"&gt;=24")</f>
        <v>30</v>
      </c>
    </row>
    <row r="46" spans="1:26" ht="20.25">
      <c r="A46" s="166" t="s">
        <v>19</v>
      </c>
      <c r="B46" s="167"/>
      <c r="C46" s="168"/>
      <c r="D46" s="75" t="str">
        <f t="shared" si="18" ref="D46:Z46">IF(((D45/COUNT(D7:D40))*100)&gt;=60,"3",IF(AND(((D45/COUNT(D7:D40))*100)&lt;60,((D45/COUNT(D7:D40))*100)&gt;=50),"2",IF(AND(((D45/COUNT(D7:D40))*100)&lt;50,((D45/COUNT(D7:D40))*100)&gt;=40),"1","0")))</f>
        <v>3</v>
      </c>
      <c r="E46" s="75" t="str">
        <f t="shared" si="18"/>
        <v>3</v>
      </c>
      <c r="F46" s="75" t="str">
        <f t="shared" si="18"/>
        <v>3</v>
      </c>
      <c r="G46" s="75" t="str">
        <f t="shared" si="18"/>
        <v>3</v>
      </c>
      <c r="H46" s="75" t="str">
        <f t="shared" si="18"/>
        <v>3</v>
      </c>
      <c r="I46" s="75" t="str">
        <f t="shared" si="18"/>
        <v>3</v>
      </c>
      <c r="J46" s="75" t="str">
        <f t="shared" si="18"/>
        <v>3</v>
      </c>
      <c r="K46" s="75" t="str">
        <f t="shared" si="18"/>
        <v>3</v>
      </c>
      <c r="L46" s="75" t="str">
        <f t="shared" si="18"/>
        <v>3</v>
      </c>
      <c r="M46" s="75" t="str">
        <f t="shared" si="18"/>
        <v>2</v>
      </c>
      <c r="N46" s="75" t="str">
        <f t="shared" si="18"/>
        <v>2</v>
      </c>
      <c r="O46" s="75" t="str">
        <f t="shared" si="18"/>
        <v>2</v>
      </c>
      <c r="P46" s="75" t="str">
        <f t="shared" si="18"/>
        <v>3</v>
      </c>
      <c r="Q46" s="75" t="str">
        <f t="shared" si="18"/>
        <v>3</v>
      </c>
      <c r="R46" s="75" t="str">
        <f t="shared" si="18"/>
        <v>3</v>
      </c>
      <c r="S46" s="75" t="str">
        <f t="shared" si="18"/>
        <v>3</v>
      </c>
      <c r="T46" s="75" t="str">
        <f t="shared" si="18"/>
        <v>3</v>
      </c>
      <c r="U46" s="75" t="str">
        <f t="shared" si="18"/>
        <v>3</v>
      </c>
      <c r="V46" s="75" t="str">
        <f t="shared" si="18"/>
        <v>3</v>
      </c>
      <c r="W46" s="75" t="str">
        <f t="shared" si="18"/>
        <v>3</v>
      </c>
      <c r="X46" s="75" t="str">
        <f t="shared" si="18"/>
        <v>3</v>
      </c>
      <c r="Y46" s="75" t="str">
        <f t="shared" si="18"/>
        <v>3</v>
      </c>
      <c r="Z46" s="75" t="str">
        <f t="shared" si="18"/>
        <v>3</v>
      </c>
    </row>
    <row r="47" spans="1:26" ht="21" thickBot="1">
      <c r="A47" s="169" t="s">
        <v>20</v>
      </c>
      <c r="B47" s="170"/>
      <c r="C47" s="171"/>
      <c r="D47" s="10">
        <f t="shared" si="19" ref="D47:Z47">((D45/COUNT(D7:D40))*D46)</f>
        <v>2.903225806451613</v>
      </c>
      <c r="E47" s="10">
        <f t="shared" si="19"/>
        <v>2.903225806451613</v>
      </c>
      <c r="F47" s="10">
        <f t="shared" si="19"/>
        <v>3</v>
      </c>
      <c r="G47" s="10">
        <f t="shared" si="19"/>
        <v>3</v>
      </c>
      <c r="H47" s="10">
        <f t="shared" si="19"/>
        <v>2.903225806451613</v>
      </c>
      <c r="I47" s="10">
        <f t="shared" si="19"/>
        <v>2.903225806451613</v>
      </c>
      <c r="J47" s="10">
        <f t="shared" si="19"/>
        <v>2.903225806451613</v>
      </c>
      <c r="K47" s="10">
        <f t="shared" si="19"/>
        <v>2.032258064516129</v>
      </c>
      <c r="L47" s="10">
        <f t="shared" si="19"/>
        <v>1.838709677419355</v>
      </c>
      <c r="M47" s="10">
        <f t="shared" si="19"/>
        <v>1.1612903225806452</v>
      </c>
      <c r="N47" s="10">
        <f t="shared" si="19"/>
        <v>1.032258064516129</v>
      </c>
      <c r="O47" s="10">
        <f t="shared" si="19"/>
        <v>1.096774193548387</v>
      </c>
      <c r="P47" s="10">
        <f t="shared" si="19"/>
        <v>2.225806451612903</v>
      </c>
      <c r="Q47" s="10">
        <f t="shared" si="19"/>
        <v>2.225806451612903</v>
      </c>
      <c r="R47" s="10">
        <f t="shared" si="19"/>
        <v>2.5161290322580645</v>
      </c>
      <c r="S47" s="10">
        <f t="shared" si="19"/>
        <v>2.7096774193548385</v>
      </c>
      <c r="T47" s="10">
        <f t="shared" si="19"/>
        <v>2.6129032258064515</v>
      </c>
      <c r="U47" s="10">
        <f t="shared" si="19"/>
        <v>2.6129032258064515</v>
      </c>
      <c r="V47" s="10">
        <f t="shared" si="19"/>
        <v>2.5161290322580645</v>
      </c>
      <c r="W47" s="10">
        <f t="shared" si="19"/>
        <v>2.903225806451613</v>
      </c>
      <c r="X47" s="10">
        <f t="shared" si="19"/>
        <v>2.903225806451613</v>
      </c>
      <c r="Y47" s="10">
        <f t="shared" si="19"/>
        <v>2.903225806451613</v>
      </c>
      <c r="Z47" s="10">
        <f t="shared" si="19"/>
        <v>2.903225806451613</v>
      </c>
    </row>
    <row r="48" spans="1:8" ht="21" thickBot="1">
      <c r="A48" s="2"/>
      <c r="B48" s="2"/>
      <c r="C48" s="2"/>
      <c r="D48" s="2"/>
      <c r="E48" s="1"/>
      <c r="F48" s="1"/>
      <c r="G48" s="1"/>
      <c r="H48" s="1"/>
    </row>
    <row r="49" spans="1:19" ht="20.25">
      <c r="A49" s="172" t="s">
        <v>21</v>
      </c>
      <c r="B49" s="173"/>
      <c r="C49" s="174"/>
      <c r="D49" s="2"/>
      <c r="E49" s="175" t="s">
        <v>22</v>
      </c>
      <c r="F49" s="176"/>
      <c r="G49" s="176"/>
      <c r="H49" s="176"/>
      <c r="I49" s="176"/>
      <c r="J49" s="176"/>
      <c r="K49" s="176"/>
      <c r="L49" s="176"/>
      <c r="M49" s="176"/>
      <c r="N49" s="177"/>
      <c r="O49" s="70" t="s">
        <v>12</v>
      </c>
      <c r="P49" s="17" t="s">
        <v>3</v>
      </c>
      <c r="Q49" s="17" t="s">
        <v>4</v>
      </c>
      <c r="R49" s="17" t="s">
        <v>5</v>
      </c>
      <c r="S49" s="18" t="s">
        <v>6</v>
      </c>
    </row>
    <row r="50" spans="1:19" ht="21" thickBot="1">
      <c r="A50" s="19" t="s">
        <v>78</v>
      </c>
      <c r="B50" s="3"/>
      <c r="C50" s="20"/>
      <c r="D50" s="2"/>
      <c r="E50" s="178"/>
      <c r="F50" s="179"/>
      <c r="G50" s="179"/>
      <c r="H50" s="179"/>
      <c r="I50" s="179"/>
      <c r="J50" s="179"/>
      <c r="K50" s="179"/>
      <c r="L50" s="179"/>
      <c r="M50" s="179"/>
      <c r="N50" s="180"/>
      <c r="O50" s="4">
        <f>(R47*0.2+Z47*0.8)</f>
        <v>2.8258064516129036</v>
      </c>
      <c r="P50" s="4">
        <f>(S47*0.2+Z47*0.8)</f>
        <v>2.8645161290322583</v>
      </c>
      <c r="Q50" s="4">
        <f>(T47*0.2+Z47*0.8)</f>
        <v>2.8451612903225807</v>
      </c>
      <c r="R50" s="4">
        <f>(U47*0.2+Z47*0.8)</f>
        <v>2.8451612903225807</v>
      </c>
      <c r="S50" s="5">
        <f>(V47*0.2+Z47*0.8)</f>
        <v>2.8258064516129036</v>
      </c>
    </row>
    <row r="51" spans="1:8" ht="20.25">
      <c r="A51" s="19" t="s">
        <v>79</v>
      </c>
      <c r="B51" s="3"/>
      <c r="C51" s="20"/>
      <c r="D51" s="2"/>
      <c r="E51" s="1"/>
      <c r="F51" s="1"/>
      <c r="G51" s="1"/>
      <c r="H51" s="1"/>
    </row>
    <row r="52" spans="1:8" ht="21" thickBot="1">
      <c r="A52" s="21" t="s">
        <v>80</v>
      </c>
      <c r="B52" s="22"/>
      <c r="C52" s="23"/>
      <c r="D52" s="2"/>
      <c r="E52" s="1"/>
      <c r="F52" s="1"/>
      <c r="G52" s="1"/>
      <c r="H52" s="1"/>
    </row>
  </sheetData>
  <mergeCells count="22">
    <mergeCell ref="A47:C47"/>
    <mergeCell ref="A49:C49"/>
    <mergeCell ref="E49:N50"/>
    <mergeCell ref="A42:C42"/>
    <mergeCell ref="A43:C43"/>
    <mergeCell ref="A44:C44"/>
    <mergeCell ref="A45:C45"/>
    <mergeCell ref="A46:C46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</mergeCells>
  <pageMargins left="0.7" right="0.7" top="0.75" bottom="0.75" header="0.3" footer="0.3"/>
  <pageSetup orientation="portrait" paperSize="1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435078-6caa-4145-870c-34b185450adb}">
  <dimension ref="A1:J6"/>
  <sheetViews>
    <sheetView workbookViewId="0" topLeftCell="A1">
      <selection pane="topLeft" activeCell="A2" sqref="A2:J2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194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/>
      <c r="B4" s="24"/>
      <c r="C4" s="25"/>
      <c r="D4" s="25" t="str">
        <f>'1 (7)'!C3</f>
        <v>POSITIVE PSYCHOLOGY</v>
      </c>
      <c r="E4" s="4">
        <f>'1 (7)'!O48</f>
        <v>2.90625</v>
      </c>
      <c r="F4" s="4">
        <f>'1 (7)'!P48</f>
        <v>2.8875</v>
      </c>
      <c r="G4" s="4">
        <f>'1 (7)'!Q48</f>
        <v>2.8687500000000004</v>
      </c>
      <c r="H4" s="4">
        <f>'1 (7)'!R48</f>
        <v>2.8687500000000004</v>
      </c>
      <c r="I4" s="4">
        <f>'1 (7)'!S48</f>
        <v>2.8875</v>
      </c>
      <c r="J4" s="28">
        <f>AVERAGE(E4:I4)</f>
        <v>2.8837500000000005</v>
      </c>
    </row>
    <row r="5" spans="1:10" ht="29.25" customHeight="1">
      <c r="A5" s="24"/>
      <c r="B5" s="24"/>
      <c r="C5" s="25"/>
      <c r="D5" s="25" t="str">
        <f>'2 (7)'!C3</f>
        <v>PSYCHOLOGICAL TESTING &amp; ASSESSMENT</v>
      </c>
      <c r="E5" s="115">
        <f>'2 (7)'!O50</f>
        <v>2.8258064516129036</v>
      </c>
      <c r="F5" s="115">
        <f>'2 (7)'!P50</f>
        <v>2.8645161290322583</v>
      </c>
      <c r="G5" s="115">
        <f>'2 (7)'!Q50</f>
        <v>2.8451612903225807</v>
      </c>
      <c r="H5" s="115">
        <f>'2 (7)'!R50</f>
        <v>2.8451612903225807</v>
      </c>
      <c r="I5" s="115">
        <f>'2 (7)'!S50</f>
        <v>2.8258064516129036</v>
      </c>
      <c r="J5" s="28">
        <f t="shared" si="0" ref="J5">AVERAGE(E5:I5)</f>
        <v>2.8412903225806456</v>
      </c>
    </row>
    <row r="6" spans="1:10" ht="30.6" customHeight="1">
      <c r="A6" s="230" t="s">
        <v>32</v>
      </c>
      <c r="B6" s="230"/>
      <c r="C6" s="230"/>
      <c r="D6" s="230"/>
      <c r="E6" s="28">
        <f>AVERAGE(E4:E4)</f>
        <v>2.90625</v>
      </c>
      <c r="F6" s="28">
        <f t="shared" si="1" ref="F6:I6">AVERAGE(F4:F4)</f>
        <v>2.8875</v>
      </c>
      <c r="G6" s="28">
        <f t="shared" si="1"/>
        <v>2.8687500000000004</v>
      </c>
      <c r="H6" s="28">
        <f t="shared" si="1"/>
        <v>2.8687500000000004</v>
      </c>
      <c r="I6" s="28">
        <f t="shared" si="1"/>
        <v>2.8875</v>
      </c>
      <c r="J6" s="28">
        <f>AVERAGE(E6:I6)</f>
        <v>2.8837500000000005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3cb8fd-7a08-4402-af0e-6ca6a230bd41}">
  <dimension ref="A1:U71"/>
  <sheetViews>
    <sheetView zoomScale="79" zoomScaleNormal="79" workbookViewId="0" topLeftCell="A1">
      <selection pane="topLeft" activeCell="M25" sqref="M25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332" t="s">
        <v>57</v>
      </c>
      <c r="E3" s="333"/>
      <c r="F3" s="333"/>
      <c r="G3" s="333"/>
      <c r="H3" s="333"/>
      <c r="I3" s="333"/>
      <c r="J3" s="333"/>
      <c r="K3" s="3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(8)'!E6</f>
        <v>2.90625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(8)'!F6</f>
        <v>2.8875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(8)'!G6</f>
        <v>2.8687500000000004</v>
      </c>
    </row>
    <row r="6" spans="2:21" ht="15.75">
      <c r="B6" s="37" t="s">
        <v>97</v>
      </c>
      <c r="C6" s="37"/>
      <c r="D6" s="37" t="str">
        <f>'CO (8)'!D4</f>
        <v>POSITIVE PSYCHOLOGY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(8)'!H6</f>
        <v>2.8687500000000004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(8)'!I6</f>
        <v>2.8875</v>
      </c>
    </row>
    <row r="8" spans="1:14" ht="16.5" customHeight="1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91">
        <v>3</v>
      </c>
      <c r="D11" s="91"/>
      <c r="E11" s="91"/>
      <c r="F11" s="91"/>
      <c r="G11" s="91"/>
      <c r="H11" s="91"/>
      <c r="I11" s="91">
        <v>1</v>
      </c>
      <c r="J11" s="91">
        <v>3</v>
      </c>
      <c r="K11" s="91"/>
      <c r="L11" s="91"/>
      <c r="M11" s="91">
        <v>1</v>
      </c>
      <c r="N11" s="91"/>
    </row>
    <row r="12" spans="1:14" ht="16.5" thickBot="1">
      <c r="A12" s="31"/>
      <c r="B12" s="244" t="s">
        <v>50</v>
      </c>
      <c r="C12" s="91"/>
      <c r="D12" s="91"/>
      <c r="E12" s="91"/>
      <c r="F12" s="91">
        <v>2</v>
      </c>
      <c r="G12" s="91"/>
      <c r="H12" s="91"/>
      <c r="I12" s="91"/>
      <c r="J12" s="91">
        <v>2</v>
      </c>
      <c r="K12" s="91"/>
      <c r="L12" s="91"/>
      <c r="M12" s="91"/>
      <c r="N12" s="91">
        <v>2</v>
      </c>
    </row>
    <row r="13" spans="1:14" ht="16.5" thickBot="1">
      <c r="A13" s="31"/>
      <c r="B13" s="244" t="s">
        <v>51</v>
      </c>
      <c r="C13" s="91"/>
      <c r="D13" s="91"/>
      <c r="E13" s="91">
        <v>1</v>
      </c>
      <c r="F13" s="91"/>
      <c r="G13" s="91"/>
      <c r="H13" s="91"/>
      <c r="I13" s="91">
        <v>2</v>
      </c>
      <c r="J13" s="91"/>
      <c r="K13" s="91">
        <v>2</v>
      </c>
      <c r="L13" s="91"/>
      <c r="M13" s="91"/>
      <c r="N13" s="91"/>
    </row>
    <row r="14" spans="1:14" ht="16.5" thickBot="1">
      <c r="A14" s="31"/>
      <c r="B14" s="244" t="s">
        <v>52</v>
      </c>
      <c r="C14" s="91"/>
      <c r="D14" s="91">
        <v>2</v>
      </c>
      <c r="E14" s="91"/>
      <c r="F14" s="91">
        <v>2</v>
      </c>
      <c r="G14" s="91"/>
      <c r="H14" s="91">
        <v>2</v>
      </c>
      <c r="I14" s="91"/>
      <c r="J14" s="91">
        <v>3</v>
      </c>
      <c r="K14" s="91"/>
      <c r="L14" s="91">
        <v>2</v>
      </c>
      <c r="M14" s="91">
        <v>2</v>
      </c>
      <c r="N14" s="91">
        <v>2</v>
      </c>
    </row>
    <row r="15" spans="1:14" ht="16.5" thickBot="1">
      <c r="A15" s="31"/>
      <c r="B15" s="244" t="s">
        <v>53</v>
      </c>
      <c r="C15" s="91">
        <v>1</v>
      </c>
      <c r="D15" s="91">
        <v>1</v>
      </c>
      <c r="E15" s="91">
        <v>3</v>
      </c>
      <c r="F15" s="91">
        <v>1</v>
      </c>
      <c r="G15" s="91"/>
      <c r="H15" s="91">
        <v>2</v>
      </c>
      <c r="I15" s="91">
        <v>2</v>
      </c>
      <c r="J15" s="91">
        <v>2</v>
      </c>
      <c r="K15" s="91">
        <v>2</v>
      </c>
      <c r="L15" s="91">
        <v>2</v>
      </c>
      <c r="M15" s="91">
        <v>2</v>
      </c>
      <c r="N15" s="91">
        <v>1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2.9015625</v>
      </c>
      <c r="D16" s="40">
        <f t="shared" si="0" ref="D16:N16">($U$3*D11+$U$4*D12+$U$5*D13+$U$6*D14+$U$7*D15)/(D11+D12+D13+D14+D15)</f>
        <v>2.875</v>
      </c>
      <c r="E16" s="40">
        <f t="shared" si="0"/>
        <v>2.8828125000000004</v>
      </c>
      <c r="F16" s="40">
        <f t="shared" si="0"/>
        <v>2.8800000000000003</v>
      </c>
      <c r="G16" s="40" t="e">
        <f t="shared" si="0"/>
        <v>#DIV/0!</v>
      </c>
      <c r="H16" s="40">
        <f t="shared" si="0"/>
        <v>2.8781250000000003</v>
      </c>
      <c r="I16" s="40">
        <f t="shared" si="0"/>
        <v>2.88375</v>
      </c>
      <c r="J16" s="40">
        <f t="shared" si="0"/>
        <v>2.8875</v>
      </c>
      <c r="K16" s="40">
        <f t="shared" si="0"/>
        <v>2.8781250000000003</v>
      </c>
      <c r="L16" s="40">
        <f t="shared" si="0"/>
        <v>2.8781250000000003</v>
      </c>
      <c r="M16" s="40">
        <f t="shared" si="0"/>
        <v>2.88375</v>
      </c>
      <c r="N16" s="40">
        <f t="shared" si="0"/>
        <v>2.8800000000000003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(8)'!D5</f>
        <v>PSYCHOLOGICAL TESTING &amp; ASSESSMENT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customHeight="1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35" t="s">
        <v>47</v>
      </c>
      <c r="N24" s="3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36">
        <v>2</v>
      </c>
      <c r="N25" s="336"/>
    </row>
    <row r="26" spans="2:14" ht="16.5" thickBot="1">
      <c r="B26" s="244" t="s">
        <v>49</v>
      </c>
      <c r="C26" s="91">
        <v>2</v>
      </c>
      <c r="D26" s="91"/>
      <c r="E26" s="91"/>
      <c r="F26" s="91"/>
      <c r="G26" s="91"/>
      <c r="H26" s="91"/>
      <c r="I26" s="91"/>
      <c r="J26" s="91"/>
      <c r="K26" s="91"/>
      <c r="L26" s="91"/>
      <c r="M26" s="91">
        <v>3</v>
      </c>
      <c r="N26" s="91">
        <v>1</v>
      </c>
    </row>
    <row r="27" spans="2:14" ht="16.5" thickBot="1">
      <c r="B27" s="244" t="s">
        <v>50</v>
      </c>
      <c r="C27" s="91"/>
      <c r="D27" s="91">
        <v>3</v>
      </c>
      <c r="E27" s="91"/>
      <c r="F27" s="91"/>
      <c r="G27" s="91"/>
      <c r="H27" s="91"/>
      <c r="I27" s="91"/>
      <c r="J27" s="91"/>
      <c r="K27" s="91">
        <v>2</v>
      </c>
      <c r="L27" s="91">
        <v>2</v>
      </c>
      <c r="M27" s="91"/>
      <c r="N27" s="91"/>
    </row>
    <row r="28" spans="2:14" ht="16.5" thickBot="1">
      <c r="B28" s="244" t="s">
        <v>51</v>
      </c>
      <c r="C28" s="91">
        <v>1</v>
      </c>
      <c r="D28" s="91">
        <v>2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14" ht="16.5" thickBot="1">
      <c r="B29" s="244" t="s">
        <v>52</v>
      </c>
      <c r="C29" s="91"/>
      <c r="D29" s="91"/>
      <c r="E29" s="91">
        <v>3</v>
      </c>
      <c r="F29" s="91">
        <v>2</v>
      </c>
      <c r="G29" s="91"/>
      <c r="H29" s="91">
        <v>2</v>
      </c>
      <c r="I29" s="91"/>
      <c r="J29" s="91"/>
      <c r="K29" s="91"/>
      <c r="L29" s="91"/>
      <c r="M29" s="91"/>
      <c r="N29" s="91"/>
    </row>
    <row r="30" spans="2:14" ht="16.5" thickBot="1">
      <c r="B30" s="244" t="s">
        <v>53</v>
      </c>
      <c r="C30" s="91"/>
      <c r="D30" s="91"/>
      <c r="E30" s="91"/>
      <c r="F30" s="91">
        <v>2</v>
      </c>
      <c r="G30" s="91"/>
      <c r="H30" s="91">
        <v>2</v>
      </c>
      <c r="I30" s="91">
        <v>2</v>
      </c>
      <c r="J30" s="91"/>
      <c r="K30" s="91"/>
      <c r="L30" s="91">
        <v>3</v>
      </c>
      <c r="M30" s="91">
        <v>3</v>
      </c>
      <c r="N30" s="91">
        <v>2</v>
      </c>
    </row>
    <row r="31" spans="2:16" ht="16.5" thickBot="1">
      <c r="B31" s="244" t="s">
        <v>54</v>
      </c>
      <c r="C31" s="40">
        <f>($U$3*C26+$U$4*C27+$U$5*C28+$U$6*C29+$U$7*C30)/(C26+C27+C28+C29+C30)</f>
        <v>2.8937500000000003</v>
      </c>
      <c r="D31" s="40">
        <f t="shared" si="1" ref="D31:N31">($U$3*D26+$U$4*D27+$U$5*D28+$U$6*D29+$U$7*D30)/(D26+D27+D28+D29+D30)</f>
        <v>2.8800000000000003</v>
      </c>
      <c r="E31" s="40">
        <f t="shared" si="1"/>
        <v>2.8687500000000004</v>
      </c>
      <c r="F31" s="40">
        <f t="shared" si="1"/>
        <v>2.8781250000000003</v>
      </c>
      <c r="G31" s="40" t="e">
        <f t="shared" si="1"/>
        <v>#DIV/0!</v>
      </c>
      <c r="H31" s="40">
        <f t="shared" si="1"/>
        <v>2.8781250000000003</v>
      </c>
      <c r="I31" s="40">
        <f t="shared" si="1"/>
        <v>2.8875</v>
      </c>
      <c r="J31" s="40" t="e">
        <f t="shared" si="1"/>
        <v>#DIV/0!</v>
      </c>
      <c r="K31" s="40">
        <f t="shared" si="1"/>
        <v>2.8875</v>
      </c>
      <c r="L31" s="40">
        <f t="shared" si="1"/>
        <v>2.8875</v>
      </c>
      <c r="M31" s="40">
        <f t="shared" si="1"/>
        <v>2.896875</v>
      </c>
      <c r="N31" s="40">
        <f t="shared" si="1"/>
        <v>2.8937500000000003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</mergeCells>
  <pageMargins left="0.7" right="0.7" top="0.75" bottom="0.75" header="0.3" footer="0.3"/>
  <pageSetup orientation="portrait" paperSiz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1"/>
  <sheetViews>
    <sheetView zoomScale="79" zoomScaleNormal="79" workbookViewId="0" topLeftCell="A19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39" t="s">
        <v>12</v>
      </c>
      <c r="U3" s="43">
        <f>'CO (All Subjects)'!E6</f>
        <v>2.7818181818181817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39" t="s">
        <v>3</v>
      </c>
      <c r="U4" s="43">
        <f>'CO (All Subjects)'!F6</f>
        <v>2.7681818181818181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39" t="s">
        <v>4</v>
      </c>
      <c r="U5" s="43">
        <f>'CO (All Subjects)'!G6</f>
        <v>2.7545454545454544</v>
      </c>
    </row>
    <row r="6" spans="2:21" ht="15.75">
      <c r="B6" s="37" t="s">
        <v>97</v>
      </c>
      <c r="C6" s="37"/>
      <c r="D6" s="37" t="str">
        <f>'CO (All Subjects)'!D4</f>
        <v>Introduction International Trade, Development and Public Economics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39" t="s">
        <v>5</v>
      </c>
      <c r="U6" s="43">
        <f>'CO (All Subjects)'!H6</f>
        <v>2.7409090909090912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39" t="s">
        <v>6</v>
      </c>
      <c r="U7" s="43">
        <f>'CO (All Subjects)'!I6</f>
        <v>2.7818181818181817</v>
      </c>
    </row>
    <row r="8" spans="1:14" ht="16.5" thickBot="1">
      <c r="A8" s="31"/>
      <c r="B8" s="235" t="s">
        <v>35</v>
      </c>
      <c r="C8" s="32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34" t="s">
        <v>49</v>
      </c>
      <c r="C11" s="255">
        <v>1</v>
      </c>
      <c r="D11" s="256">
        <v>1</v>
      </c>
      <c r="E11" s="256">
        <v>1</v>
      </c>
      <c r="F11" s="256">
        <v>1</v>
      </c>
      <c r="G11" s="256">
        <v>1</v>
      </c>
      <c r="H11" s="256">
        <v>1</v>
      </c>
      <c r="I11" s="256">
        <v>1</v>
      </c>
      <c r="J11" s="256"/>
      <c r="K11" s="256">
        <v>1</v>
      </c>
      <c r="L11" s="256">
        <v>1</v>
      </c>
      <c r="M11" s="256">
        <v>1</v>
      </c>
      <c r="N11" s="256">
        <v>1</v>
      </c>
    </row>
    <row r="12" spans="1:14" ht="16.5" thickBot="1">
      <c r="A12" s="31"/>
      <c r="B12" s="34" t="s">
        <v>50</v>
      </c>
      <c r="C12" s="257">
        <v>1</v>
      </c>
      <c r="D12" s="91">
        <v>1</v>
      </c>
      <c r="E12" s="91">
        <v>1</v>
      </c>
      <c r="F12" s="91"/>
      <c r="G12" s="91">
        <v>1</v>
      </c>
      <c r="H12" s="91"/>
      <c r="I12" s="91"/>
      <c r="J12" s="91">
        <v>1</v>
      </c>
      <c r="K12" s="91">
        <v>1</v>
      </c>
      <c r="L12" s="91">
        <v>1</v>
      </c>
      <c r="M12" s="91"/>
      <c r="N12" s="91">
        <v>1</v>
      </c>
    </row>
    <row r="13" spans="1:14" ht="16.5" thickBot="1">
      <c r="A13" s="31"/>
      <c r="B13" s="34" t="s">
        <v>51</v>
      </c>
      <c r="C13" s="257">
        <v>1</v>
      </c>
      <c r="D13" s="91"/>
      <c r="E13" s="91">
        <v>1</v>
      </c>
      <c r="F13" s="91">
        <v>1</v>
      </c>
      <c r="G13" s="91">
        <v>1</v>
      </c>
      <c r="H13" s="91">
        <v>2</v>
      </c>
      <c r="I13" s="91">
        <v>1</v>
      </c>
      <c r="J13" s="91"/>
      <c r="K13" s="91">
        <v>1</v>
      </c>
      <c r="L13" s="91">
        <v>1</v>
      </c>
      <c r="M13" s="91">
        <v>1</v>
      </c>
      <c r="N13" s="91">
        <v>1</v>
      </c>
    </row>
    <row r="14" spans="1:14" ht="16.5" thickBot="1">
      <c r="A14" s="31"/>
      <c r="B14" s="34" t="s">
        <v>52</v>
      </c>
      <c r="C14" s="257">
        <v>1</v>
      </c>
      <c r="D14" s="91"/>
      <c r="E14" s="91">
        <v>1</v>
      </c>
      <c r="F14" s="91"/>
      <c r="G14" s="91"/>
      <c r="H14" s="91">
        <v>2</v>
      </c>
      <c r="I14" s="91"/>
      <c r="J14" s="91"/>
      <c r="K14" s="91"/>
      <c r="L14" s="91"/>
      <c r="M14" s="91"/>
      <c r="N14" s="91">
        <v>1</v>
      </c>
    </row>
    <row r="15" spans="1:14" ht="16.5" thickBot="1">
      <c r="A15" s="31"/>
      <c r="B15" s="34" t="s">
        <v>53</v>
      </c>
      <c r="C15" s="257">
        <v>2</v>
      </c>
      <c r="D15" s="91">
        <v>1</v>
      </c>
      <c r="E15" s="91">
        <v>1</v>
      </c>
      <c r="F15" s="91">
        <v>1</v>
      </c>
      <c r="G15" s="91"/>
      <c r="H15" s="91">
        <v>1</v>
      </c>
      <c r="I15" s="91">
        <v>1</v>
      </c>
      <c r="J15" s="91">
        <v>1</v>
      </c>
      <c r="K15" s="91">
        <v>1</v>
      </c>
      <c r="L15" s="91">
        <v>1</v>
      </c>
      <c r="M15" s="91">
        <v>1</v>
      </c>
      <c r="N15" s="91">
        <v>1</v>
      </c>
    </row>
    <row r="16" spans="1:16" ht="16.5" thickBot="1">
      <c r="A16" s="31"/>
      <c r="B16" s="34" t="s">
        <v>54</v>
      </c>
      <c r="C16" s="40">
        <f>($U$3*C11+$U$4*C12+$U$5*C13+$U$6*C14+$U$7*C15)/(C11+C12+C13+C14+C15)</f>
        <v>2.7681818181818181</v>
      </c>
      <c r="D16" s="40">
        <f t="shared" si="0" ref="D16:N16">($U$3*D11+$U$4*D12+$U$5*D13+$U$6*D14+$U$7*D15)/(D11+D12+D13+D14+D15)</f>
        <v>2.7772727272727273</v>
      </c>
      <c r="E16" s="40">
        <f t="shared" si="0"/>
        <v>2.7654545454545456</v>
      </c>
      <c r="F16" s="40">
        <f t="shared" si="0"/>
        <v>2.7727272727272729</v>
      </c>
      <c r="G16" s="40">
        <f t="shared" si="0"/>
        <v>2.7681818181818181</v>
      </c>
      <c r="H16" s="40">
        <f t="shared" si="0"/>
        <v>2.7590909090909093</v>
      </c>
      <c r="I16" s="40">
        <f t="shared" si="0"/>
        <v>2.7727272727272729</v>
      </c>
      <c r="J16" s="40">
        <f t="shared" si="0"/>
        <v>2.775</v>
      </c>
      <c r="K16" s="40">
        <f t="shared" si="0"/>
        <v>2.771590909090909</v>
      </c>
      <c r="L16" s="40">
        <f t="shared" si="0"/>
        <v>2.771590909090909</v>
      </c>
      <c r="M16" s="40">
        <f t="shared" si="0"/>
        <v>2.7727272727272729</v>
      </c>
      <c r="N16" s="40">
        <f t="shared" si="0"/>
        <v>2.7654545454545456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(All Subjects)'!D5</f>
        <v>Application of Mathematics in Economics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32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34" t="s">
        <v>49</v>
      </c>
      <c r="C26" s="255"/>
      <c r="D26" s="256">
        <v>1</v>
      </c>
      <c r="E26" s="256">
        <v>1</v>
      </c>
      <c r="F26" s="256"/>
      <c r="G26" s="256">
        <v>1</v>
      </c>
      <c r="H26" s="256">
        <v>1</v>
      </c>
      <c r="I26" s="256">
        <v>1</v>
      </c>
      <c r="J26" s="256">
        <v>1</v>
      </c>
      <c r="K26" s="256"/>
      <c r="L26" s="256">
        <v>1</v>
      </c>
      <c r="M26" s="256"/>
      <c r="N26" s="256">
        <v>1</v>
      </c>
    </row>
    <row r="27" spans="2:14" ht="16.5" thickBot="1">
      <c r="B27" s="34" t="s">
        <v>50</v>
      </c>
      <c r="C27" s="257">
        <v>1</v>
      </c>
      <c r="D27" s="91"/>
      <c r="E27" s="91">
        <v>1</v>
      </c>
      <c r="F27" s="91">
        <v>1</v>
      </c>
      <c r="G27" s="91">
        <v>1</v>
      </c>
      <c r="H27" s="91">
        <v>1</v>
      </c>
      <c r="I27" s="91"/>
      <c r="J27" s="91"/>
      <c r="K27" s="91"/>
      <c r="L27" s="91">
        <v>1</v>
      </c>
      <c r="M27" s="91">
        <v>2</v>
      </c>
      <c r="N27" s="91">
        <v>1</v>
      </c>
    </row>
    <row r="28" spans="2:14" ht="16.5" thickBot="1">
      <c r="B28" s="34" t="s">
        <v>51</v>
      </c>
      <c r="C28" s="257"/>
      <c r="D28" s="91"/>
      <c r="E28" s="91"/>
      <c r="F28" s="91"/>
      <c r="G28" s="91">
        <v>1</v>
      </c>
      <c r="H28" s="91">
        <v>2</v>
      </c>
      <c r="I28" s="91">
        <v>1</v>
      </c>
      <c r="J28" s="91"/>
      <c r="K28" s="91"/>
      <c r="L28" s="91">
        <v>1</v>
      </c>
      <c r="M28" s="91">
        <v>2</v>
      </c>
      <c r="N28" s="91">
        <v>1</v>
      </c>
    </row>
    <row r="29" spans="2:14" ht="16.5" thickBot="1">
      <c r="B29" s="34" t="s">
        <v>52</v>
      </c>
      <c r="C29" s="257">
        <v>1</v>
      </c>
      <c r="D29" s="91"/>
      <c r="E29" s="91">
        <v>1</v>
      </c>
      <c r="F29" s="91"/>
      <c r="G29" s="91">
        <v>1</v>
      </c>
      <c r="H29" s="91">
        <v>2</v>
      </c>
      <c r="I29" s="91">
        <v>1</v>
      </c>
      <c r="J29" s="91">
        <v>1</v>
      </c>
      <c r="K29" s="91"/>
      <c r="L29" s="91">
        <v>1</v>
      </c>
      <c r="M29" s="91">
        <v>1</v>
      </c>
      <c r="N29" s="91">
        <v>1</v>
      </c>
    </row>
    <row r="30" spans="2:14" ht="16.5" thickBot="1">
      <c r="B30" s="34" t="s">
        <v>53</v>
      </c>
      <c r="C30" s="257"/>
      <c r="D30" s="91">
        <v>2</v>
      </c>
      <c r="E30" s="91"/>
      <c r="F30" s="91"/>
      <c r="G30" s="91"/>
      <c r="H30" s="91"/>
      <c r="I30" s="91"/>
      <c r="J30" s="91">
        <v>1</v>
      </c>
      <c r="K30" s="91"/>
      <c r="L30" s="91"/>
      <c r="M30" s="91"/>
      <c r="N30" s="91">
        <v>2</v>
      </c>
    </row>
    <row r="31" spans="2:16" ht="16.5" thickBot="1">
      <c r="B31" s="34" t="s">
        <v>54</v>
      </c>
      <c r="C31" s="40">
        <f>($U$3*C26+$U$4*C27+$U$5*C28+$U$6*C29+$U$7*C30)/(C26+C27+C28+C29+C30)</f>
        <v>2.7545454545454549</v>
      </c>
      <c r="D31" s="40">
        <f t="shared" si="1" ref="D31:N31">($U$3*D26+$U$4*D27+$U$5*D28+$U$6*D29+$U$7*D30)/(D26+D27+D28+D29+D30)</f>
        <v>2.7818181818181817</v>
      </c>
      <c r="E31" s="40">
        <f t="shared" si="1"/>
        <v>2.7636363636363637</v>
      </c>
      <c r="F31" s="40">
        <f t="shared" si="1"/>
        <v>2.7681818181818181</v>
      </c>
      <c r="G31" s="40">
        <f t="shared" si="1"/>
        <v>2.7613636363636367</v>
      </c>
      <c r="H31" s="40">
        <f t="shared" si="1"/>
        <v>2.7568181818181814</v>
      </c>
      <c r="I31" s="40">
        <f t="shared" si="1"/>
        <v>2.7590909090909093</v>
      </c>
      <c r="J31" s="40">
        <f t="shared" si="1"/>
        <v>2.7681818181818181</v>
      </c>
      <c r="K31" s="40" t="e">
        <f t="shared" si="1"/>
        <v>#DIV/0!</v>
      </c>
      <c r="L31" s="40">
        <f t="shared" si="1"/>
        <v>2.7613636363636367</v>
      </c>
      <c r="M31" s="40">
        <f t="shared" si="1"/>
        <v>2.7572727272727269</v>
      </c>
      <c r="N31" s="40">
        <f t="shared" si="1"/>
        <v>2.7681818181818181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paperSize="1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0bb498-2732-4439-83e5-394abdcd2377}">
  <dimension ref="A3:AC18"/>
  <sheetViews>
    <sheetView zoomScale="78" zoomScaleNormal="78" workbookViewId="0" topLeftCell="F13">
      <selection pane="topLeft" activeCell="V6" sqref="V6"/>
    </sheetView>
  </sheetViews>
  <sheetFormatPr defaultColWidth="8.854285714285714" defaultRowHeight="15"/>
  <cols>
    <col min="1" max="1" width="6.285714285714286" style="44" bestFit="1" customWidth="1"/>
    <col min="2" max="2" width="7.285714285714286" style="44" bestFit="1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194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/>
      <c r="C6" s="60"/>
      <c r="D6" s="60" t="str">
        <f>'CO (8)'!D4</f>
        <v>POSITIVE PSYCHOLOGY</v>
      </c>
      <c r="E6" s="60">
        <v>2</v>
      </c>
      <c r="F6" s="61">
        <f>'CO-PO Mapping (8)'!C16</f>
        <v>2.9015625</v>
      </c>
      <c r="G6" s="45">
        <v>2.90</v>
      </c>
      <c r="H6" s="61">
        <f>'CO-PO Mapping (8)'!D16</f>
        <v>2.875</v>
      </c>
      <c r="I6" s="45">
        <v>2.10</v>
      </c>
      <c r="J6" s="61">
        <f>'CO-PO Mapping (8)'!E16</f>
        <v>2.8828125000000004</v>
      </c>
      <c r="K6" s="45">
        <v>2.80</v>
      </c>
      <c r="L6" s="40">
        <f>'CO-PO Mapping (8)'!F16</f>
        <v>2.8800000000000003</v>
      </c>
      <c r="M6" s="45"/>
      <c r="N6" s="61"/>
      <c r="O6" s="45">
        <v>1.90</v>
      </c>
      <c r="P6" s="61">
        <f>'CO-PO Mapping (8)'!H16</f>
        <v>2.8781250000000003</v>
      </c>
      <c r="Q6" s="45">
        <v>2.50</v>
      </c>
      <c r="R6" s="61">
        <f>'CO-PO Mapping (8)'!I16</f>
        <v>2.88375</v>
      </c>
      <c r="S6" s="45">
        <v>1.80</v>
      </c>
      <c r="T6" s="61">
        <f>'CO-PO Mapping (8)'!J16</f>
        <v>2.8875</v>
      </c>
      <c r="U6" s="45">
        <v>2.80</v>
      </c>
      <c r="V6" s="61">
        <f>'CO-PO Mapping (8)'!K16</f>
        <v>2.8781250000000003</v>
      </c>
      <c r="W6" s="45">
        <v>2.2999999999999998</v>
      </c>
      <c r="X6" s="61">
        <f>'CO-PO Mapping (8)'!L16</f>
        <v>2.8781250000000003</v>
      </c>
      <c r="Y6" s="45">
        <v>2</v>
      </c>
      <c r="Z6" s="61">
        <f>'CO-PO Mapping (8)'!M16</f>
        <v>2.88375</v>
      </c>
      <c r="AA6" s="45">
        <v>2.50</v>
      </c>
      <c r="AB6" s="62">
        <f>'CO-PO Mapping (8)'!N16</f>
        <v>2.8800000000000003</v>
      </c>
      <c r="AC6" s="63"/>
    </row>
    <row r="7" spans="1:29" ht="15">
      <c r="A7" s="45">
        <v>2</v>
      </c>
      <c r="B7" s="45"/>
      <c r="C7" s="60"/>
      <c r="D7" s="60" t="str">
        <f>'CO (8)'!D5</f>
        <v>PSYCHOLOGICAL TESTING &amp; ASSESSMENT</v>
      </c>
      <c r="E7" s="60">
        <v>1.90</v>
      </c>
      <c r="F7" s="92">
        <f>'CO-PO Mapping (8)'!C31</f>
        <v>2.8937500000000003</v>
      </c>
      <c r="G7" s="45">
        <v>2.50</v>
      </c>
      <c r="H7" s="92">
        <f>'CO-PO Mapping (8)'!D31</f>
        <v>2.8800000000000003</v>
      </c>
      <c r="I7" s="45">
        <v>2.40</v>
      </c>
      <c r="J7" s="92">
        <f>'CO-PO Mapping (8)'!E31</f>
        <v>2.8687500000000004</v>
      </c>
      <c r="K7" s="45">
        <v>2.90</v>
      </c>
      <c r="L7" s="92">
        <f>'CO-PO Mapping (8)'!F31</f>
        <v>2.8781250000000003</v>
      </c>
      <c r="M7" s="45"/>
      <c r="N7" s="92"/>
      <c r="O7" s="45">
        <v>2.2000000000000002</v>
      </c>
      <c r="P7" s="92">
        <f>'CO-PO Mapping (8)'!H31</f>
        <v>2.8781250000000003</v>
      </c>
      <c r="Q7" s="45">
        <v>2.80</v>
      </c>
      <c r="R7" s="92">
        <f>'CO-PO Mapping (8)'!I31</f>
        <v>2.8875</v>
      </c>
      <c r="S7" s="45"/>
      <c r="T7" s="92"/>
      <c r="U7" s="45">
        <v>2.70</v>
      </c>
      <c r="V7" s="92">
        <f>'CO-PO Mapping (8)'!K31</f>
        <v>2.8875</v>
      </c>
      <c r="W7" s="45">
        <v>2.10</v>
      </c>
      <c r="X7" s="92">
        <f>'CO-PO Mapping (8)'!L31</f>
        <v>2.8875</v>
      </c>
      <c r="Y7" s="45">
        <v>2.50</v>
      </c>
      <c r="Z7" s="92">
        <f>'CO-PO Mapping (8)'!M31</f>
        <v>2.896875</v>
      </c>
      <c r="AA7" s="45">
        <v>2.2999999999999998</v>
      </c>
      <c r="AB7" s="92">
        <f>'CO-PO Mapping (8)'!N31</f>
        <v>2.8937500000000003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2.70</v>
      </c>
      <c r="H9" s="48"/>
      <c r="I9" s="49">
        <f>AVERAGE(I6:I7)</f>
        <v>2.25</v>
      </c>
      <c r="J9" s="48"/>
      <c r="K9" s="49">
        <f>AVERAGE(K6:K7)</f>
        <v>2.8499999999999996</v>
      </c>
      <c r="L9" s="48"/>
      <c r="M9" s="49" t="e">
        <f>AVERAGE(M6:M7)</f>
        <v>#DIV/0!</v>
      </c>
      <c r="N9" s="48"/>
      <c r="O9" s="49">
        <f>AVERAGE(O6:O7)</f>
        <v>2.0499999999999998</v>
      </c>
      <c r="P9" s="48"/>
      <c r="Q9" s="49">
        <f>AVERAGE(Q6:Q7)</f>
        <v>2.65</v>
      </c>
      <c r="R9" s="48"/>
      <c r="S9" s="49">
        <f>AVERAGE(S6:S7)</f>
        <v>1.80</v>
      </c>
      <c r="T9" s="48"/>
      <c r="U9" s="49">
        <f>AVERAGE(U6:U7)</f>
        <v>2.75</v>
      </c>
      <c r="V9" s="48"/>
      <c r="W9" s="49">
        <f>AVERAGE(W6:W7)</f>
        <v>2.2000000000000002</v>
      </c>
      <c r="X9" s="48"/>
      <c r="Y9" s="49">
        <f>AVERAGE(Y6:Y7)</f>
        <v>2.25</v>
      </c>
      <c r="Z9" s="48"/>
      <c r="AA9" s="49">
        <f>AVERAGE(AA6:AA7)</f>
        <v>2.40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2.89765625</v>
      </c>
      <c r="G11" s="64"/>
      <c r="H11" s="85">
        <f>AVERAGE(H6:H7)</f>
        <v>2.8775000000000004</v>
      </c>
      <c r="I11" s="64"/>
      <c r="J11" s="85">
        <f>AVERAGE(J6:J7)</f>
        <v>2.87578125</v>
      </c>
      <c r="K11" s="64"/>
      <c r="L11" s="85">
        <f>AVERAGE(L6:L7)</f>
        <v>2.8790625000000003</v>
      </c>
      <c r="M11" s="64"/>
      <c r="N11" s="85" t="e">
        <f>AVERAGE(N6:N7)</f>
        <v>#DIV/0!</v>
      </c>
      <c r="O11" s="64"/>
      <c r="P11" s="85">
        <f>AVERAGE(P6:P7)</f>
        <v>2.8781250000000003</v>
      </c>
      <c r="Q11" s="64"/>
      <c r="R11" s="85">
        <f>AVERAGE(R6:R7)</f>
        <v>2.885625</v>
      </c>
      <c r="S11" s="64"/>
      <c r="T11" s="85">
        <f>AVERAGE(T6:T7)</f>
        <v>2.8875</v>
      </c>
      <c r="U11" s="64"/>
      <c r="V11" s="85">
        <f>AVERAGE(V6:V7)</f>
        <v>2.8828125</v>
      </c>
      <c r="W11" s="64"/>
      <c r="X11" s="85">
        <f>AVERAGE(X6:X7)</f>
        <v>2.8828125</v>
      </c>
      <c r="Y11" s="64"/>
      <c r="Z11" s="85">
        <f>AVERAGE(Z6:Z7)</f>
        <v>2.8903125000000003</v>
      </c>
      <c r="AA11" s="64"/>
      <c r="AB11" s="86">
        <f>AVERAGE(AB6:AB7)</f>
        <v>2.8868750000000003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1.80</v>
      </c>
      <c r="K13" s="64"/>
      <c r="L13" s="87">
        <v>2.50</v>
      </c>
      <c r="M13" s="64"/>
      <c r="N13" s="87">
        <v>2.10</v>
      </c>
      <c r="O13" s="64"/>
      <c r="P13" s="87">
        <v>2.40</v>
      </c>
      <c r="Q13" s="64"/>
      <c r="R13" s="87">
        <v>2.2000000000000002</v>
      </c>
      <c r="S13" s="64"/>
      <c r="T13" s="87">
        <v>2.10</v>
      </c>
      <c r="U13" s="64"/>
      <c r="V13" s="87">
        <v>2.50</v>
      </c>
      <c r="W13" s="64"/>
      <c r="X13" s="87">
        <v>2</v>
      </c>
      <c r="Y13" s="64"/>
      <c r="Z13" s="87">
        <v>2</v>
      </c>
      <c r="AA13" s="64"/>
      <c r="AB13" s="88">
        <v>2.25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2.4988281250000002</v>
      </c>
      <c r="G15" s="64"/>
      <c r="H15" s="89">
        <f>(H11+H13)/2</f>
        <v>2.68875</v>
      </c>
      <c r="I15" s="64"/>
      <c r="J15" s="89">
        <f>(J11+J13)/2</f>
        <v>2.337890625</v>
      </c>
      <c r="K15" s="64"/>
      <c r="L15" s="89">
        <f>(L11+L13)/2</f>
        <v>2.68953125</v>
      </c>
      <c r="M15" s="64"/>
      <c r="N15" s="89" t="e">
        <f>(N11+N13)/2</f>
        <v>#DIV/0!</v>
      </c>
      <c r="O15" s="64"/>
      <c r="P15" s="89">
        <f>(P11+P13)/2</f>
        <v>2.6390625</v>
      </c>
      <c r="Q15" s="64"/>
      <c r="R15" s="89">
        <f>(R11+R13)/2</f>
        <v>2.5428125</v>
      </c>
      <c r="S15" s="64"/>
      <c r="T15" s="89">
        <f>(T11+T13)/2</f>
        <v>2.4937500000000004</v>
      </c>
      <c r="U15" s="64"/>
      <c r="V15" s="89">
        <f>(V11+V13)/2</f>
        <v>2.69140625</v>
      </c>
      <c r="W15" s="64"/>
      <c r="X15" s="89">
        <f>(X11+X13)/2</f>
        <v>2.44140625</v>
      </c>
      <c r="Y15" s="64"/>
      <c r="Z15" s="89">
        <f>(Z11+Z13)/2</f>
        <v>2.44515625</v>
      </c>
      <c r="AA15" s="64"/>
      <c r="AB15" s="90">
        <f>(AB11+AB13)/2</f>
        <v>2.5684375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Not Achive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Not Achieve</v>
      </c>
      <c r="L18" s="245"/>
      <c r="M18" s="245" t="e">
        <f t="shared" si="2" ref="M18">IF(N15&gt;M9,"Achieve","Not Achive")</f>
        <v>#DIV/0!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Not Achive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Not Achive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2ec288-e108-4a26-a299-20a94aa98715}">
  <dimension ref="A1:AR72"/>
  <sheetViews>
    <sheetView zoomScale="70" zoomScaleNormal="7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1" bestFit="1" customWidth="1"/>
    <col min="9" max="9" width="14.857142857142858" style="304" bestFit="1" customWidth="1"/>
    <col min="10" max="10" width="14.285714285714286" style="1" bestFit="1" customWidth="1"/>
    <col min="11" max="15" width="10" style="1" bestFit="1" customWidth="1"/>
    <col min="16" max="16" width="14.857142857142858" style="304" bestFit="1" customWidth="1"/>
    <col min="17" max="17" width="10.714285714285714" style="1" bestFit="1" customWidth="1"/>
    <col min="18" max="22" width="7.428571428571429" style="1" bestFit="1" customWidth="1"/>
    <col min="23" max="23" width="23.857142857142858" style="1" bestFit="1" customWidth="1"/>
    <col min="24" max="24" width="20.285714285714285" style="1" bestFit="1" customWidth="1"/>
    <col min="25" max="25" width="17.428571428571427" style="44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334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7" thickBot="1">
      <c r="A3" s="197" t="s">
        <v>83</v>
      </c>
      <c r="B3" s="198"/>
      <c r="C3" s="254" t="s">
        <v>335</v>
      </c>
      <c r="D3" s="84" t="s">
        <v>98</v>
      </c>
      <c r="E3" s="83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275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276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337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279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280"/>
      <c r="Z6" s="186"/>
    </row>
    <row r="7" spans="1:44" s="104" customFormat="1" ht="20.25">
      <c r="A7" s="223">
        <v>1</v>
      </c>
      <c r="B7" s="260">
        <v>630119</v>
      </c>
      <c r="C7" s="118" t="s">
        <v>311</v>
      </c>
      <c r="D7" s="228">
        <v>10</v>
      </c>
      <c r="E7" s="228">
        <v>11</v>
      </c>
      <c r="F7" s="228">
        <v>8</v>
      </c>
      <c r="G7" s="228">
        <v>9</v>
      </c>
      <c r="H7" s="228">
        <v>9</v>
      </c>
      <c r="I7" s="271">
        <f>SUM(D7:H7)</f>
        <v>47</v>
      </c>
      <c r="J7" s="228">
        <f>I7*0.15</f>
        <v>7.05</v>
      </c>
      <c r="K7" s="282">
        <v>3</v>
      </c>
      <c r="L7" s="282">
        <v>4</v>
      </c>
      <c r="M7" s="282">
        <v>3.50</v>
      </c>
      <c r="N7" s="282">
        <v>1</v>
      </c>
      <c r="O7" s="282">
        <v>3</v>
      </c>
      <c r="P7" s="271">
        <f>SUM(K7:O7)</f>
        <v>14.50</v>
      </c>
      <c r="Q7" s="229">
        <f>P7*0.05</f>
        <v>0.72500000000000009</v>
      </c>
      <c r="R7" s="103">
        <f>D7*0.15+K7*0.05</f>
        <v>1.65</v>
      </c>
      <c r="S7" s="103">
        <f t="shared" si="0" ref="S7:V7">E7*0.15+L7*0.05</f>
        <v>1.85</v>
      </c>
      <c r="T7" s="103">
        <f t="shared" si="0"/>
        <v>1.375</v>
      </c>
      <c r="U7" s="103">
        <f t="shared" si="0"/>
        <v>1.40</v>
      </c>
      <c r="V7" s="103">
        <f t="shared" si="0"/>
        <v>1.50</v>
      </c>
      <c r="W7" s="26">
        <f>I7+P7</f>
        <v>61.50</v>
      </c>
      <c r="X7" s="226">
        <f>W7*0.2</f>
        <v>12.30</v>
      </c>
      <c r="Y7" s="338">
        <v>50</v>
      </c>
      <c r="Z7" s="105">
        <f>Y7*0.8</f>
        <v>40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630125</v>
      </c>
      <c r="C8" s="118" t="s">
        <v>297</v>
      </c>
      <c r="D8" s="228">
        <v>8</v>
      </c>
      <c r="E8" s="228">
        <v>7</v>
      </c>
      <c r="F8" s="228">
        <v>4</v>
      </c>
      <c r="G8" s="228">
        <v>5</v>
      </c>
      <c r="H8" s="228">
        <v>6</v>
      </c>
      <c r="I8" s="271">
        <f t="shared" si="1" ref="I8:I60">SUM(D8:H8)</f>
        <v>30</v>
      </c>
      <c r="J8" s="228">
        <f t="shared" si="2" ref="J8:J60">I8*0.15</f>
        <v>4.50</v>
      </c>
      <c r="K8" s="282">
        <v>1</v>
      </c>
      <c r="L8" s="282">
        <v>2.50</v>
      </c>
      <c r="M8" s="282">
        <v>1</v>
      </c>
      <c r="N8" s="282">
        <v>2</v>
      </c>
      <c r="O8" s="282">
        <v>1</v>
      </c>
      <c r="P8" s="271">
        <f t="shared" si="3" ref="P8:P60">SUM(K8:O8)</f>
        <v>7.50</v>
      </c>
      <c r="Q8" s="229">
        <f t="shared" si="4" ref="Q8:Q60">P8*0.05</f>
        <v>0.375</v>
      </c>
      <c r="R8" s="103">
        <f t="shared" si="5" ref="R8:R60">D8*0.15+K8*0.05</f>
        <v>1.25</v>
      </c>
      <c r="S8" s="103">
        <f t="shared" si="6" ref="S8:S60">E8*0.15+L8*0.05</f>
        <v>1.175</v>
      </c>
      <c r="T8" s="103">
        <f t="shared" si="7" ref="T8:T60">F8*0.15+M8*0.05</f>
        <v>0.65</v>
      </c>
      <c r="U8" s="103">
        <f t="shared" si="8" ref="U8:U60">G8*0.15+N8*0.05</f>
        <v>0.85</v>
      </c>
      <c r="V8" s="103">
        <f t="shared" si="9" ref="V8:V60">H8*0.15+O8*0.05</f>
        <v>0.95</v>
      </c>
      <c r="W8" s="26">
        <f t="shared" si="10" ref="W8:W60">I8+P8</f>
        <v>37.50</v>
      </c>
      <c r="X8" s="226">
        <f t="shared" si="11" ref="X8:X60">W8*0.2</f>
        <v>7.50</v>
      </c>
      <c r="Y8" s="338">
        <v>26</v>
      </c>
      <c r="Z8" s="105">
        <f t="shared" si="12" ref="Z8:Z60">Y8*0.8</f>
        <v>20.80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630129</v>
      </c>
      <c r="C9" s="118" t="s">
        <v>141</v>
      </c>
      <c r="D9" s="228">
        <v>9</v>
      </c>
      <c r="E9" s="228">
        <v>4</v>
      </c>
      <c r="F9" s="228">
        <v>10</v>
      </c>
      <c r="G9" s="228">
        <v>5</v>
      </c>
      <c r="H9" s="228">
        <v>10</v>
      </c>
      <c r="I9" s="271">
        <f t="shared" si="1"/>
        <v>38</v>
      </c>
      <c r="J9" s="228">
        <f t="shared" si="2"/>
        <v>5.70</v>
      </c>
      <c r="K9" s="282">
        <v>2</v>
      </c>
      <c r="L9" s="282">
        <v>3</v>
      </c>
      <c r="M9" s="282">
        <v>1.50</v>
      </c>
      <c r="N9" s="282">
        <v>2</v>
      </c>
      <c r="O9" s="282">
        <v>1</v>
      </c>
      <c r="P9" s="271">
        <f t="shared" si="3"/>
        <v>9.50</v>
      </c>
      <c r="Q9" s="229">
        <f t="shared" si="4"/>
        <v>0.475</v>
      </c>
      <c r="R9" s="103">
        <f t="shared" si="5"/>
        <v>1.45</v>
      </c>
      <c r="S9" s="103">
        <f t="shared" si="6"/>
        <v>0.75</v>
      </c>
      <c r="T9" s="103">
        <f t="shared" si="7"/>
        <v>1.575</v>
      </c>
      <c r="U9" s="103">
        <f t="shared" si="8"/>
        <v>0.85</v>
      </c>
      <c r="V9" s="103">
        <f t="shared" si="9"/>
        <v>1.55</v>
      </c>
      <c r="W9" s="26">
        <f t="shared" si="10"/>
        <v>47.50</v>
      </c>
      <c r="X9" s="226">
        <f t="shared" si="11"/>
        <v>9.50</v>
      </c>
      <c r="Y9" s="338">
        <v>40</v>
      </c>
      <c r="Z9" s="105">
        <f t="shared" si="12"/>
        <v>32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630130</v>
      </c>
      <c r="C10" s="118" t="s">
        <v>204</v>
      </c>
      <c r="D10" s="228"/>
      <c r="E10" s="228"/>
      <c r="F10" s="228"/>
      <c r="G10" s="228"/>
      <c r="H10" s="228"/>
      <c r="I10" s="271">
        <f t="shared" si="1"/>
        <v>0</v>
      </c>
      <c r="J10" s="228">
        <f t="shared" si="2"/>
        <v>0</v>
      </c>
      <c r="K10" s="282"/>
      <c r="L10" s="282"/>
      <c r="M10" s="282"/>
      <c r="N10" s="282"/>
      <c r="O10" s="282"/>
      <c r="P10" s="271">
        <f t="shared" si="3"/>
        <v>0</v>
      </c>
      <c r="Q10" s="229">
        <f t="shared" si="4"/>
        <v>0</v>
      </c>
      <c r="R10" s="103">
        <f t="shared" si="5"/>
        <v>0</v>
      </c>
      <c r="S10" s="103">
        <f t="shared" si="6"/>
        <v>0</v>
      </c>
      <c r="T10" s="103">
        <f t="shared" si="7"/>
        <v>0</v>
      </c>
      <c r="U10" s="103">
        <f t="shared" si="8"/>
        <v>0</v>
      </c>
      <c r="V10" s="103">
        <f t="shared" si="9"/>
        <v>0</v>
      </c>
      <c r="W10" s="26">
        <f t="shared" si="10"/>
        <v>0</v>
      </c>
      <c r="X10" s="226">
        <f t="shared" si="11"/>
        <v>0</v>
      </c>
      <c r="Y10" s="338" t="s">
        <v>170</v>
      </c>
      <c r="Z10" s="105" t="e">
        <f t="shared" si="12"/>
        <v>#VALUE!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630131</v>
      </c>
      <c r="C11" s="118" t="s">
        <v>312</v>
      </c>
      <c r="D11" s="228">
        <v>8</v>
      </c>
      <c r="E11" s="228">
        <v>8</v>
      </c>
      <c r="F11" s="228">
        <v>8</v>
      </c>
      <c r="G11" s="228">
        <v>9</v>
      </c>
      <c r="H11" s="228">
        <v>8</v>
      </c>
      <c r="I11" s="271">
        <f t="shared" si="1"/>
        <v>41</v>
      </c>
      <c r="J11" s="228">
        <f t="shared" si="2"/>
        <v>6.15</v>
      </c>
      <c r="K11" s="282">
        <v>2</v>
      </c>
      <c r="L11" s="282">
        <v>2.50</v>
      </c>
      <c r="M11" s="282">
        <v>2.50</v>
      </c>
      <c r="N11" s="282">
        <v>3</v>
      </c>
      <c r="O11" s="282">
        <v>4</v>
      </c>
      <c r="P11" s="271">
        <f t="shared" si="3"/>
        <v>14</v>
      </c>
      <c r="Q11" s="229">
        <f t="shared" si="4"/>
        <v>0.70</v>
      </c>
      <c r="R11" s="103">
        <f t="shared" si="5"/>
        <v>1.30</v>
      </c>
      <c r="S11" s="103">
        <f t="shared" si="6"/>
        <v>1.325</v>
      </c>
      <c r="T11" s="103">
        <f t="shared" si="7"/>
        <v>1.325</v>
      </c>
      <c r="U11" s="103">
        <f t="shared" si="8"/>
        <v>1.50</v>
      </c>
      <c r="V11" s="103">
        <f t="shared" si="9"/>
        <v>1.40</v>
      </c>
      <c r="W11" s="26">
        <f t="shared" si="10"/>
        <v>55</v>
      </c>
      <c r="X11" s="226">
        <f t="shared" si="11"/>
        <v>11</v>
      </c>
      <c r="Y11" s="338">
        <v>46</v>
      </c>
      <c r="Z11" s="105">
        <f t="shared" si="12"/>
        <v>36.800000000000004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630132</v>
      </c>
      <c r="C12" s="118" t="s">
        <v>205</v>
      </c>
      <c r="D12" s="228">
        <v>8</v>
      </c>
      <c r="E12" s="228">
        <v>9</v>
      </c>
      <c r="F12" s="228">
        <v>7</v>
      </c>
      <c r="G12" s="228">
        <v>8</v>
      </c>
      <c r="H12" s="228">
        <v>11</v>
      </c>
      <c r="I12" s="271">
        <f t="shared" si="1"/>
        <v>43</v>
      </c>
      <c r="J12" s="228">
        <f t="shared" si="2"/>
        <v>6.45</v>
      </c>
      <c r="K12" s="282">
        <v>1</v>
      </c>
      <c r="L12" s="282">
        <v>2.50</v>
      </c>
      <c r="M12" s="282">
        <v>2</v>
      </c>
      <c r="N12" s="282">
        <v>3.50</v>
      </c>
      <c r="O12" s="282">
        <v>4</v>
      </c>
      <c r="P12" s="271">
        <f t="shared" si="3"/>
        <v>13</v>
      </c>
      <c r="Q12" s="229">
        <f t="shared" si="4"/>
        <v>0.65</v>
      </c>
      <c r="R12" s="103">
        <f t="shared" si="5"/>
        <v>1.25</v>
      </c>
      <c r="S12" s="103">
        <f t="shared" si="6"/>
        <v>1.475</v>
      </c>
      <c r="T12" s="103">
        <f t="shared" si="7"/>
        <v>1.1500000000000001</v>
      </c>
      <c r="U12" s="103">
        <f t="shared" si="8"/>
        <v>1.375</v>
      </c>
      <c r="V12" s="103">
        <f t="shared" si="9"/>
        <v>1.85</v>
      </c>
      <c r="W12" s="26">
        <f t="shared" si="10"/>
        <v>56</v>
      </c>
      <c r="X12" s="226">
        <f t="shared" si="11"/>
        <v>11.20</v>
      </c>
      <c r="Y12" s="338">
        <v>47</v>
      </c>
      <c r="Z12" s="105">
        <f t="shared" si="12"/>
        <v>37.60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630137</v>
      </c>
      <c r="C13" s="118" t="s">
        <v>209</v>
      </c>
      <c r="D13" s="228">
        <v>8</v>
      </c>
      <c r="E13" s="228">
        <v>9</v>
      </c>
      <c r="F13" s="228">
        <v>4</v>
      </c>
      <c r="G13" s="228">
        <v>5</v>
      </c>
      <c r="H13" s="228">
        <v>6</v>
      </c>
      <c r="I13" s="271">
        <f t="shared" si="1"/>
        <v>32</v>
      </c>
      <c r="J13" s="228">
        <f t="shared" si="2"/>
        <v>4.80</v>
      </c>
      <c r="K13" s="282">
        <v>3</v>
      </c>
      <c r="L13" s="282">
        <v>1.50</v>
      </c>
      <c r="M13" s="282">
        <v>1</v>
      </c>
      <c r="N13" s="282">
        <v>3.50</v>
      </c>
      <c r="O13" s="282">
        <v>3</v>
      </c>
      <c r="P13" s="271">
        <f t="shared" si="3"/>
        <v>12</v>
      </c>
      <c r="Q13" s="229">
        <f t="shared" si="4"/>
        <v>0.60000000000000009</v>
      </c>
      <c r="R13" s="103">
        <f t="shared" si="5"/>
        <v>1.35</v>
      </c>
      <c r="S13" s="103">
        <f t="shared" si="6"/>
        <v>1.4249999999999998</v>
      </c>
      <c r="T13" s="103">
        <f t="shared" si="7"/>
        <v>0.65</v>
      </c>
      <c r="U13" s="103">
        <f t="shared" si="8"/>
        <v>0.925</v>
      </c>
      <c r="V13" s="103">
        <f t="shared" si="9"/>
        <v>1.0499999999999998</v>
      </c>
      <c r="W13" s="26">
        <f t="shared" si="10"/>
        <v>44</v>
      </c>
      <c r="X13" s="226">
        <f t="shared" si="11"/>
        <v>8.8000000000000007</v>
      </c>
      <c r="Y13" s="338">
        <v>28</v>
      </c>
      <c r="Z13" s="105">
        <f t="shared" si="12"/>
        <v>22.40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630140</v>
      </c>
      <c r="C14" s="118" t="s">
        <v>313</v>
      </c>
      <c r="D14" s="228">
        <v>5</v>
      </c>
      <c r="E14" s="228">
        <v>3</v>
      </c>
      <c r="F14" s="228">
        <v>4</v>
      </c>
      <c r="G14" s="228">
        <v>6</v>
      </c>
      <c r="H14" s="228">
        <v>5</v>
      </c>
      <c r="I14" s="271">
        <f t="shared" si="1"/>
        <v>23</v>
      </c>
      <c r="J14" s="228">
        <f t="shared" si="2"/>
        <v>3.4499999999999997</v>
      </c>
      <c r="K14" s="282">
        <v>1</v>
      </c>
      <c r="L14" s="282">
        <v>1</v>
      </c>
      <c r="M14" s="282">
        <v>1.50</v>
      </c>
      <c r="N14" s="282">
        <v>1</v>
      </c>
      <c r="O14" s="282">
        <v>1.50</v>
      </c>
      <c r="P14" s="271">
        <f t="shared" si="3"/>
        <v>6</v>
      </c>
      <c r="Q14" s="229">
        <f t="shared" si="4"/>
        <v>0.30000000000000004</v>
      </c>
      <c r="R14" s="103">
        <f t="shared" si="5"/>
        <v>0.80</v>
      </c>
      <c r="S14" s="103">
        <f t="shared" si="6"/>
        <v>0.49999999999999994</v>
      </c>
      <c r="T14" s="103">
        <f t="shared" si="7"/>
        <v>0.675</v>
      </c>
      <c r="U14" s="103">
        <f t="shared" si="8"/>
        <v>0.95</v>
      </c>
      <c r="V14" s="103">
        <f t="shared" si="9"/>
        <v>0.825</v>
      </c>
      <c r="W14" s="26">
        <f t="shared" si="10"/>
        <v>29</v>
      </c>
      <c r="X14" s="226">
        <f t="shared" si="11"/>
        <v>5.8000000000000007</v>
      </c>
      <c r="Y14" s="338">
        <v>24</v>
      </c>
      <c r="Z14" s="105">
        <f t="shared" si="12"/>
        <v>19.200000000000003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630143</v>
      </c>
      <c r="C15" s="118" t="s">
        <v>213</v>
      </c>
      <c r="D15" s="228">
        <v>8</v>
      </c>
      <c r="E15" s="228">
        <v>2</v>
      </c>
      <c r="F15" s="228">
        <v>2.50</v>
      </c>
      <c r="G15" s="228">
        <v>5</v>
      </c>
      <c r="H15" s="228">
        <v>6</v>
      </c>
      <c r="I15" s="271">
        <f t="shared" si="1"/>
        <v>23.50</v>
      </c>
      <c r="J15" s="228">
        <f t="shared" si="2"/>
        <v>3.525</v>
      </c>
      <c r="K15" s="282">
        <v>2</v>
      </c>
      <c r="L15" s="282">
        <v>3</v>
      </c>
      <c r="M15" s="282">
        <v>2</v>
      </c>
      <c r="N15" s="282">
        <v>1</v>
      </c>
      <c r="O15" s="282">
        <v>1.20</v>
      </c>
      <c r="P15" s="271">
        <f t="shared" si="3"/>
        <v>9.1999999999999993</v>
      </c>
      <c r="Q15" s="229">
        <f t="shared" si="4"/>
        <v>0.45999999999999996</v>
      </c>
      <c r="R15" s="103">
        <f t="shared" si="5"/>
        <v>1.30</v>
      </c>
      <c r="S15" s="103">
        <f t="shared" si="6"/>
        <v>0.45</v>
      </c>
      <c r="T15" s="103">
        <f t="shared" si="7"/>
        <v>0.475</v>
      </c>
      <c r="U15" s="103">
        <f t="shared" si="8"/>
        <v>0.80</v>
      </c>
      <c r="V15" s="103">
        <f t="shared" si="9"/>
        <v>0.96</v>
      </c>
      <c r="W15" s="26">
        <f t="shared" si="10"/>
        <v>32.700000000000003</v>
      </c>
      <c r="X15" s="226">
        <f t="shared" si="11"/>
        <v>6.5400000000000009</v>
      </c>
      <c r="Y15" s="338">
        <v>22</v>
      </c>
      <c r="Z15" s="105">
        <f t="shared" si="12"/>
        <v>17.60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630145</v>
      </c>
      <c r="C16" s="118" t="s">
        <v>314</v>
      </c>
      <c r="D16" s="228"/>
      <c r="E16" s="228"/>
      <c r="F16" s="228"/>
      <c r="G16" s="228"/>
      <c r="H16" s="228"/>
      <c r="I16" s="271">
        <f t="shared" si="1"/>
        <v>0</v>
      </c>
      <c r="J16" s="228">
        <f t="shared" si="2"/>
        <v>0</v>
      </c>
      <c r="K16" s="282"/>
      <c r="L16" s="282"/>
      <c r="M16" s="282"/>
      <c r="N16" s="282"/>
      <c r="O16" s="282"/>
      <c r="P16" s="271">
        <f t="shared" si="3"/>
        <v>0</v>
      </c>
      <c r="Q16" s="229">
        <f t="shared" si="4"/>
        <v>0</v>
      </c>
      <c r="R16" s="103">
        <f t="shared" si="5"/>
        <v>0</v>
      </c>
      <c r="S16" s="103">
        <f t="shared" si="6"/>
        <v>0</v>
      </c>
      <c r="T16" s="103">
        <f t="shared" si="7"/>
        <v>0</v>
      </c>
      <c r="U16" s="103">
        <f t="shared" si="8"/>
        <v>0</v>
      </c>
      <c r="V16" s="103">
        <f t="shared" si="9"/>
        <v>0</v>
      </c>
      <c r="W16" s="26">
        <f t="shared" si="10"/>
        <v>0</v>
      </c>
      <c r="X16" s="226">
        <f t="shared" si="11"/>
        <v>0</v>
      </c>
      <c r="Y16" s="338" t="s">
        <v>170</v>
      </c>
      <c r="Z16" s="105" t="e">
        <f t="shared" si="12"/>
        <v>#VALUE!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630147</v>
      </c>
      <c r="C17" s="118" t="s">
        <v>215</v>
      </c>
      <c r="D17" s="228">
        <v>8</v>
      </c>
      <c r="E17" s="228">
        <v>4</v>
      </c>
      <c r="F17" s="228">
        <v>7</v>
      </c>
      <c r="G17" s="228">
        <v>4</v>
      </c>
      <c r="H17" s="228">
        <v>6</v>
      </c>
      <c r="I17" s="271">
        <f t="shared" si="1"/>
        <v>29</v>
      </c>
      <c r="J17" s="228">
        <f t="shared" si="2"/>
        <v>4.3499999999999996</v>
      </c>
      <c r="K17" s="282">
        <v>1</v>
      </c>
      <c r="L17" s="282">
        <v>2.50</v>
      </c>
      <c r="M17" s="282">
        <v>1</v>
      </c>
      <c r="N17" s="282">
        <v>3.50</v>
      </c>
      <c r="O17" s="282">
        <v>4</v>
      </c>
      <c r="P17" s="271">
        <f t="shared" si="3"/>
        <v>12</v>
      </c>
      <c r="Q17" s="229">
        <f t="shared" si="4"/>
        <v>0.60000000000000009</v>
      </c>
      <c r="R17" s="103">
        <f t="shared" si="5"/>
        <v>1.25</v>
      </c>
      <c r="S17" s="103">
        <f t="shared" si="6"/>
        <v>0.725</v>
      </c>
      <c r="T17" s="103">
        <f t="shared" si="7"/>
        <v>1.1000000000000001</v>
      </c>
      <c r="U17" s="103">
        <f t="shared" si="8"/>
        <v>0.775</v>
      </c>
      <c r="V17" s="103">
        <f t="shared" si="9"/>
        <v>1.0999999999999999</v>
      </c>
      <c r="W17" s="26">
        <f t="shared" si="10"/>
        <v>41</v>
      </c>
      <c r="X17" s="226">
        <f t="shared" si="11"/>
        <v>8.2000000000000011</v>
      </c>
      <c r="Y17" s="338">
        <v>24</v>
      </c>
      <c r="Z17" s="105">
        <f t="shared" si="12"/>
        <v>19.200000000000003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630148</v>
      </c>
      <c r="C18" s="118" t="s">
        <v>144</v>
      </c>
      <c r="D18" s="228">
        <v>7</v>
      </c>
      <c r="E18" s="228">
        <v>5</v>
      </c>
      <c r="F18" s="228">
        <v>6</v>
      </c>
      <c r="G18" s="228">
        <v>5</v>
      </c>
      <c r="H18" s="228">
        <v>4</v>
      </c>
      <c r="I18" s="271">
        <f t="shared" si="1"/>
        <v>27</v>
      </c>
      <c r="J18" s="228">
        <f t="shared" si="2"/>
        <v>4.05</v>
      </c>
      <c r="K18" s="282">
        <v>2</v>
      </c>
      <c r="L18" s="282">
        <v>1</v>
      </c>
      <c r="M18" s="282">
        <v>1</v>
      </c>
      <c r="N18" s="282">
        <v>1.50</v>
      </c>
      <c r="O18" s="282">
        <v>2.50</v>
      </c>
      <c r="P18" s="271">
        <f t="shared" si="3"/>
        <v>8</v>
      </c>
      <c r="Q18" s="229">
        <f t="shared" si="4"/>
        <v>0.40</v>
      </c>
      <c r="R18" s="103">
        <f t="shared" si="5"/>
        <v>1.1500000000000001</v>
      </c>
      <c r="S18" s="103">
        <f t="shared" si="6"/>
        <v>0.80</v>
      </c>
      <c r="T18" s="103">
        <f t="shared" si="7"/>
        <v>0.95</v>
      </c>
      <c r="U18" s="103">
        <f t="shared" si="8"/>
        <v>0.825</v>
      </c>
      <c r="V18" s="103">
        <f t="shared" si="9"/>
        <v>0.725</v>
      </c>
      <c r="W18" s="26">
        <f t="shared" si="10"/>
        <v>35</v>
      </c>
      <c r="X18" s="226">
        <f t="shared" si="11"/>
        <v>7</v>
      </c>
      <c r="Y18" s="338">
        <v>24</v>
      </c>
      <c r="Z18" s="105">
        <f t="shared" si="12"/>
        <v>19.200000000000003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630150</v>
      </c>
      <c r="C19" s="118" t="s">
        <v>326</v>
      </c>
      <c r="D19" s="228">
        <v>11</v>
      </c>
      <c r="E19" s="228">
        <v>12</v>
      </c>
      <c r="F19" s="228">
        <v>8</v>
      </c>
      <c r="G19" s="228">
        <v>9</v>
      </c>
      <c r="H19" s="228">
        <v>14</v>
      </c>
      <c r="I19" s="271">
        <f t="shared" si="1"/>
        <v>54</v>
      </c>
      <c r="J19" s="228">
        <f t="shared" si="2"/>
        <v>8.10</v>
      </c>
      <c r="K19" s="282">
        <v>3</v>
      </c>
      <c r="L19" s="282">
        <v>3.50</v>
      </c>
      <c r="M19" s="282">
        <v>4</v>
      </c>
      <c r="N19" s="282">
        <v>2</v>
      </c>
      <c r="O19" s="282">
        <v>2.50</v>
      </c>
      <c r="P19" s="271">
        <f t="shared" si="3"/>
        <v>15</v>
      </c>
      <c r="Q19" s="229">
        <f t="shared" si="4"/>
        <v>0.75</v>
      </c>
      <c r="R19" s="103">
        <f t="shared" si="5"/>
        <v>1.7999999999999998</v>
      </c>
      <c r="S19" s="103">
        <f t="shared" si="6"/>
        <v>1.975</v>
      </c>
      <c r="T19" s="103">
        <f t="shared" si="7"/>
        <v>1.40</v>
      </c>
      <c r="U19" s="103">
        <f t="shared" si="8"/>
        <v>1.45</v>
      </c>
      <c r="V19" s="103">
        <f t="shared" si="9"/>
        <v>2.225</v>
      </c>
      <c r="W19" s="26">
        <f t="shared" si="10"/>
        <v>69</v>
      </c>
      <c r="X19" s="226">
        <f t="shared" si="11"/>
        <v>13.80</v>
      </c>
      <c r="Y19" s="338">
        <v>50</v>
      </c>
      <c r="Z19" s="105">
        <f t="shared" si="12"/>
        <v>40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630152</v>
      </c>
      <c r="C20" s="118" t="s">
        <v>299</v>
      </c>
      <c r="D20" s="228">
        <v>14</v>
      </c>
      <c r="E20" s="228">
        <v>8</v>
      </c>
      <c r="F20" s="228">
        <v>9</v>
      </c>
      <c r="G20" s="228">
        <v>9</v>
      </c>
      <c r="H20" s="228">
        <v>19</v>
      </c>
      <c r="I20" s="271">
        <f t="shared" si="1"/>
        <v>59</v>
      </c>
      <c r="J20" s="228">
        <f t="shared" si="2"/>
        <v>8.85</v>
      </c>
      <c r="K20" s="282">
        <v>4</v>
      </c>
      <c r="L20" s="282">
        <v>4.50</v>
      </c>
      <c r="M20" s="282">
        <v>2.50</v>
      </c>
      <c r="N20" s="282">
        <v>3</v>
      </c>
      <c r="O20" s="282">
        <v>3</v>
      </c>
      <c r="P20" s="271">
        <f t="shared" si="3"/>
        <v>17</v>
      </c>
      <c r="Q20" s="229">
        <f t="shared" si="4"/>
        <v>0.85000000000000009</v>
      </c>
      <c r="R20" s="103">
        <f t="shared" si="5"/>
        <v>2.3000000000000003</v>
      </c>
      <c r="S20" s="103">
        <f t="shared" si="6"/>
        <v>1.425</v>
      </c>
      <c r="T20" s="103">
        <f t="shared" si="7"/>
        <v>1.475</v>
      </c>
      <c r="U20" s="103">
        <f t="shared" si="8"/>
        <v>1.50</v>
      </c>
      <c r="V20" s="103">
        <f t="shared" si="9"/>
        <v>3</v>
      </c>
      <c r="W20" s="26">
        <f t="shared" si="10"/>
        <v>76</v>
      </c>
      <c r="X20" s="226">
        <f t="shared" si="11"/>
        <v>15.20</v>
      </c>
      <c r="Y20" s="338">
        <v>61</v>
      </c>
      <c r="Z20" s="105">
        <f t="shared" si="12"/>
        <v>48.80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630153</v>
      </c>
      <c r="C21" s="118" t="s">
        <v>217</v>
      </c>
      <c r="D21" s="228">
        <v>7</v>
      </c>
      <c r="E21" s="228">
        <v>6</v>
      </c>
      <c r="F21" s="228">
        <v>5</v>
      </c>
      <c r="G21" s="228">
        <v>5</v>
      </c>
      <c r="H21" s="228">
        <v>6</v>
      </c>
      <c r="I21" s="271">
        <f t="shared" si="1"/>
        <v>29</v>
      </c>
      <c r="J21" s="228">
        <f t="shared" si="2"/>
        <v>4.3499999999999996</v>
      </c>
      <c r="K21" s="282">
        <v>1</v>
      </c>
      <c r="L21" s="282">
        <v>2.50</v>
      </c>
      <c r="M21" s="282">
        <v>1</v>
      </c>
      <c r="N21" s="282">
        <v>3</v>
      </c>
      <c r="O21" s="282">
        <v>2.50</v>
      </c>
      <c r="P21" s="271">
        <f t="shared" si="3"/>
        <v>10</v>
      </c>
      <c r="Q21" s="229">
        <f t="shared" si="4"/>
        <v>0.50</v>
      </c>
      <c r="R21" s="103">
        <f t="shared" si="5"/>
        <v>1.1000000000000001</v>
      </c>
      <c r="S21" s="103">
        <f t="shared" si="6"/>
        <v>1.0249999999999999</v>
      </c>
      <c r="T21" s="103">
        <f t="shared" si="7"/>
        <v>0.80</v>
      </c>
      <c r="U21" s="103">
        <f t="shared" si="8"/>
        <v>0.90</v>
      </c>
      <c r="V21" s="103">
        <f t="shared" si="9"/>
        <v>1.0249999999999999</v>
      </c>
      <c r="W21" s="26">
        <f t="shared" si="10"/>
        <v>39</v>
      </c>
      <c r="X21" s="226">
        <f t="shared" si="11"/>
        <v>7.8000000000000007</v>
      </c>
      <c r="Y21" s="338">
        <v>33</v>
      </c>
      <c r="Z21" s="105">
        <f t="shared" si="12"/>
        <v>26.40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630157</v>
      </c>
      <c r="C22" s="118" t="s">
        <v>315</v>
      </c>
      <c r="D22" s="228">
        <v>10</v>
      </c>
      <c r="E22" s="228">
        <v>14</v>
      </c>
      <c r="F22" s="228">
        <v>12</v>
      </c>
      <c r="G22" s="228">
        <v>8</v>
      </c>
      <c r="H22" s="228">
        <v>7</v>
      </c>
      <c r="I22" s="271">
        <f t="shared" si="1"/>
        <v>51</v>
      </c>
      <c r="J22" s="228">
        <f t="shared" si="2"/>
        <v>7.65</v>
      </c>
      <c r="K22" s="282">
        <v>2.50</v>
      </c>
      <c r="L22" s="282">
        <v>2</v>
      </c>
      <c r="M22" s="282">
        <v>4</v>
      </c>
      <c r="N22" s="282">
        <v>3.50</v>
      </c>
      <c r="O22" s="282">
        <v>1.50</v>
      </c>
      <c r="P22" s="271">
        <f t="shared" si="3"/>
        <v>13.50</v>
      </c>
      <c r="Q22" s="229">
        <f t="shared" si="4"/>
        <v>0.675</v>
      </c>
      <c r="R22" s="103">
        <f t="shared" si="5"/>
        <v>1.625</v>
      </c>
      <c r="S22" s="103">
        <f t="shared" si="6"/>
        <v>2.2000000000000002</v>
      </c>
      <c r="T22" s="103">
        <f t="shared" si="7"/>
        <v>1.9999999999999998</v>
      </c>
      <c r="U22" s="103">
        <f t="shared" si="8"/>
        <v>1.375</v>
      </c>
      <c r="V22" s="103">
        <f t="shared" si="9"/>
        <v>1.125</v>
      </c>
      <c r="W22" s="26">
        <f t="shared" si="10"/>
        <v>64.50</v>
      </c>
      <c r="X22" s="226">
        <f t="shared" si="11"/>
        <v>12.90</v>
      </c>
      <c r="Y22" s="338">
        <v>49</v>
      </c>
      <c r="Z22" s="105">
        <f t="shared" si="12"/>
        <v>39.200000000000003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630168</v>
      </c>
      <c r="C23" s="262" t="s">
        <v>120</v>
      </c>
      <c r="D23" s="228">
        <v>12</v>
      </c>
      <c r="E23" s="228">
        <v>14</v>
      </c>
      <c r="F23" s="228">
        <v>12</v>
      </c>
      <c r="G23" s="228">
        <v>15</v>
      </c>
      <c r="H23" s="228">
        <v>14</v>
      </c>
      <c r="I23" s="271">
        <f t="shared" si="1"/>
        <v>67</v>
      </c>
      <c r="J23" s="228">
        <f t="shared" si="2"/>
        <v>10.049999999999999</v>
      </c>
      <c r="K23" s="282">
        <v>4</v>
      </c>
      <c r="L23" s="282">
        <v>2</v>
      </c>
      <c r="M23" s="282">
        <v>3</v>
      </c>
      <c r="N23" s="282">
        <v>5</v>
      </c>
      <c r="O23" s="282">
        <v>4</v>
      </c>
      <c r="P23" s="271">
        <f t="shared" si="3"/>
        <v>18</v>
      </c>
      <c r="Q23" s="229">
        <f t="shared" si="4"/>
        <v>0.90</v>
      </c>
      <c r="R23" s="103">
        <f t="shared" si="5"/>
        <v>1.9999999999999998</v>
      </c>
      <c r="S23" s="103">
        <f t="shared" si="6"/>
        <v>2.2000000000000002</v>
      </c>
      <c r="T23" s="103">
        <f t="shared" si="7"/>
        <v>1.9499999999999997</v>
      </c>
      <c r="U23" s="103">
        <f t="shared" si="8"/>
        <v>2.50</v>
      </c>
      <c r="V23" s="103">
        <f t="shared" si="9"/>
        <v>2.3000000000000003</v>
      </c>
      <c r="W23" s="26">
        <f t="shared" si="10"/>
        <v>85</v>
      </c>
      <c r="X23" s="226">
        <f t="shared" si="11"/>
        <v>17</v>
      </c>
      <c r="Y23" s="338">
        <v>62</v>
      </c>
      <c r="Z23" s="105">
        <f t="shared" si="12"/>
        <v>49.60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630169</v>
      </c>
      <c r="C24" s="118" t="s">
        <v>224</v>
      </c>
      <c r="D24" s="228">
        <v>10</v>
      </c>
      <c r="E24" s="228">
        <v>8</v>
      </c>
      <c r="F24" s="228">
        <v>13</v>
      </c>
      <c r="G24" s="228">
        <v>9</v>
      </c>
      <c r="H24" s="228">
        <v>10</v>
      </c>
      <c r="I24" s="271">
        <f t="shared" si="1"/>
        <v>50</v>
      </c>
      <c r="J24" s="228">
        <f t="shared" si="2"/>
        <v>7.50</v>
      </c>
      <c r="K24" s="282">
        <v>5</v>
      </c>
      <c r="L24" s="282">
        <v>2.50</v>
      </c>
      <c r="M24" s="282">
        <v>3</v>
      </c>
      <c r="N24" s="282">
        <v>2</v>
      </c>
      <c r="O24" s="282">
        <v>3</v>
      </c>
      <c r="P24" s="271">
        <f t="shared" si="3"/>
        <v>15.50</v>
      </c>
      <c r="Q24" s="229">
        <f t="shared" si="4"/>
        <v>0.775</v>
      </c>
      <c r="R24" s="103">
        <f t="shared" si="5"/>
        <v>1.75</v>
      </c>
      <c r="S24" s="103">
        <f t="shared" si="6"/>
        <v>1.325</v>
      </c>
      <c r="T24" s="103">
        <f t="shared" si="7"/>
        <v>2.10</v>
      </c>
      <c r="U24" s="103">
        <f t="shared" si="8"/>
        <v>1.45</v>
      </c>
      <c r="V24" s="103">
        <f t="shared" si="9"/>
        <v>1.65</v>
      </c>
      <c r="W24" s="26">
        <f t="shared" si="10"/>
        <v>65.50</v>
      </c>
      <c r="X24" s="226">
        <f t="shared" si="11"/>
        <v>13.10</v>
      </c>
      <c r="Y24" s="338">
        <v>54</v>
      </c>
      <c r="Z24" s="105">
        <f t="shared" si="12"/>
        <v>43.20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630172</v>
      </c>
      <c r="C25" s="118" t="s">
        <v>151</v>
      </c>
      <c r="D25" s="228">
        <v>14</v>
      </c>
      <c r="E25" s="228">
        <v>15</v>
      </c>
      <c r="F25" s="228">
        <v>14</v>
      </c>
      <c r="G25" s="228">
        <v>15</v>
      </c>
      <c r="H25" s="228">
        <v>16</v>
      </c>
      <c r="I25" s="271">
        <f t="shared" si="1"/>
        <v>74</v>
      </c>
      <c r="J25" s="228">
        <f t="shared" si="2"/>
        <v>11.10</v>
      </c>
      <c r="K25" s="282">
        <v>4</v>
      </c>
      <c r="L25" s="282">
        <v>5</v>
      </c>
      <c r="M25" s="282">
        <v>4</v>
      </c>
      <c r="N25" s="282">
        <v>2.50</v>
      </c>
      <c r="O25" s="282">
        <v>3</v>
      </c>
      <c r="P25" s="271">
        <f t="shared" si="3"/>
        <v>18.50</v>
      </c>
      <c r="Q25" s="229">
        <f t="shared" si="4"/>
        <v>0.925</v>
      </c>
      <c r="R25" s="103">
        <f t="shared" si="5"/>
        <v>2.3000000000000003</v>
      </c>
      <c r="S25" s="103">
        <f t="shared" si="6"/>
        <v>2.50</v>
      </c>
      <c r="T25" s="103">
        <f t="shared" si="7"/>
        <v>2.3000000000000003</v>
      </c>
      <c r="U25" s="103">
        <f t="shared" si="8"/>
        <v>2.375</v>
      </c>
      <c r="V25" s="103">
        <f t="shared" si="9"/>
        <v>2.5499999999999998</v>
      </c>
      <c r="W25" s="26">
        <f t="shared" si="10"/>
        <v>92.50</v>
      </c>
      <c r="X25" s="226">
        <f t="shared" si="11"/>
        <v>18.50</v>
      </c>
      <c r="Y25" s="338">
        <v>72</v>
      </c>
      <c r="Z25" s="105">
        <f t="shared" si="12"/>
        <v>57.60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630174</v>
      </c>
      <c r="C26" s="118" t="s">
        <v>316</v>
      </c>
      <c r="D26" s="228">
        <v>7</v>
      </c>
      <c r="E26" s="228">
        <v>8</v>
      </c>
      <c r="F26" s="228">
        <v>8</v>
      </c>
      <c r="G26" s="228">
        <v>9</v>
      </c>
      <c r="H26" s="228">
        <v>10</v>
      </c>
      <c r="I26" s="271">
        <f t="shared" si="1"/>
        <v>42</v>
      </c>
      <c r="J26" s="228">
        <f t="shared" si="2"/>
        <v>6.30</v>
      </c>
      <c r="K26" s="282">
        <v>2</v>
      </c>
      <c r="L26" s="282">
        <v>3</v>
      </c>
      <c r="M26" s="282">
        <v>2.50</v>
      </c>
      <c r="N26" s="282">
        <v>4</v>
      </c>
      <c r="O26" s="282">
        <v>1</v>
      </c>
      <c r="P26" s="271">
        <f t="shared" si="3"/>
        <v>12.50</v>
      </c>
      <c r="Q26" s="229">
        <f t="shared" si="4"/>
        <v>0.625</v>
      </c>
      <c r="R26" s="103">
        <f t="shared" si="5"/>
        <v>1.1500000000000001</v>
      </c>
      <c r="S26" s="103">
        <f t="shared" si="6"/>
        <v>1.35</v>
      </c>
      <c r="T26" s="103">
        <f t="shared" si="7"/>
        <v>1.325</v>
      </c>
      <c r="U26" s="103">
        <f t="shared" si="8"/>
        <v>1.5499999999999998</v>
      </c>
      <c r="V26" s="103">
        <f t="shared" si="9"/>
        <v>1.55</v>
      </c>
      <c r="W26" s="26">
        <f t="shared" si="10"/>
        <v>54.50</v>
      </c>
      <c r="X26" s="226">
        <f t="shared" si="11"/>
        <v>10.90</v>
      </c>
      <c r="Y26" s="338">
        <v>45</v>
      </c>
      <c r="Z26" s="105">
        <f t="shared" si="12"/>
        <v>36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630179</v>
      </c>
      <c r="C27" s="118" t="s">
        <v>153</v>
      </c>
      <c r="D27" s="228">
        <v>14</v>
      </c>
      <c r="E27" s="228">
        <v>11</v>
      </c>
      <c r="F27" s="228">
        <v>8</v>
      </c>
      <c r="G27" s="228">
        <v>14</v>
      </c>
      <c r="H27" s="228">
        <v>15</v>
      </c>
      <c r="I27" s="271">
        <f t="shared" si="1"/>
        <v>62</v>
      </c>
      <c r="J27" s="228">
        <f t="shared" si="2"/>
        <v>9.2999999999999989</v>
      </c>
      <c r="K27" s="282">
        <v>2</v>
      </c>
      <c r="L27" s="282">
        <v>3.50</v>
      </c>
      <c r="M27" s="282">
        <v>4</v>
      </c>
      <c r="N27" s="282">
        <v>3.50</v>
      </c>
      <c r="O27" s="282">
        <v>4</v>
      </c>
      <c r="P27" s="271">
        <f t="shared" si="3"/>
        <v>17</v>
      </c>
      <c r="Q27" s="229">
        <f t="shared" si="4"/>
        <v>0.85000000000000009</v>
      </c>
      <c r="R27" s="103">
        <f t="shared" si="5"/>
        <v>2.2000000000000002</v>
      </c>
      <c r="S27" s="103">
        <f t="shared" si="6"/>
        <v>1.825</v>
      </c>
      <c r="T27" s="103">
        <f t="shared" si="7"/>
        <v>1.40</v>
      </c>
      <c r="U27" s="103">
        <f t="shared" si="8"/>
        <v>2.275</v>
      </c>
      <c r="V27" s="103">
        <f t="shared" si="9"/>
        <v>2.4500000000000002</v>
      </c>
      <c r="W27" s="26">
        <f t="shared" si="10"/>
        <v>79</v>
      </c>
      <c r="X27" s="226">
        <f t="shared" si="11"/>
        <v>15.80</v>
      </c>
      <c r="Y27" s="338">
        <v>62</v>
      </c>
      <c r="Z27" s="105">
        <f t="shared" si="12"/>
        <v>49.60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630186</v>
      </c>
      <c r="C28" s="118" t="s">
        <v>156</v>
      </c>
      <c r="D28" s="228">
        <v>12</v>
      </c>
      <c r="E28" s="228">
        <v>14</v>
      </c>
      <c r="F28" s="228">
        <v>15</v>
      </c>
      <c r="G28" s="228">
        <v>12</v>
      </c>
      <c r="H28" s="228">
        <v>16</v>
      </c>
      <c r="I28" s="271">
        <f t="shared" si="1"/>
        <v>69</v>
      </c>
      <c r="J28" s="228">
        <f t="shared" si="2"/>
        <v>10.35</v>
      </c>
      <c r="K28" s="282">
        <v>2</v>
      </c>
      <c r="L28" s="282">
        <v>3</v>
      </c>
      <c r="M28" s="282">
        <v>4.50</v>
      </c>
      <c r="N28" s="282">
        <v>2</v>
      </c>
      <c r="O28" s="282">
        <v>5</v>
      </c>
      <c r="P28" s="271">
        <f t="shared" si="3"/>
        <v>16.50</v>
      </c>
      <c r="Q28" s="229">
        <f t="shared" si="4"/>
        <v>0.825</v>
      </c>
      <c r="R28" s="103">
        <f t="shared" si="5"/>
        <v>1.90</v>
      </c>
      <c r="S28" s="103">
        <f t="shared" si="6"/>
        <v>2.25</v>
      </c>
      <c r="T28" s="103">
        <f t="shared" si="7"/>
        <v>2.475</v>
      </c>
      <c r="U28" s="103">
        <f t="shared" si="8"/>
        <v>1.90</v>
      </c>
      <c r="V28" s="103">
        <f t="shared" si="9"/>
        <v>2.65</v>
      </c>
      <c r="W28" s="26">
        <f t="shared" si="10"/>
        <v>85.50</v>
      </c>
      <c r="X28" s="226">
        <f t="shared" si="11"/>
        <v>17.10</v>
      </c>
      <c r="Y28" s="338">
        <v>66</v>
      </c>
      <c r="Z28" s="105">
        <f t="shared" si="12"/>
        <v>52.80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630187</v>
      </c>
      <c r="C29" s="118" t="s">
        <v>157</v>
      </c>
      <c r="D29" s="228">
        <v>11</v>
      </c>
      <c r="E29" s="228">
        <v>10</v>
      </c>
      <c r="F29" s="228">
        <v>14</v>
      </c>
      <c r="G29" s="228">
        <v>8</v>
      </c>
      <c r="H29" s="228">
        <v>7</v>
      </c>
      <c r="I29" s="271">
        <f t="shared" si="1"/>
        <v>50</v>
      </c>
      <c r="J29" s="228">
        <f t="shared" si="2"/>
        <v>7.50</v>
      </c>
      <c r="K29" s="282">
        <v>4</v>
      </c>
      <c r="L29" s="282">
        <v>2</v>
      </c>
      <c r="M29" s="282">
        <v>5</v>
      </c>
      <c r="N29" s="282">
        <v>2</v>
      </c>
      <c r="O29" s="282">
        <v>3.50</v>
      </c>
      <c r="P29" s="271">
        <f t="shared" si="3"/>
        <v>16.50</v>
      </c>
      <c r="Q29" s="229">
        <f t="shared" si="4"/>
        <v>0.825</v>
      </c>
      <c r="R29" s="103">
        <f t="shared" si="5"/>
        <v>1.85</v>
      </c>
      <c r="S29" s="103">
        <f t="shared" si="6"/>
        <v>1.60</v>
      </c>
      <c r="T29" s="103">
        <f t="shared" si="7"/>
        <v>2.35</v>
      </c>
      <c r="U29" s="103">
        <f t="shared" si="8"/>
        <v>1.30</v>
      </c>
      <c r="V29" s="103">
        <f t="shared" si="9"/>
        <v>1.2250000000000001</v>
      </c>
      <c r="W29" s="26">
        <f t="shared" si="10"/>
        <v>66.50</v>
      </c>
      <c r="X29" s="226">
        <f t="shared" si="11"/>
        <v>13.30</v>
      </c>
      <c r="Y29" s="338">
        <v>44</v>
      </c>
      <c r="Z29" s="105">
        <f t="shared" si="12"/>
        <v>35.200000000000003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630190</v>
      </c>
      <c r="C30" s="118" t="s">
        <v>302</v>
      </c>
      <c r="D30" s="228">
        <v>11</v>
      </c>
      <c r="E30" s="228">
        <v>9</v>
      </c>
      <c r="F30" s="228">
        <v>8</v>
      </c>
      <c r="G30" s="228">
        <v>9</v>
      </c>
      <c r="H30" s="228">
        <v>9</v>
      </c>
      <c r="I30" s="271">
        <f t="shared" si="1"/>
        <v>46</v>
      </c>
      <c r="J30" s="228">
        <f t="shared" si="2"/>
        <v>6.90</v>
      </c>
      <c r="K30" s="282">
        <v>2</v>
      </c>
      <c r="L30" s="282">
        <v>2.50</v>
      </c>
      <c r="M30" s="282">
        <v>1</v>
      </c>
      <c r="N30" s="282">
        <v>2.50</v>
      </c>
      <c r="O30" s="282">
        <v>3</v>
      </c>
      <c r="P30" s="271">
        <f t="shared" si="3"/>
        <v>11</v>
      </c>
      <c r="Q30" s="229">
        <f t="shared" si="4"/>
        <v>0.55000000000000004</v>
      </c>
      <c r="R30" s="103">
        <f t="shared" si="5"/>
        <v>1.75</v>
      </c>
      <c r="S30" s="103">
        <f t="shared" si="6"/>
        <v>1.475</v>
      </c>
      <c r="T30" s="103">
        <f t="shared" si="7"/>
        <v>1.25</v>
      </c>
      <c r="U30" s="103">
        <f t="shared" si="8"/>
        <v>1.475</v>
      </c>
      <c r="V30" s="103">
        <f t="shared" si="9"/>
        <v>1.50</v>
      </c>
      <c r="W30" s="26">
        <f t="shared" si="10"/>
        <v>57</v>
      </c>
      <c r="X30" s="226">
        <f t="shared" si="11"/>
        <v>11.40</v>
      </c>
      <c r="Y30" s="338">
        <v>48</v>
      </c>
      <c r="Z30" s="105">
        <f t="shared" si="12"/>
        <v>38.400000000000006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630193</v>
      </c>
      <c r="C31" s="118" t="s">
        <v>231</v>
      </c>
      <c r="D31" s="228">
        <v>8</v>
      </c>
      <c r="E31" s="228">
        <v>8</v>
      </c>
      <c r="F31" s="228">
        <v>9</v>
      </c>
      <c r="G31" s="228">
        <v>8</v>
      </c>
      <c r="H31" s="228">
        <v>9</v>
      </c>
      <c r="I31" s="271">
        <f t="shared" si="1"/>
        <v>42</v>
      </c>
      <c r="J31" s="228">
        <f t="shared" si="2"/>
        <v>6.30</v>
      </c>
      <c r="K31" s="282">
        <v>3.50</v>
      </c>
      <c r="L31" s="282">
        <v>1</v>
      </c>
      <c r="M31" s="282">
        <v>2</v>
      </c>
      <c r="N31" s="282">
        <v>3.50</v>
      </c>
      <c r="O31" s="282">
        <v>1</v>
      </c>
      <c r="P31" s="271">
        <f t="shared" si="3"/>
        <v>11</v>
      </c>
      <c r="Q31" s="229">
        <f t="shared" si="4"/>
        <v>0.55000000000000004</v>
      </c>
      <c r="R31" s="103">
        <f t="shared" si="5"/>
        <v>1.375</v>
      </c>
      <c r="S31" s="103">
        <f t="shared" si="6"/>
        <v>1.25</v>
      </c>
      <c r="T31" s="103">
        <f t="shared" si="7"/>
        <v>1.45</v>
      </c>
      <c r="U31" s="103">
        <f t="shared" si="8"/>
        <v>1.375</v>
      </c>
      <c r="V31" s="103">
        <f t="shared" si="9"/>
        <v>1.40</v>
      </c>
      <c r="W31" s="26">
        <f t="shared" si="10"/>
        <v>53</v>
      </c>
      <c r="X31" s="226">
        <f t="shared" si="11"/>
        <v>10.60</v>
      </c>
      <c r="Y31" s="338">
        <v>42</v>
      </c>
      <c r="Z31" s="105">
        <f t="shared" si="12"/>
        <v>33.60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630197</v>
      </c>
      <c r="C32" s="118" t="s">
        <v>234</v>
      </c>
      <c r="D32" s="228">
        <v>4</v>
      </c>
      <c r="E32" s="228">
        <v>5</v>
      </c>
      <c r="F32" s="228">
        <v>2</v>
      </c>
      <c r="G32" s="228">
        <v>5</v>
      </c>
      <c r="H32" s="228">
        <v>9</v>
      </c>
      <c r="I32" s="271">
        <f t="shared" si="1"/>
        <v>25</v>
      </c>
      <c r="J32" s="228">
        <f t="shared" si="2"/>
        <v>3.75</v>
      </c>
      <c r="K32" s="282">
        <v>2</v>
      </c>
      <c r="L32" s="282">
        <v>1</v>
      </c>
      <c r="M32" s="282">
        <v>1</v>
      </c>
      <c r="N32" s="282">
        <v>2.50</v>
      </c>
      <c r="O32" s="282">
        <v>2</v>
      </c>
      <c r="P32" s="271">
        <f t="shared" si="3"/>
        <v>8.50</v>
      </c>
      <c r="Q32" s="229">
        <f t="shared" si="4"/>
        <v>0.42500000000000004</v>
      </c>
      <c r="R32" s="103">
        <f t="shared" si="5"/>
        <v>0.70</v>
      </c>
      <c r="S32" s="103">
        <f t="shared" si="6"/>
        <v>0.80</v>
      </c>
      <c r="T32" s="103">
        <f t="shared" si="7"/>
        <v>0.35</v>
      </c>
      <c r="U32" s="103">
        <f t="shared" si="8"/>
        <v>0.875</v>
      </c>
      <c r="V32" s="103">
        <f t="shared" si="9"/>
        <v>1.45</v>
      </c>
      <c r="W32" s="26">
        <f t="shared" si="10"/>
        <v>33.50</v>
      </c>
      <c r="X32" s="226">
        <f t="shared" si="11"/>
        <v>6.70</v>
      </c>
      <c r="Y32" s="338">
        <v>22</v>
      </c>
      <c r="Z32" s="105">
        <f t="shared" si="12"/>
        <v>17.60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630207</v>
      </c>
      <c r="C33" s="118" t="s">
        <v>241</v>
      </c>
      <c r="D33" s="228">
        <v>11</v>
      </c>
      <c r="E33" s="228">
        <v>9</v>
      </c>
      <c r="F33" s="228">
        <v>10</v>
      </c>
      <c r="G33" s="228">
        <v>9</v>
      </c>
      <c r="H33" s="228">
        <v>11</v>
      </c>
      <c r="I33" s="271">
        <f t="shared" si="1"/>
        <v>50</v>
      </c>
      <c r="J33" s="228">
        <f t="shared" si="2"/>
        <v>7.50</v>
      </c>
      <c r="K33" s="282">
        <v>3</v>
      </c>
      <c r="L33" s="282">
        <v>4</v>
      </c>
      <c r="M33" s="282">
        <v>2</v>
      </c>
      <c r="N33" s="282">
        <v>4</v>
      </c>
      <c r="O33" s="282">
        <v>2.50</v>
      </c>
      <c r="P33" s="271">
        <f t="shared" si="3"/>
        <v>15.50</v>
      </c>
      <c r="Q33" s="229">
        <f t="shared" si="4"/>
        <v>0.775</v>
      </c>
      <c r="R33" s="103">
        <f t="shared" si="5"/>
        <v>1.7999999999999998</v>
      </c>
      <c r="S33" s="103">
        <f t="shared" si="6"/>
        <v>1.5499999999999998</v>
      </c>
      <c r="T33" s="103">
        <f t="shared" si="7"/>
        <v>1.60</v>
      </c>
      <c r="U33" s="103">
        <f t="shared" si="8"/>
        <v>1.5499999999999998</v>
      </c>
      <c r="V33" s="103">
        <f t="shared" si="9"/>
        <v>1.775</v>
      </c>
      <c r="W33" s="26">
        <f t="shared" si="10"/>
        <v>65.50</v>
      </c>
      <c r="X33" s="226">
        <f t="shared" si="11"/>
        <v>13.10</v>
      </c>
      <c r="Y33" s="338">
        <v>51</v>
      </c>
      <c r="Z33" s="105">
        <f t="shared" si="12"/>
        <v>40.800000000000004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630211</v>
      </c>
      <c r="C34" s="118" t="s">
        <v>318</v>
      </c>
      <c r="D34" s="228">
        <v>8</v>
      </c>
      <c r="E34" s="228">
        <v>7</v>
      </c>
      <c r="F34" s="228">
        <v>8</v>
      </c>
      <c r="G34" s="228">
        <v>9</v>
      </c>
      <c r="H34" s="228">
        <v>12</v>
      </c>
      <c r="I34" s="271">
        <f t="shared" si="1"/>
        <v>44</v>
      </c>
      <c r="J34" s="228">
        <f t="shared" si="2"/>
        <v>6.60</v>
      </c>
      <c r="K34" s="282">
        <v>3.50</v>
      </c>
      <c r="L34" s="282">
        <v>2</v>
      </c>
      <c r="M34" s="282">
        <v>1</v>
      </c>
      <c r="N34" s="282">
        <v>2</v>
      </c>
      <c r="O34" s="282">
        <v>1</v>
      </c>
      <c r="P34" s="271">
        <f t="shared" si="3"/>
        <v>9.50</v>
      </c>
      <c r="Q34" s="229">
        <f t="shared" si="4"/>
        <v>0.475</v>
      </c>
      <c r="R34" s="103">
        <f t="shared" si="5"/>
        <v>1.375</v>
      </c>
      <c r="S34" s="103">
        <f t="shared" si="6"/>
        <v>1.1500000000000001</v>
      </c>
      <c r="T34" s="103">
        <f t="shared" si="7"/>
        <v>1.25</v>
      </c>
      <c r="U34" s="103">
        <f t="shared" si="8"/>
        <v>1.45</v>
      </c>
      <c r="V34" s="103">
        <f t="shared" si="9"/>
        <v>1.85</v>
      </c>
      <c r="W34" s="26">
        <f t="shared" si="10"/>
        <v>53.50</v>
      </c>
      <c r="X34" s="226">
        <f t="shared" si="11"/>
        <v>10.70</v>
      </c>
      <c r="Y34" s="338">
        <v>49</v>
      </c>
      <c r="Z34" s="105">
        <f t="shared" si="12"/>
        <v>39.200000000000003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630213</v>
      </c>
      <c r="C35" s="118" t="s">
        <v>293</v>
      </c>
      <c r="D35" s="228">
        <v>10</v>
      </c>
      <c r="E35" s="228">
        <v>11</v>
      </c>
      <c r="F35" s="228">
        <v>8.50</v>
      </c>
      <c r="G35" s="228">
        <v>8</v>
      </c>
      <c r="H35" s="228">
        <v>9.50</v>
      </c>
      <c r="I35" s="271">
        <f t="shared" si="1"/>
        <v>47</v>
      </c>
      <c r="J35" s="228">
        <f t="shared" si="2"/>
        <v>7.05</v>
      </c>
      <c r="K35" s="282">
        <v>4</v>
      </c>
      <c r="L35" s="282">
        <v>3.50</v>
      </c>
      <c r="M35" s="282">
        <v>1.50</v>
      </c>
      <c r="N35" s="282">
        <v>2</v>
      </c>
      <c r="O35" s="282">
        <v>3.50</v>
      </c>
      <c r="P35" s="271">
        <f t="shared" si="3"/>
        <v>14.50</v>
      </c>
      <c r="Q35" s="229">
        <f t="shared" si="4"/>
        <v>0.72500000000000009</v>
      </c>
      <c r="R35" s="103">
        <f t="shared" si="5"/>
        <v>1.70</v>
      </c>
      <c r="S35" s="103">
        <f t="shared" si="6"/>
        <v>1.825</v>
      </c>
      <c r="T35" s="103">
        <f t="shared" si="7"/>
        <v>1.35</v>
      </c>
      <c r="U35" s="103">
        <f t="shared" si="8"/>
        <v>1.30</v>
      </c>
      <c r="V35" s="103">
        <f t="shared" si="9"/>
        <v>1.60</v>
      </c>
      <c r="W35" s="26">
        <f t="shared" si="10"/>
        <v>61.50</v>
      </c>
      <c r="X35" s="226">
        <f t="shared" si="11"/>
        <v>12.30</v>
      </c>
      <c r="Y35" s="338">
        <v>53</v>
      </c>
      <c r="Z35" s="105">
        <f t="shared" si="12"/>
        <v>42.400000000000006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630217</v>
      </c>
      <c r="C36" s="118" t="s">
        <v>166</v>
      </c>
      <c r="D36" s="228">
        <v>11</v>
      </c>
      <c r="E36" s="228">
        <v>8</v>
      </c>
      <c r="F36" s="228">
        <v>9</v>
      </c>
      <c r="G36" s="228">
        <v>6</v>
      </c>
      <c r="H36" s="228">
        <v>9</v>
      </c>
      <c r="I36" s="271">
        <f t="shared" si="1"/>
        <v>43</v>
      </c>
      <c r="J36" s="228">
        <f t="shared" si="2"/>
        <v>6.45</v>
      </c>
      <c r="K36" s="282">
        <v>2.50</v>
      </c>
      <c r="L36" s="282">
        <v>2.50</v>
      </c>
      <c r="M36" s="282">
        <v>4</v>
      </c>
      <c r="N36" s="282">
        <v>2</v>
      </c>
      <c r="O36" s="282">
        <v>2.50</v>
      </c>
      <c r="P36" s="271">
        <f t="shared" si="3"/>
        <v>13.50</v>
      </c>
      <c r="Q36" s="229">
        <f t="shared" si="4"/>
        <v>0.675</v>
      </c>
      <c r="R36" s="103">
        <f t="shared" si="5"/>
        <v>1.775</v>
      </c>
      <c r="S36" s="103">
        <f t="shared" si="6"/>
        <v>1.325</v>
      </c>
      <c r="T36" s="103">
        <f t="shared" si="7"/>
        <v>1.5499999999999998</v>
      </c>
      <c r="U36" s="103">
        <f t="shared" si="8"/>
        <v>0.99999999999999989</v>
      </c>
      <c r="V36" s="103">
        <f t="shared" si="9"/>
        <v>1.475</v>
      </c>
      <c r="W36" s="26">
        <f t="shared" si="10"/>
        <v>56.50</v>
      </c>
      <c r="X36" s="226">
        <f t="shared" si="11"/>
        <v>11.30</v>
      </c>
      <c r="Y36" s="338">
        <v>41</v>
      </c>
      <c r="Z36" s="105">
        <f t="shared" si="12"/>
        <v>32.800000000000004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630226</v>
      </c>
      <c r="C37" s="118" t="s">
        <v>251</v>
      </c>
      <c r="D37" s="228">
        <v>8</v>
      </c>
      <c r="E37" s="228">
        <v>5</v>
      </c>
      <c r="F37" s="228">
        <v>1</v>
      </c>
      <c r="G37" s="228">
        <v>2</v>
      </c>
      <c r="H37" s="228">
        <v>5</v>
      </c>
      <c r="I37" s="271">
        <f t="shared" si="1"/>
        <v>21</v>
      </c>
      <c r="J37" s="228">
        <f t="shared" si="2"/>
        <v>3.15</v>
      </c>
      <c r="K37" s="282">
        <v>1</v>
      </c>
      <c r="L37" s="282">
        <v>4.50</v>
      </c>
      <c r="M37" s="282">
        <v>2.50</v>
      </c>
      <c r="N37" s="282">
        <v>3</v>
      </c>
      <c r="O37" s="282">
        <v>2</v>
      </c>
      <c r="P37" s="271">
        <f t="shared" si="3"/>
        <v>13</v>
      </c>
      <c r="Q37" s="229">
        <f t="shared" si="4"/>
        <v>0.65</v>
      </c>
      <c r="R37" s="103">
        <f t="shared" si="5"/>
        <v>1.25</v>
      </c>
      <c r="S37" s="103">
        <f t="shared" si="6"/>
        <v>0.975</v>
      </c>
      <c r="T37" s="103">
        <f t="shared" si="7"/>
        <v>0.27500000000000002</v>
      </c>
      <c r="U37" s="103">
        <f t="shared" si="8"/>
        <v>0.45</v>
      </c>
      <c r="V37" s="103">
        <f t="shared" si="9"/>
        <v>0.85</v>
      </c>
      <c r="W37" s="26">
        <f t="shared" si="10"/>
        <v>34</v>
      </c>
      <c r="X37" s="226">
        <f t="shared" si="11"/>
        <v>6.8000000000000007</v>
      </c>
      <c r="Y37" s="338">
        <v>15</v>
      </c>
      <c r="Z37" s="105">
        <f t="shared" si="12"/>
        <v>12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630231</v>
      </c>
      <c r="C38" s="118" t="s">
        <v>169</v>
      </c>
      <c r="D38" s="228">
        <v>1</v>
      </c>
      <c r="E38" s="228">
        <v>6</v>
      </c>
      <c r="F38" s="228">
        <v>5</v>
      </c>
      <c r="G38" s="228">
        <v>6</v>
      </c>
      <c r="H38" s="228">
        <v>3</v>
      </c>
      <c r="I38" s="271">
        <f t="shared" si="1"/>
        <v>21</v>
      </c>
      <c r="J38" s="228">
        <f t="shared" si="2"/>
        <v>3.15</v>
      </c>
      <c r="K38" s="282">
        <v>1</v>
      </c>
      <c r="L38" s="282">
        <v>2</v>
      </c>
      <c r="M38" s="282">
        <v>2</v>
      </c>
      <c r="N38" s="282">
        <v>4</v>
      </c>
      <c r="O38" s="282">
        <v>3.50</v>
      </c>
      <c r="P38" s="271">
        <f t="shared" si="3"/>
        <v>12.50</v>
      </c>
      <c r="Q38" s="229">
        <f t="shared" si="4"/>
        <v>0.625</v>
      </c>
      <c r="R38" s="103">
        <f t="shared" si="5"/>
        <v>0.20</v>
      </c>
      <c r="S38" s="103">
        <f t="shared" si="6"/>
        <v>0.99999999999999989</v>
      </c>
      <c r="T38" s="103">
        <f t="shared" si="7"/>
        <v>0.85</v>
      </c>
      <c r="U38" s="103">
        <f t="shared" si="8"/>
        <v>1.0999999999999999</v>
      </c>
      <c r="V38" s="103">
        <f t="shared" si="9"/>
        <v>0.625</v>
      </c>
      <c r="W38" s="26">
        <f t="shared" si="10"/>
        <v>33.50</v>
      </c>
      <c r="X38" s="226">
        <f t="shared" si="11"/>
        <v>6.70</v>
      </c>
      <c r="Y38" s="338">
        <v>17</v>
      </c>
      <c r="Z38" s="105">
        <f t="shared" si="12"/>
        <v>13.60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630235</v>
      </c>
      <c r="C39" s="118" t="s">
        <v>327</v>
      </c>
      <c r="D39" s="228">
        <v>11</v>
      </c>
      <c r="E39" s="228">
        <v>10</v>
      </c>
      <c r="F39" s="228">
        <v>12</v>
      </c>
      <c r="G39" s="228">
        <v>8</v>
      </c>
      <c r="H39" s="228">
        <v>15</v>
      </c>
      <c r="I39" s="271">
        <f t="shared" si="1"/>
        <v>56</v>
      </c>
      <c r="J39" s="228">
        <f t="shared" si="2"/>
        <v>8.40</v>
      </c>
      <c r="K39" s="282">
        <v>3</v>
      </c>
      <c r="L39" s="282">
        <v>2</v>
      </c>
      <c r="M39" s="282">
        <v>4</v>
      </c>
      <c r="N39" s="282">
        <v>2</v>
      </c>
      <c r="O39" s="282">
        <v>5</v>
      </c>
      <c r="P39" s="271">
        <f t="shared" si="3"/>
        <v>16</v>
      </c>
      <c r="Q39" s="229">
        <f t="shared" si="4"/>
        <v>0.80</v>
      </c>
      <c r="R39" s="103">
        <f t="shared" si="5"/>
        <v>1.7999999999999998</v>
      </c>
      <c r="S39" s="103">
        <f t="shared" si="6"/>
        <v>1.60</v>
      </c>
      <c r="T39" s="103">
        <f t="shared" si="7"/>
        <v>1.9999999999999998</v>
      </c>
      <c r="U39" s="103">
        <f t="shared" si="8"/>
        <v>1.30</v>
      </c>
      <c r="V39" s="103">
        <f t="shared" si="9"/>
        <v>2.50</v>
      </c>
      <c r="W39" s="26">
        <f t="shared" si="10"/>
        <v>72</v>
      </c>
      <c r="X39" s="226">
        <f t="shared" si="11"/>
        <v>14.40</v>
      </c>
      <c r="Y39" s="338">
        <v>58</v>
      </c>
      <c r="Z39" s="105">
        <f t="shared" si="12"/>
        <v>46.400000000000006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630243</v>
      </c>
      <c r="C40" s="118" t="s">
        <v>305</v>
      </c>
      <c r="D40" s="228">
        <v>14</v>
      </c>
      <c r="E40" s="228">
        <v>12</v>
      </c>
      <c r="F40" s="228">
        <v>14</v>
      </c>
      <c r="G40" s="228">
        <v>11</v>
      </c>
      <c r="H40" s="228">
        <v>17</v>
      </c>
      <c r="I40" s="271">
        <f t="shared" si="1"/>
        <v>68</v>
      </c>
      <c r="J40" s="228">
        <f t="shared" si="2"/>
        <v>10.199999999999999</v>
      </c>
      <c r="K40" s="282">
        <v>4</v>
      </c>
      <c r="L40" s="282">
        <v>3</v>
      </c>
      <c r="M40" s="282">
        <v>3</v>
      </c>
      <c r="N40" s="282">
        <v>4</v>
      </c>
      <c r="O40" s="282">
        <v>3</v>
      </c>
      <c r="P40" s="271">
        <f t="shared" si="3"/>
        <v>17</v>
      </c>
      <c r="Q40" s="229">
        <f t="shared" si="4"/>
        <v>0.85000000000000009</v>
      </c>
      <c r="R40" s="103">
        <f t="shared" si="5"/>
        <v>2.3000000000000003</v>
      </c>
      <c r="S40" s="103">
        <f t="shared" si="6"/>
        <v>1.9499999999999997</v>
      </c>
      <c r="T40" s="103">
        <f t="shared" si="7"/>
        <v>2.25</v>
      </c>
      <c r="U40" s="103">
        <f t="shared" si="8"/>
        <v>1.85</v>
      </c>
      <c r="V40" s="103">
        <f t="shared" si="9"/>
        <v>2.6999999999999997</v>
      </c>
      <c r="W40" s="26">
        <f t="shared" si="10"/>
        <v>85</v>
      </c>
      <c r="X40" s="226">
        <f t="shared" si="11"/>
        <v>17</v>
      </c>
      <c r="Y40" s="338">
        <v>73</v>
      </c>
      <c r="Z40" s="105">
        <f t="shared" si="12"/>
        <v>58.400000000000006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630247</v>
      </c>
      <c r="C41" s="118" t="s">
        <v>126</v>
      </c>
      <c r="D41" s="228">
        <v>11</v>
      </c>
      <c r="E41" s="228">
        <v>10</v>
      </c>
      <c r="F41" s="228">
        <v>11</v>
      </c>
      <c r="G41" s="228">
        <v>15</v>
      </c>
      <c r="H41" s="228">
        <v>11</v>
      </c>
      <c r="I41" s="271">
        <f t="shared" si="1"/>
        <v>58</v>
      </c>
      <c r="J41" s="228">
        <f t="shared" si="2"/>
        <v>8.6999999999999993</v>
      </c>
      <c r="K41" s="282">
        <v>1</v>
      </c>
      <c r="L41" s="282">
        <v>3.50</v>
      </c>
      <c r="M41" s="282">
        <v>4</v>
      </c>
      <c r="N41" s="282">
        <v>5</v>
      </c>
      <c r="O41" s="282">
        <v>2.50</v>
      </c>
      <c r="P41" s="271">
        <f t="shared" si="3"/>
        <v>16</v>
      </c>
      <c r="Q41" s="229">
        <f t="shared" si="4"/>
        <v>0.80</v>
      </c>
      <c r="R41" s="103">
        <f t="shared" si="5"/>
        <v>1.70</v>
      </c>
      <c r="S41" s="103">
        <f t="shared" si="6"/>
        <v>1.675</v>
      </c>
      <c r="T41" s="103">
        <f t="shared" si="7"/>
        <v>1.85</v>
      </c>
      <c r="U41" s="103">
        <f t="shared" si="8"/>
        <v>2.50</v>
      </c>
      <c r="V41" s="103">
        <f t="shared" si="9"/>
        <v>1.775</v>
      </c>
      <c r="W41" s="26">
        <f t="shared" si="10"/>
        <v>74</v>
      </c>
      <c r="X41" s="226">
        <f t="shared" si="11"/>
        <v>14.80</v>
      </c>
      <c r="Y41" s="338">
        <v>61</v>
      </c>
      <c r="Z41" s="105">
        <f t="shared" si="12"/>
        <v>48.80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630253</v>
      </c>
      <c r="C42" s="118" t="s">
        <v>175</v>
      </c>
      <c r="D42" s="228">
        <v>11</v>
      </c>
      <c r="E42" s="228">
        <v>8</v>
      </c>
      <c r="F42" s="228">
        <v>10</v>
      </c>
      <c r="G42" s="228">
        <v>14</v>
      </c>
      <c r="H42" s="228">
        <v>11</v>
      </c>
      <c r="I42" s="271">
        <f t="shared" si="1"/>
        <v>54</v>
      </c>
      <c r="J42" s="228">
        <f t="shared" si="2"/>
        <v>8.10</v>
      </c>
      <c r="K42" s="282">
        <v>2</v>
      </c>
      <c r="L42" s="282">
        <v>2.50</v>
      </c>
      <c r="M42" s="282">
        <v>4.50</v>
      </c>
      <c r="N42" s="282">
        <v>4</v>
      </c>
      <c r="O42" s="282">
        <v>2</v>
      </c>
      <c r="P42" s="271">
        <f t="shared" si="3"/>
        <v>15</v>
      </c>
      <c r="Q42" s="229">
        <f t="shared" si="4"/>
        <v>0.75</v>
      </c>
      <c r="R42" s="103">
        <f t="shared" si="5"/>
        <v>1.75</v>
      </c>
      <c r="S42" s="103">
        <f t="shared" si="6"/>
        <v>1.325</v>
      </c>
      <c r="T42" s="103">
        <f t="shared" si="7"/>
        <v>1.725</v>
      </c>
      <c r="U42" s="103">
        <f t="shared" si="8"/>
        <v>2.3000000000000003</v>
      </c>
      <c r="V42" s="103">
        <f t="shared" si="9"/>
        <v>1.75</v>
      </c>
      <c r="W42" s="26">
        <f t="shared" si="10"/>
        <v>69</v>
      </c>
      <c r="X42" s="226">
        <f t="shared" si="11"/>
        <v>13.80</v>
      </c>
      <c r="Y42" s="338">
        <v>51</v>
      </c>
      <c r="Z42" s="105">
        <f t="shared" si="12"/>
        <v>40.800000000000004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630256</v>
      </c>
      <c r="C43" s="118" t="s">
        <v>176</v>
      </c>
      <c r="D43" s="228"/>
      <c r="E43" s="228"/>
      <c r="F43" s="228"/>
      <c r="G43" s="228"/>
      <c r="H43" s="228"/>
      <c r="I43" s="271">
        <f t="shared" si="1"/>
        <v>0</v>
      </c>
      <c r="J43" s="228">
        <f t="shared" si="2"/>
        <v>0</v>
      </c>
      <c r="K43" s="282"/>
      <c r="L43" s="282"/>
      <c r="M43" s="282"/>
      <c r="N43" s="282"/>
      <c r="O43" s="282"/>
      <c r="P43" s="271">
        <f t="shared" si="3"/>
        <v>0</v>
      </c>
      <c r="Q43" s="229">
        <f t="shared" si="4"/>
        <v>0</v>
      </c>
      <c r="R43" s="103">
        <f t="shared" si="5"/>
        <v>0</v>
      </c>
      <c r="S43" s="103">
        <f t="shared" si="6"/>
        <v>0</v>
      </c>
      <c r="T43" s="103">
        <f t="shared" si="7"/>
        <v>0</v>
      </c>
      <c r="U43" s="103">
        <f t="shared" si="8"/>
        <v>0</v>
      </c>
      <c r="V43" s="103">
        <f t="shared" si="9"/>
        <v>0</v>
      </c>
      <c r="W43" s="26">
        <f t="shared" si="10"/>
        <v>0</v>
      </c>
      <c r="X43" s="226">
        <f t="shared" si="11"/>
        <v>0</v>
      </c>
      <c r="Y43" s="338" t="s">
        <v>170</v>
      </c>
      <c r="Z43" s="105" t="e">
        <f t="shared" si="12"/>
        <v>#VALUE!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630263</v>
      </c>
      <c r="C44" s="118" t="s">
        <v>306</v>
      </c>
      <c r="D44" s="228">
        <v>14</v>
      </c>
      <c r="E44" s="228">
        <v>15</v>
      </c>
      <c r="F44" s="228">
        <v>12</v>
      </c>
      <c r="G44" s="228">
        <v>11</v>
      </c>
      <c r="H44" s="228">
        <v>10</v>
      </c>
      <c r="I44" s="271">
        <f t="shared" si="1"/>
        <v>62</v>
      </c>
      <c r="J44" s="228">
        <f t="shared" si="2"/>
        <v>9.2999999999999989</v>
      </c>
      <c r="K44" s="282">
        <v>3.50</v>
      </c>
      <c r="L44" s="282">
        <v>2.50</v>
      </c>
      <c r="M44" s="282">
        <v>3</v>
      </c>
      <c r="N44" s="282">
        <v>4</v>
      </c>
      <c r="O44" s="282">
        <v>3.50</v>
      </c>
      <c r="P44" s="271">
        <f t="shared" si="3"/>
        <v>16.50</v>
      </c>
      <c r="Q44" s="229">
        <f t="shared" si="4"/>
        <v>0.825</v>
      </c>
      <c r="R44" s="103">
        <f t="shared" si="5"/>
        <v>2.275</v>
      </c>
      <c r="S44" s="103">
        <f t="shared" si="6"/>
        <v>2.375</v>
      </c>
      <c r="T44" s="103">
        <f t="shared" si="7"/>
        <v>1.9499999999999997</v>
      </c>
      <c r="U44" s="103">
        <f t="shared" si="8"/>
        <v>1.85</v>
      </c>
      <c r="V44" s="103">
        <f t="shared" si="9"/>
        <v>1.675</v>
      </c>
      <c r="W44" s="26">
        <f t="shared" si="10"/>
        <v>78.50</v>
      </c>
      <c r="X44" s="226">
        <f t="shared" si="11"/>
        <v>15.70</v>
      </c>
      <c r="Y44" s="338">
        <v>61</v>
      </c>
      <c r="Z44" s="105">
        <f t="shared" si="12"/>
        <v>48.80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630266</v>
      </c>
      <c r="C45" s="118" t="s">
        <v>332</v>
      </c>
      <c r="D45" s="228">
        <v>15</v>
      </c>
      <c r="E45" s="228">
        <v>12</v>
      </c>
      <c r="F45" s="228">
        <v>8</v>
      </c>
      <c r="G45" s="228">
        <v>13</v>
      </c>
      <c r="H45" s="228">
        <v>5</v>
      </c>
      <c r="I45" s="271">
        <f t="shared" si="1"/>
        <v>53</v>
      </c>
      <c r="J45" s="228">
        <f t="shared" si="2"/>
        <v>7.9499999999999993</v>
      </c>
      <c r="K45" s="282">
        <v>3.50</v>
      </c>
      <c r="L45" s="282">
        <v>2</v>
      </c>
      <c r="M45" s="282">
        <v>3.50</v>
      </c>
      <c r="N45" s="282">
        <v>4.50</v>
      </c>
      <c r="O45" s="282">
        <v>2.50</v>
      </c>
      <c r="P45" s="271">
        <f t="shared" si="3"/>
        <v>16</v>
      </c>
      <c r="Q45" s="229">
        <f t="shared" si="4"/>
        <v>0.80</v>
      </c>
      <c r="R45" s="103">
        <f t="shared" si="5"/>
        <v>2.4249999999999998</v>
      </c>
      <c r="S45" s="103">
        <f t="shared" si="6"/>
        <v>1.90</v>
      </c>
      <c r="T45" s="103">
        <f t="shared" si="7"/>
        <v>1.375</v>
      </c>
      <c r="U45" s="103">
        <f t="shared" si="8"/>
        <v>2.1749999999999998</v>
      </c>
      <c r="V45" s="103">
        <f t="shared" si="9"/>
        <v>0.875</v>
      </c>
      <c r="W45" s="26">
        <f t="shared" si="10"/>
        <v>69</v>
      </c>
      <c r="X45" s="226">
        <f t="shared" si="11"/>
        <v>13.80</v>
      </c>
      <c r="Y45" s="338">
        <v>51</v>
      </c>
      <c r="Z45" s="105">
        <f t="shared" si="12"/>
        <v>40.800000000000004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630267</v>
      </c>
      <c r="C46" s="118" t="s">
        <v>319</v>
      </c>
      <c r="D46" s="228">
        <v>12</v>
      </c>
      <c r="E46" s="228">
        <v>14</v>
      </c>
      <c r="F46" s="228">
        <v>12</v>
      </c>
      <c r="G46" s="228">
        <v>15</v>
      </c>
      <c r="H46" s="228">
        <v>15</v>
      </c>
      <c r="I46" s="271">
        <f t="shared" si="1"/>
        <v>68</v>
      </c>
      <c r="J46" s="228">
        <f t="shared" si="2"/>
        <v>10.199999999999999</v>
      </c>
      <c r="K46" s="282">
        <v>4</v>
      </c>
      <c r="L46" s="282">
        <v>5</v>
      </c>
      <c r="M46" s="282">
        <v>4</v>
      </c>
      <c r="N46" s="282">
        <v>2</v>
      </c>
      <c r="O46" s="282">
        <v>3</v>
      </c>
      <c r="P46" s="271">
        <f t="shared" si="3"/>
        <v>18</v>
      </c>
      <c r="Q46" s="229">
        <f t="shared" si="4"/>
        <v>0.90</v>
      </c>
      <c r="R46" s="103">
        <f t="shared" si="5"/>
        <v>1.9999999999999998</v>
      </c>
      <c r="S46" s="103">
        <f t="shared" si="6"/>
        <v>2.35</v>
      </c>
      <c r="T46" s="103">
        <f t="shared" si="7"/>
        <v>1.9999999999999998</v>
      </c>
      <c r="U46" s="103">
        <f t="shared" si="8"/>
        <v>2.35</v>
      </c>
      <c r="V46" s="103">
        <f t="shared" si="9"/>
        <v>2.40</v>
      </c>
      <c r="W46" s="26">
        <f t="shared" si="10"/>
        <v>86</v>
      </c>
      <c r="X46" s="226">
        <f t="shared" si="11"/>
        <v>17.20</v>
      </c>
      <c r="Y46" s="338">
        <v>63</v>
      </c>
      <c r="Z46" s="105">
        <f t="shared" si="12"/>
        <v>50.400000000000006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630270</v>
      </c>
      <c r="C47" s="118" t="s">
        <v>269</v>
      </c>
      <c r="D47" s="228">
        <v>11</v>
      </c>
      <c r="E47" s="228">
        <v>16</v>
      </c>
      <c r="F47" s="228">
        <v>12</v>
      </c>
      <c r="G47" s="228">
        <v>11</v>
      </c>
      <c r="H47" s="228">
        <v>14</v>
      </c>
      <c r="I47" s="271">
        <f t="shared" si="1"/>
        <v>64</v>
      </c>
      <c r="J47" s="228">
        <f t="shared" si="2"/>
        <v>9.60</v>
      </c>
      <c r="K47" s="282">
        <v>3</v>
      </c>
      <c r="L47" s="282">
        <v>4.50</v>
      </c>
      <c r="M47" s="282">
        <v>1.50</v>
      </c>
      <c r="N47" s="282">
        <v>4</v>
      </c>
      <c r="O47" s="282">
        <v>3</v>
      </c>
      <c r="P47" s="271">
        <f t="shared" si="3"/>
        <v>16</v>
      </c>
      <c r="Q47" s="229">
        <f t="shared" si="4"/>
        <v>0.80</v>
      </c>
      <c r="R47" s="103">
        <f t="shared" si="5"/>
        <v>1.7999999999999998</v>
      </c>
      <c r="S47" s="103">
        <f t="shared" si="6"/>
        <v>2.625</v>
      </c>
      <c r="T47" s="103">
        <f t="shared" si="7"/>
        <v>1.8749999999999998</v>
      </c>
      <c r="U47" s="103">
        <f t="shared" si="8"/>
        <v>1.85</v>
      </c>
      <c r="V47" s="103">
        <f t="shared" si="9"/>
        <v>2.25</v>
      </c>
      <c r="W47" s="26">
        <f t="shared" si="10"/>
        <v>80</v>
      </c>
      <c r="X47" s="226">
        <f t="shared" si="11"/>
        <v>16</v>
      </c>
      <c r="Y47" s="338">
        <v>63</v>
      </c>
      <c r="Z47" s="105">
        <f t="shared" si="12"/>
        <v>50.400000000000006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630272</v>
      </c>
      <c r="C48" s="118" t="s">
        <v>180</v>
      </c>
      <c r="D48" s="228">
        <v>8</v>
      </c>
      <c r="E48" s="228">
        <v>6</v>
      </c>
      <c r="F48" s="228">
        <v>2</v>
      </c>
      <c r="G48" s="228">
        <v>5</v>
      </c>
      <c r="H48" s="228">
        <v>4</v>
      </c>
      <c r="I48" s="271">
        <f t="shared" si="1"/>
        <v>25</v>
      </c>
      <c r="J48" s="228">
        <f t="shared" si="2"/>
        <v>3.75</v>
      </c>
      <c r="K48" s="282">
        <v>2</v>
      </c>
      <c r="L48" s="282">
        <v>2.50</v>
      </c>
      <c r="M48" s="282">
        <v>1</v>
      </c>
      <c r="N48" s="282">
        <v>1</v>
      </c>
      <c r="O48" s="282">
        <v>1.50</v>
      </c>
      <c r="P48" s="271">
        <f t="shared" si="3"/>
        <v>8</v>
      </c>
      <c r="Q48" s="229">
        <f t="shared" si="4"/>
        <v>0.40</v>
      </c>
      <c r="R48" s="103">
        <f t="shared" si="5"/>
        <v>1.30</v>
      </c>
      <c r="S48" s="103">
        <f t="shared" si="6"/>
        <v>1.0249999999999999</v>
      </c>
      <c r="T48" s="103">
        <f t="shared" si="7"/>
        <v>0.35</v>
      </c>
      <c r="U48" s="103">
        <f t="shared" si="8"/>
        <v>0.80</v>
      </c>
      <c r="V48" s="103">
        <f t="shared" si="9"/>
        <v>0.675</v>
      </c>
      <c r="W48" s="26">
        <f t="shared" si="10"/>
        <v>33</v>
      </c>
      <c r="X48" s="226">
        <f t="shared" si="11"/>
        <v>6.60</v>
      </c>
      <c r="Y48" s="338">
        <v>23</v>
      </c>
      <c r="Z48" s="105">
        <f t="shared" si="12"/>
        <v>18.400000000000002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630273</v>
      </c>
      <c r="C49" s="118" t="s">
        <v>320</v>
      </c>
      <c r="D49" s="228">
        <v>5</v>
      </c>
      <c r="E49" s="228">
        <v>8</v>
      </c>
      <c r="F49" s="228">
        <v>9</v>
      </c>
      <c r="G49" s="228">
        <v>10</v>
      </c>
      <c r="H49" s="228">
        <v>12</v>
      </c>
      <c r="I49" s="271">
        <f t="shared" si="1"/>
        <v>44</v>
      </c>
      <c r="J49" s="228">
        <f t="shared" si="2"/>
        <v>6.60</v>
      </c>
      <c r="K49" s="282">
        <v>3</v>
      </c>
      <c r="L49" s="282">
        <v>3.50</v>
      </c>
      <c r="M49" s="282">
        <v>1.50</v>
      </c>
      <c r="N49" s="282">
        <v>2</v>
      </c>
      <c r="O49" s="282">
        <v>3.50</v>
      </c>
      <c r="P49" s="271">
        <f t="shared" si="3"/>
        <v>13.50</v>
      </c>
      <c r="Q49" s="229">
        <f t="shared" si="4"/>
        <v>0.675</v>
      </c>
      <c r="R49" s="103">
        <f t="shared" si="5"/>
        <v>0.90</v>
      </c>
      <c r="S49" s="103">
        <f t="shared" si="6"/>
        <v>1.375</v>
      </c>
      <c r="T49" s="103">
        <f t="shared" si="7"/>
        <v>1.4249999999999998</v>
      </c>
      <c r="U49" s="103">
        <f t="shared" si="8"/>
        <v>1.60</v>
      </c>
      <c r="V49" s="103">
        <f t="shared" si="9"/>
        <v>1.975</v>
      </c>
      <c r="W49" s="26">
        <f t="shared" si="10"/>
        <v>57.50</v>
      </c>
      <c r="X49" s="226">
        <f t="shared" si="11"/>
        <v>11.50</v>
      </c>
      <c r="Y49" s="338">
        <v>42</v>
      </c>
      <c r="Z49" s="105">
        <f t="shared" si="12"/>
        <v>33.60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630279</v>
      </c>
      <c r="C50" s="118" t="s">
        <v>273</v>
      </c>
      <c r="D50" s="228">
        <v>5</v>
      </c>
      <c r="E50" s="228">
        <v>5</v>
      </c>
      <c r="F50" s="228">
        <v>4</v>
      </c>
      <c r="G50" s="228">
        <v>6</v>
      </c>
      <c r="H50" s="228">
        <v>8</v>
      </c>
      <c r="I50" s="271">
        <f t="shared" si="1"/>
        <v>28</v>
      </c>
      <c r="J50" s="228">
        <f t="shared" si="2"/>
        <v>4.20</v>
      </c>
      <c r="K50" s="282">
        <v>2.50</v>
      </c>
      <c r="L50" s="282">
        <v>2</v>
      </c>
      <c r="M50" s="282">
        <v>3</v>
      </c>
      <c r="N50" s="282">
        <v>2.50</v>
      </c>
      <c r="O50" s="282">
        <v>3.50</v>
      </c>
      <c r="P50" s="271">
        <f t="shared" si="3"/>
        <v>13.50</v>
      </c>
      <c r="Q50" s="229">
        <f t="shared" si="4"/>
        <v>0.675</v>
      </c>
      <c r="R50" s="103">
        <f t="shared" si="5"/>
        <v>0.875</v>
      </c>
      <c r="S50" s="103">
        <f t="shared" si="6"/>
        <v>0.85</v>
      </c>
      <c r="T50" s="103">
        <f t="shared" si="7"/>
        <v>0.75</v>
      </c>
      <c r="U50" s="103">
        <f t="shared" si="8"/>
        <v>1.0249999999999999</v>
      </c>
      <c r="V50" s="103">
        <f t="shared" si="9"/>
        <v>1.375</v>
      </c>
      <c r="W50" s="26">
        <f t="shared" si="10"/>
        <v>41.50</v>
      </c>
      <c r="X50" s="226">
        <f t="shared" si="11"/>
        <v>8.3000000000000007</v>
      </c>
      <c r="Y50" s="338">
        <v>25</v>
      </c>
      <c r="Z50" s="105">
        <f t="shared" si="12"/>
        <v>20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630280</v>
      </c>
      <c r="C51" s="118" t="s">
        <v>274</v>
      </c>
      <c r="D51" s="228">
        <v>12</v>
      </c>
      <c r="E51" s="228">
        <v>10</v>
      </c>
      <c r="F51" s="228">
        <v>13</v>
      </c>
      <c r="G51" s="228">
        <v>14</v>
      </c>
      <c r="H51" s="228">
        <v>15</v>
      </c>
      <c r="I51" s="271">
        <f t="shared" si="1"/>
        <v>64</v>
      </c>
      <c r="J51" s="228">
        <f t="shared" si="2"/>
        <v>9.60</v>
      </c>
      <c r="K51" s="282">
        <v>3</v>
      </c>
      <c r="L51" s="282">
        <v>2.50</v>
      </c>
      <c r="M51" s="282">
        <v>3</v>
      </c>
      <c r="N51" s="282">
        <v>2</v>
      </c>
      <c r="O51" s="282">
        <v>4.50</v>
      </c>
      <c r="P51" s="271">
        <f t="shared" si="3"/>
        <v>15</v>
      </c>
      <c r="Q51" s="229">
        <f t="shared" si="4"/>
        <v>0.75</v>
      </c>
      <c r="R51" s="103">
        <f t="shared" si="5"/>
        <v>1.9499999999999997</v>
      </c>
      <c r="S51" s="103">
        <f t="shared" si="6"/>
        <v>1.625</v>
      </c>
      <c r="T51" s="103">
        <f t="shared" si="7"/>
        <v>2.10</v>
      </c>
      <c r="U51" s="103">
        <f t="shared" si="8"/>
        <v>2.2000000000000002</v>
      </c>
      <c r="V51" s="103">
        <f t="shared" si="9"/>
        <v>2.475</v>
      </c>
      <c r="W51" s="26">
        <f t="shared" si="10"/>
        <v>79</v>
      </c>
      <c r="X51" s="226">
        <f t="shared" si="11"/>
        <v>15.80</v>
      </c>
      <c r="Y51" s="338">
        <v>63</v>
      </c>
      <c r="Z51" s="105">
        <f t="shared" si="12"/>
        <v>50.400000000000006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630282</v>
      </c>
      <c r="C52" s="118" t="s">
        <v>110</v>
      </c>
      <c r="D52" s="228">
        <v>5</v>
      </c>
      <c r="E52" s="228">
        <v>2</v>
      </c>
      <c r="F52" s="228">
        <v>3</v>
      </c>
      <c r="G52" s="228">
        <v>5</v>
      </c>
      <c r="H52" s="228">
        <v>4</v>
      </c>
      <c r="I52" s="271">
        <f t="shared" si="1"/>
        <v>19</v>
      </c>
      <c r="J52" s="228">
        <f t="shared" si="2"/>
        <v>2.85</v>
      </c>
      <c r="K52" s="282">
        <v>1</v>
      </c>
      <c r="L52" s="282">
        <v>2.50</v>
      </c>
      <c r="M52" s="282">
        <v>1</v>
      </c>
      <c r="N52" s="282">
        <v>3.50</v>
      </c>
      <c r="O52" s="282">
        <v>0</v>
      </c>
      <c r="P52" s="271">
        <f t="shared" si="3"/>
        <v>8</v>
      </c>
      <c r="Q52" s="229">
        <f t="shared" si="4"/>
        <v>0.40</v>
      </c>
      <c r="R52" s="103">
        <f t="shared" si="5"/>
        <v>0.80</v>
      </c>
      <c r="S52" s="103">
        <f t="shared" si="6"/>
        <v>0.425</v>
      </c>
      <c r="T52" s="103">
        <f t="shared" si="7"/>
        <v>0.49999999999999994</v>
      </c>
      <c r="U52" s="103">
        <f t="shared" si="8"/>
        <v>0.925</v>
      </c>
      <c r="V52" s="103">
        <f t="shared" si="9"/>
        <v>0.60</v>
      </c>
      <c r="W52" s="26">
        <f t="shared" si="10"/>
        <v>27</v>
      </c>
      <c r="X52" s="226">
        <f t="shared" si="11"/>
        <v>5.40</v>
      </c>
      <c r="Y52" s="338">
        <v>15</v>
      </c>
      <c r="Z52" s="105">
        <f t="shared" si="12"/>
        <v>12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630285</v>
      </c>
      <c r="C53" s="118" t="s">
        <v>182</v>
      </c>
      <c r="D53" s="228">
        <v>10</v>
      </c>
      <c r="E53" s="228">
        <v>11</v>
      </c>
      <c r="F53" s="228">
        <v>12</v>
      </c>
      <c r="G53" s="228">
        <v>9</v>
      </c>
      <c r="H53" s="228">
        <v>13</v>
      </c>
      <c r="I53" s="271">
        <f t="shared" si="1"/>
        <v>55</v>
      </c>
      <c r="J53" s="228">
        <f t="shared" si="2"/>
        <v>8.25</v>
      </c>
      <c r="K53" s="282">
        <v>4</v>
      </c>
      <c r="L53" s="282">
        <v>2</v>
      </c>
      <c r="M53" s="282">
        <v>3</v>
      </c>
      <c r="N53" s="282">
        <v>2.50</v>
      </c>
      <c r="O53" s="282">
        <v>4</v>
      </c>
      <c r="P53" s="271">
        <f t="shared" si="3"/>
        <v>15.50</v>
      </c>
      <c r="Q53" s="229">
        <f t="shared" si="4"/>
        <v>0.775</v>
      </c>
      <c r="R53" s="103">
        <f t="shared" si="5"/>
        <v>1.70</v>
      </c>
      <c r="S53" s="103">
        <f t="shared" si="6"/>
        <v>1.75</v>
      </c>
      <c r="T53" s="103">
        <f t="shared" si="7"/>
        <v>1.9499999999999997</v>
      </c>
      <c r="U53" s="103">
        <f t="shared" si="8"/>
        <v>1.475</v>
      </c>
      <c r="V53" s="103">
        <f t="shared" si="9"/>
        <v>2.15</v>
      </c>
      <c r="W53" s="26">
        <f t="shared" si="10"/>
        <v>70.50</v>
      </c>
      <c r="X53" s="226">
        <f t="shared" si="11"/>
        <v>14.10</v>
      </c>
      <c r="Y53" s="338">
        <v>54</v>
      </c>
      <c r="Z53" s="105">
        <f t="shared" si="12"/>
        <v>43.20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630288</v>
      </c>
      <c r="C54" s="118" t="s">
        <v>328</v>
      </c>
      <c r="D54" s="228">
        <v>11</v>
      </c>
      <c r="E54" s="228">
        <v>9</v>
      </c>
      <c r="F54" s="228">
        <v>10</v>
      </c>
      <c r="G54" s="228">
        <v>8</v>
      </c>
      <c r="H54" s="228">
        <v>7</v>
      </c>
      <c r="I54" s="271">
        <f t="shared" si="1"/>
        <v>45</v>
      </c>
      <c r="J54" s="228">
        <f t="shared" si="2"/>
        <v>6.75</v>
      </c>
      <c r="K54" s="282">
        <v>3.50</v>
      </c>
      <c r="L54" s="282">
        <v>3</v>
      </c>
      <c r="M54" s="282">
        <v>1.50</v>
      </c>
      <c r="N54" s="282">
        <v>1</v>
      </c>
      <c r="O54" s="282">
        <v>4.50</v>
      </c>
      <c r="P54" s="271">
        <f t="shared" si="3"/>
        <v>13.50</v>
      </c>
      <c r="Q54" s="229">
        <f t="shared" si="4"/>
        <v>0.675</v>
      </c>
      <c r="R54" s="103">
        <f t="shared" si="5"/>
        <v>1.825</v>
      </c>
      <c r="S54" s="103">
        <f t="shared" si="6"/>
        <v>1.50</v>
      </c>
      <c r="T54" s="103">
        <f t="shared" si="7"/>
        <v>1.575</v>
      </c>
      <c r="U54" s="103">
        <f t="shared" si="8"/>
        <v>1.25</v>
      </c>
      <c r="V54" s="103">
        <f t="shared" si="9"/>
        <v>1.2750000000000001</v>
      </c>
      <c r="W54" s="26">
        <f t="shared" si="10"/>
        <v>58.50</v>
      </c>
      <c r="X54" s="226">
        <f t="shared" si="11"/>
        <v>11.70</v>
      </c>
      <c r="Y54" s="338">
        <v>43</v>
      </c>
      <c r="Z54" s="105">
        <f t="shared" si="12"/>
        <v>34.40</v>
      </c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630295</v>
      </c>
      <c r="C55" s="118" t="s">
        <v>281</v>
      </c>
      <c r="D55" s="228">
        <v>8</v>
      </c>
      <c r="E55" s="228">
        <v>10</v>
      </c>
      <c r="F55" s="228">
        <v>13</v>
      </c>
      <c r="G55" s="228">
        <v>10</v>
      </c>
      <c r="H55" s="228">
        <v>12</v>
      </c>
      <c r="I55" s="271">
        <f t="shared" si="1"/>
        <v>53</v>
      </c>
      <c r="J55" s="228">
        <f t="shared" si="2"/>
        <v>7.9499999999999993</v>
      </c>
      <c r="K55" s="282">
        <v>4</v>
      </c>
      <c r="L55" s="282">
        <v>2</v>
      </c>
      <c r="M55" s="282">
        <v>4</v>
      </c>
      <c r="N55" s="282">
        <v>3.50</v>
      </c>
      <c r="O55" s="282">
        <v>3</v>
      </c>
      <c r="P55" s="271">
        <f t="shared" si="3"/>
        <v>16.50</v>
      </c>
      <c r="Q55" s="229">
        <f t="shared" si="4"/>
        <v>0.825</v>
      </c>
      <c r="R55" s="103">
        <f t="shared" si="5"/>
        <v>1.40</v>
      </c>
      <c r="S55" s="103">
        <f t="shared" si="6"/>
        <v>1.60</v>
      </c>
      <c r="T55" s="103">
        <f t="shared" si="7"/>
        <v>2.15</v>
      </c>
      <c r="U55" s="103">
        <f t="shared" si="8"/>
        <v>1.675</v>
      </c>
      <c r="V55" s="103">
        <f t="shared" si="9"/>
        <v>1.9499999999999997</v>
      </c>
      <c r="W55" s="26">
        <f t="shared" si="10"/>
        <v>69.50</v>
      </c>
      <c r="X55" s="226">
        <f t="shared" si="11"/>
        <v>13.90</v>
      </c>
      <c r="Y55" s="338">
        <v>52</v>
      </c>
      <c r="Z55" s="105">
        <f t="shared" si="12"/>
        <v>41.60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630296</v>
      </c>
      <c r="C56" s="118" t="s">
        <v>185</v>
      </c>
      <c r="D56" s="228">
        <v>9</v>
      </c>
      <c r="E56" s="228">
        <v>9</v>
      </c>
      <c r="F56" s="228">
        <v>9</v>
      </c>
      <c r="G56" s="228">
        <v>14</v>
      </c>
      <c r="H56" s="228">
        <v>10</v>
      </c>
      <c r="I56" s="271">
        <f t="shared" si="1"/>
        <v>51</v>
      </c>
      <c r="J56" s="228">
        <f t="shared" si="2"/>
        <v>7.65</v>
      </c>
      <c r="K56" s="282">
        <v>2</v>
      </c>
      <c r="L56" s="282">
        <v>3</v>
      </c>
      <c r="M56" s="282">
        <v>2.50</v>
      </c>
      <c r="N56" s="282">
        <v>3.50</v>
      </c>
      <c r="O56" s="282">
        <v>4</v>
      </c>
      <c r="P56" s="271">
        <f t="shared" si="3"/>
        <v>15</v>
      </c>
      <c r="Q56" s="229">
        <f t="shared" si="4"/>
        <v>0.75</v>
      </c>
      <c r="R56" s="103">
        <f t="shared" si="5"/>
        <v>1.45</v>
      </c>
      <c r="S56" s="103">
        <f t="shared" si="6"/>
        <v>1.50</v>
      </c>
      <c r="T56" s="103">
        <f t="shared" si="7"/>
        <v>1.475</v>
      </c>
      <c r="U56" s="103">
        <f t="shared" si="8"/>
        <v>2.275</v>
      </c>
      <c r="V56" s="103">
        <f t="shared" si="9"/>
        <v>1.70</v>
      </c>
      <c r="W56" s="26">
        <f t="shared" si="10"/>
        <v>66</v>
      </c>
      <c r="X56" s="226">
        <f t="shared" si="11"/>
        <v>13.20</v>
      </c>
      <c r="Y56" s="338">
        <v>52</v>
      </c>
      <c r="Z56" s="105">
        <f t="shared" si="12"/>
        <v>41.60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630298</v>
      </c>
      <c r="C57" s="118" t="s">
        <v>282</v>
      </c>
      <c r="D57" s="228">
        <v>9</v>
      </c>
      <c r="E57" s="228">
        <v>7</v>
      </c>
      <c r="F57" s="228">
        <v>9</v>
      </c>
      <c r="G57" s="228">
        <v>11</v>
      </c>
      <c r="H57" s="228">
        <v>10</v>
      </c>
      <c r="I57" s="271">
        <f t="shared" si="1"/>
        <v>46</v>
      </c>
      <c r="J57" s="228">
        <f t="shared" si="2"/>
        <v>6.90</v>
      </c>
      <c r="K57" s="282">
        <v>2.50</v>
      </c>
      <c r="L57" s="282">
        <v>3</v>
      </c>
      <c r="M57" s="282">
        <v>2</v>
      </c>
      <c r="N57" s="282">
        <v>3</v>
      </c>
      <c r="O57" s="282">
        <v>3</v>
      </c>
      <c r="P57" s="271">
        <f t="shared" si="3"/>
        <v>13.50</v>
      </c>
      <c r="Q57" s="229">
        <f t="shared" si="4"/>
        <v>0.675</v>
      </c>
      <c r="R57" s="103">
        <f t="shared" si="5"/>
        <v>1.475</v>
      </c>
      <c r="S57" s="103">
        <f t="shared" si="6"/>
        <v>1.2000000000000002</v>
      </c>
      <c r="T57" s="103">
        <f t="shared" si="7"/>
        <v>1.45</v>
      </c>
      <c r="U57" s="103">
        <f t="shared" si="8"/>
        <v>1.7999999999999998</v>
      </c>
      <c r="V57" s="103">
        <f t="shared" si="9"/>
        <v>1.65</v>
      </c>
      <c r="W57" s="26">
        <f t="shared" si="10"/>
        <v>59.50</v>
      </c>
      <c r="X57" s="226">
        <f t="shared" si="11"/>
        <v>11.90</v>
      </c>
      <c r="Y57" s="338">
        <v>42</v>
      </c>
      <c r="Z57" s="105">
        <f t="shared" si="12"/>
        <v>33.60</v>
      </c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630299</v>
      </c>
      <c r="C58" s="118" t="s">
        <v>321</v>
      </c>
      <c r="D58" s="228">
        <v>11</v>
      </c>
      <c r="E58" s="228">
        <v>14</v>
      </c>
      <c r="F58" s="228">
        <v>15</v>
      </c>
      <c r="G58" s="228">
        <v>14</v>
      </c>
      <c r="H58" s="228">
        <v>17</v>
      </c>
      <c r="I58" s="271">
        <f t="shared" si="1"/>
        <v>71</v>
      </c>
      <c r="J58" s="228">
        <f t="shared" si="2"/>
        <v>10.65</v>
      </c>
      <c r="K58" s="282">
        <v>4</v>
      </c>
      <c r="L58" s="282">
        <v>5</v>
      </c>
      <c r="M58" s="282">
        <v>6</v>
      </c>
      <c r="N58" s="282">
        <v>2</v>
      </c>
      <c r="O58" s="282">
        <v>1.50</v>
      </c>
      <c r="P58" s="271">
        <f t="shared" si="3"/>
        <v>18.50</v>
      </c>
      <c r="Q58" s="229">
        <f t="shared" si="4"/>
        <v>0.925</v>
      </c>
      <c r="R58" s="103">
        <f t="shared" si="5"/>
        <v>1.85</v>
      </c>
      <c r="S58" s="103">
        <f t="shared" si="6"/>
        <v>2.35</v>
      </c>
      <c r="T58" s="103">
        <f t="shared" si="7"/>
        <v>2.5499999999999998</v>
      </c>
      <c r="U58" s="103">
        <f t="shared" si="8"/>
        <v>2.2000000000000002</v>
      </c>
      <c r="V58" s="103">
        <f t="shared" si="9"/>
        <v>2.625</v>
      </c>
      <c r="W58" s="26">
        <f t="shared" si="10"/>
        <v>89.50</v>
      </c>
      <c r="X58" s="226">
        <f t="shared" si="11"/>
        <v>17.900000000000002</v>
      </c>
      <c r="Y58" s="338">
        <v>68</v>
      </c>
      <c r="Z58" s="105">
        <f t="shared" si="12"/>
        <v>54.400000000000006</v>
      </c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630306</v>
      </c>
      <c r="C59" s="118" t="s">
        <v>322</v>
      </c>
      <c r="D59" s="228">
        <v>5</v>
      </c>
      <c r="E59" s="228">
        <v>7</v>
      </c>
      <c r="F59" s="228">
        <v>14</v>
      </c>
      <c r="G59" s="228">
        <v>8</v>
      </c>
      <c r="H59" s="228">
        <v>10</v>
      </c>
      <c r="I59" s="271">
        <f t="shared" si="1"/>
        <v>44</v>
      </c>
      <c r="J59" s="228">
        <f t="shared" si="2"/>
        <v>6.60</v>
      </c>
      <c r="K59" s="282">
        <v>4.50</v>
      </c>
      <c r="L59" s="282">
        <v>1</v>
      </c>
      <c r="M59" s="282">
        <v>1.50</v>
      </c>
      <c r="N59" s="282">
        <v>2</v>
      </c>
      <c r="O59" s="282">
        <v>1</v>
      </c>
      <c r="P59" s="271">
        <f t="shared" si="3"/>
        <v>10</v>
      </c>
      <c r="Q59" s="229">
        <f t="shared" si="4"/>
        <v>0.50</v>
      </c>
      <c r="R59" s="103">
        <f t="shared" si="5"/>
        <v>0.975</v>
      </c>
      <c r="S59" s="103">
        <f t="shared" si="6"/>
        <v>1.1000000000000001</v>
      </c>
      <c r="T59" s="103">
        <f t="shared" si="7"/>
        <v>2.1750000000000003</v>
      </c>
      <c r="U59" s="103">
        <f t="shared" si="8"/>
        <v>1.30</v>
      </c>
      <c r="V59" s="103">
        <f t="shared" si="9"/>
        <v>1.55</v>
      </c>
      <c r="W59" s="26">
        <f t="shared" si="10"/>
        <v>54</v>
      </c>
      <c r="X59" s="226">
        <f t="shared" si="11"/>
        <v>10.80</v>
      </c>
      <c r="Y59" s="338">
        <v>35</v>
      </c>
      <c r="Z59" s="105">
        <f t="shared" si="12"/>
        <v>28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630307</v>
      </c>
      <c r="C60" s="118" t="s">
        <v>285</v>
      </c>
      <c r="D60" s="228">
        <v>5</v>
      </c>
      <c r="E60" s="228">
        <v>6</v>
      </c>
      <c r="F60" s="228">
        <v>8</v>
      </c>
      <c r="G60" s="228">
        <v>7</v>
      </c>
      <c r="H60" s="228">
        <v>8</v>
      </c>
      <c r="I60" s="271">
        <f t="shared" si="1"/>
        <v>34</v>
      </c>
      <c r="J60" s="228">
        <f t="shared" si="2"/>
        <v>5.0999999999999996</v>
      </c>
      <c r="K60" s="282">
        <v>3</v>
      </c>
      <c r="L60" s="282">
        <v>2.50</v>
      </c>
      <c r="M60" s="282">
        <v>2.50</v>
      </c>
      <c r="N60" s="282">
        <v>2.50</v>
      </c>
      <c r="O60" s="282">
        <v>2</v>
      </c>
      <c r="P60" s="271">
        <f t="shared" si="3"/>
        <v>12.50</v>
      </c>
      <c r="Q60" s="229">
        <f t="shared" si="4"/>
        <v>0.625</v>
      </c>
      <c r="R60" s="103">
        <f t="shared" si="5"/>
        <v>0.90</v>
      </c>
      <c r="S60" s="103">
        <f t="shared" si="6"/>
        <v>1.0249999999999999</v>
      </c>
      <c r="T60" s="103">
        <f t="shared" si="7"/>
        <v>1.325</v>
      </c>
      <c r="U60" s="103">
        <f t="shared" si="8"/>
        <v>1.175</v>
      </c>
      <c r="V60" s="103">
        <f t="shared" si="9"/>
        <v>1.30</v>
      </c>
      <c r="W60" s="26">
        <f t="shared" si="10"/>
        <v>46.50</v>
      </c>
      <c r="X60" s="226">
        <f t="shared" si="11"/>
        <v>9.3000000000000007</v>
      </c>
      <c r="Y60" s="338">
        <v>35</v>
      </c>
      <c r="Z60" s="105">
        <f t="shared" si="12"/>
        <v>28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5:7" ht="21" thickBot="1">
      <c r="E61" s="108"/>
      <c r="G61" s="109"/>
    </row>
    <row r="62" spans="1:26" ht="20.25">
      <c r="A62" s="193" t="s">
        <v>16</v>
      </c>
      <c r="B62" s="194"/>
      <c r="C62" s="195"/>
      <c r="D62" s="6">
        <f t="shared" si="13" ref="D62:Z62">COUNT(D7:D60)</f>
        <v>51</v>
      </c>
      <c r="E62" s="6">
        <f t="shared" si="13"/>
        <v>51</v>
      </c>
      <c r="F62" s="6">
        <f t="shared" si="13"/>
        <v>51</v>
      </c>
      <c r="G62" s="6">
        <f t="shared" si="13"/>
        <v>51</v>
      </c>
      <c r="H62" s="6">
        <f t="shared" si="13"/>
        <v>51</v>
      </c>
      <c r="I62" s="286">
        <f t="shared" si="13"/>
        <v>54</v>
      </c>
      <c r="J62" s="6">
        <f t="shared" si="13"/>
        <v>54</v>
      </c>
      <c r="K62" s="6">
        <f t="shared" si="13"/>
        <v>51</v>
      </c>
      <c r="L62" s="6">
        <f t="shared" si="13"/>
        <v>51</v>
      </c>
      <c r="M62" s="6">
        <f t="shared" si="13"/>
        <v>51</v>
      </c>
      <c r="N62" s="6">
        <f t="shared" si="13"/>
        <v>51</v>
      </c>
      <c r="O62" s="6">
        <f t="shared" si="13"/>
        <v>51</v>
      </c>
      <c r="P62" s="286">
        <f t="shared" si="13"/>
        <v>54</v>
      </c>
      <c r="Q62" s="6">
        <f t="shared" si="13"/>
        <v>54</v>
      </c>
      <c r="R62" s="6">
        <f t="shared" si="13"/>
        <v>54</v>
      </c>
      <c r="S62" s="6">
        <f t="shared" si="13"/>
        <v>54</v>
      </c>
      <c r="T62" s="6">
        <f t="shared" si="13"/>
        <v>54</v>
      </c>
      <c r="U62" s="6">
        <f t="shared" si="13"/>
        <v>54</v>
      </c>
      <c r="V62" s="6">
        <f t="shared" si="13"/>
        <v>54</v>
      </c>
      <c r="W62" s="6">
        <f t="shared" si="13"/>
        <v>54</v>
      </c>
      <c r="X62" s="6">
        <f t="shared" si="13"/>
        <v>54</v>
      </c>
      <c r="Y62" s="339">
        <f t="shared" si="13"/>
        <v>51</v>
      </c>
      <c r="Z62" s="6">
        <f t="shared" si="13"/>
        <v>51</v>
      </c>
    </row>
    <row r="63" spans="1:26" ht="21" customHeight="1">
      <c r="A63" s="166" t="s">
        <v>17</v>
      </c>
      <c r="B63" s="167"/>
      <c r="C63" s="168"/>
      <c r="D63" s="7">
        <v>20</v>
      </c>
      <c r="E63" s="8">
        <v>20</v>
      </c>
      <c r="F63" s="8">
        <v>20</v>
      </c>
      <c r="G63" s="8">
        <v>20</v>
      </c>
      <c r="H63" s="73">
        <v>20</v>
      </c>
      <c r="I63" s="310">
        <f>SUM(D63:H63)</f>
        <v>100</v>
      </c>
      <c r="J63" s="74">
        <f>I63*0.15</f>
        <v>15</v>
      </c>
      <c r="K63" s="71">
        <v>6</v>
      </c>
      <c r="L63" s="11">
        <v>6</v>
      </c>
      <c r="M63" s="11">
        <v>6</v>
      </c>
      <c r="N63" s="11">
        <v>6</v>
      </c>
      <c r="O63" s="72">
        <v>6</v>
      </c>
      <c r="P63" s="290">
        <f>SUM(K63:O63)</f>
        <v>30</v>
      </c>
      <c r="Q63" s="79">
        <f>P63*0.05</f>
        <v>1.50</v>
      </c>
      <c r="R63" s="80">
        <f>(D63*0.15+K63*0.05)</f>
        <v>3.30</v>
      </c>
      <c r="S63" s="13">
        <f>((E63*0.15+L63*0.05))</f>
        <v>3.30</v>
      </c>
      <c r="T63" s="13">
        <f>((F63*0.15+M63*0.05))</f>
        <v>3.30</v>
      </c>
      <c r="U63" s="13">
        <f>((G63*0.15+N63*0.05))</f>
        <v>3.30</v>
      </c>
      <c r="V63" s="14">
        <f>((H63*0.15+O63*0.05))</f>
        <v>3.30</v>
      </c>
      <c r="W63" s="82">
        <v>130</v>
      </c>
      <c r="X63" s="81">
        <f>W63*0.2</f>
        <v>26</v>
      </c>
      <c r="Y63" s="340">
        <v>100</v>
      </c>
      <c r="Z63" s="69">
        <f>Y63*0.8</f>
        <v>80</v>
      </c>
    </row>
    <row r="64" spans="1:26" ht="20.25">
      <c r="A64" s="166" t="s">
        <v>77</v>
      </c>
      <c r="B64" s="167"/>
      <c r="C64" s="168"/>
      <c r="D64" s="7">
        <f>D63*0.4</f>
        <v>8</v>
      </c>
      <c r="E64" s="8">
        <f>E63*0.4</f>
        <v>8</v>
      </c>
      <c r="F64" s="8">
        <f t="shared" si="14" ref="F64:J64">F63*0.4</f>
        <v>8</v>
      </c>
      <c r="G64" s="8">
        <f t="shared" si="14"/>
        <v>8</v>
      </c>
      <c r="H64" s="73">
        <f t="shared" si="14"/>
        <v>8</v>
      </c>
      <c r="I64" s="310">
        <f t="shared" si="14"/>
        <v>40</v>
      </c>
      <c r="J64" s="74">
        <f t="shared" si="14"/>
        <v>6</v>
      </c>
      <c r="K64" s="71">
        <f>K63*0.4</f>
        <v>2.4000000000000004</v>
      </c>
      <c r="L64" s="11">
        <f>L63*0.4</f>
        <v>2.4000000000000004</v>
      </c>
      <c r="M64" s="11">
        <f t="shared" si="15" ref="M64:Z64">M63*0.4</f>
        <v>2.4000000000000004</v>
      </c>
      <c r="N64" s="11">
        <f t="shared" si="15"/>
        <v>2.4000000000000004</v>
      </c>
      <c r="O64" s="72">
        <f t="shared" si="15"/>
        <v>2.4000000000000004</v>
      </c>
      <c r="P64" s="290">
        <f t="shared" si="15"/>
        <v>12</v>
      </c>
      <c r="Q64" s="79">
        <f t="shared" si="15"/>
        <v>0.60000000000000009</v>
      </c>
      <c r="R64" s="80">
        <f t="shared" si="15"/>
        <v>1.32</v>
      </c>
      <c r="S64" s="13">
        <f t="shared" si="15"/>
        <v>1.32</v>
      </c>
      <c r="T64" s="13">
        <f t="shared" si="15"/>
        <v>1.32</v>
      </c>
      <c r="U64" s="13">
        <f t="shared" si="15"/>
        <v>1.32</v>
      </c>
      <c r="V64" s="14">
        <f t="shared" si="15"/>
        <v>1.32</v>
      </c>
      <c r="W64" s="82">
        <f t="shared" si="15"/>
        <v>52</v>
      </c>
      <c r="X64" s="81">
        <f t="shared" si="15"/>
        <v>10.40</v>
      </c>
      <c r="Y64" s="340">
        <f t="shared" si="15"/>
        <v>40</v>
      </c>
      <c r="Z64" s="69">
        <f t="shared" si="15"/>
        <v>32</v>
      </c>
    </row>
    <row r="65" spans="1:26" ht="21" customHeight="1">
      <c r="A65" s="166" t="s">
        <v>18</v>
      </c>
      <c r="B65" s="167"/>
      <c r="C65" s="168"/>
      <c r="D65" s="7">
        <f t="shared" si="16" ref="D65:Z65">COUNTIF(D7:D60,"&gt;=8")</f>
        <v>40</v>
      </c>
      <c r="E65" s="7">
        <f t="shared" si="16"/>
        <v>34</v>
      </c>
      <c r="F65" s="7">
        <f t="shared" si="16"/>
        <v>37</v>
      </c>
      <c r="G65" s="7">
        <f t="shared" si="16"/>
        <v>35</v>
      </c>
      <c r="H65" s="7">
        <f t="shared" si="16"/>
        <v>36</v>
      </c>
      <c r="I65" s="293">
        <f>COUNTIF(I7:I60,"&gt;=40")</f>
        <v>36</v>
      </c>
      <c r="J65" s="7">
        <f>COUNTIF(J7:J60,"&gt;=6")</f>
        <v>36</v>
      </c>
      <c r="K65" s="7">
        <f>COUNTIF(K7:K60,"&gt;=2.4")</f>
        <v>30</v>
      </c>
      <c r="L65" s="7">
        <f t="shared" si="17" ref="L65:O65">COUNTIF(L7:L60,"&gt;=2.4")</f>
        <v>35</v>
      </c>
      <c r="M65" s="7">
        <f t="shared" si="17"/>
        <v>28</v>
      </c>
      <c r="N65" s="7">
        <f t="shared" si="17"/>
        <v>30</v>
      </c>
      <c r="O65" s="7">
        <f t="shared" si="17"/>
        <v>35</v>
      </c>
      <c r="P65" s="293">
        <f>COUNTIF(P7:P60,"&gt;=12")</f>
        <v>38</v>
      </c>
      <c r="Q65" s="7">
        <f>COUNTIF(Q7:Q60,"&gt;=.6")</f>
        <v>38</v>
      </c>
      <c r="R65" s="7">
        <f>COUNTIF(R7:R60,"&gt;=1.32")</f>
        <v>33</v>
      </c>
      <c r="S65" s="7">
        <f t="shared" si="18" ref="S65:V65">COUNTIF(S7:S60,"&gt;=1.32")</f>
        <v>33</v>
      </c>
      <c r="T65" s="7">
        <f t="shared" si="18"/>
        <v>35</v>
      </c>
      <c r="U65" s="7">
        <f t="shared" si="18"/>
        <v>30</v>
      </c>
      <c r="V65" s="7">
        <f t="shared" si="18"/>
        <v>35</v>
      </c>
      <c r="W65" s="7">
        <f>COUNTIF(W7:W60,"&gt;=52")</f>
        <v>36</v>
      </c>
      <c r="X65" s="7">
        <f>COUNTIF(X7:X60,"&gt;=10.4")</f>
        <v>36</v>
      </c>
      <c r="Y65" s="341">
        <f>COUNTIF(Y7:Y60,"&gt;=40")</f>
        <v>36</v>
      </c>
      <c r="Z65" s="7">
        <f>COUNTIF(Z7:Z60,"&gt;=32")</f>
        <v>36</v>
      </c>
    </row>
    <row r="66" spans="1:26" ht="20.25">
      <c r="A66" s="166" t="s">
        <v>19</v>
      </c>
      <c r="B66" s="167"/>
      <c r="C66" s="168"/>
      <c r="D66" s="75" t="str">
        <f t="shared" si="19" ref="D66:Z66">IF(((D65/COUNT(D7:D60))*100)&gt;=60,"3",IF(AND(((D65/COUNT(D7:D60))*100)&lt;60,((D65/COUNT(D7:D60))*100)&gt;=50),"2",IF(AND(((D65/COUNT(D7:D60))*100)&lt;50,((D65/COUNT(D7:D60))*100)&gt;=40),"1","0")))</f>
        <v>3</v>
      </c>
      <c r="E66" s="75" t="str">
        <f t="shared" si="19"/>
        <v>3</v>
      </c>
      <c r="F66" s="75" t="str">
        <f t="shared" si="19"/>
        <v>3</v>
      </c>
      <c r="G66" s="75" t="str">
        <f t="shared" si="19"/>
        <v>3</v>
      </c>
      <c r="H66" s="75" t="str">
        <f t="shared" si="19"/>
        <v>3</v>
      </c>
      <c r="I66" s="296" t="str">
        <f t="shared" si="19"/>
        <v>3</v>
      </c>
      <c r="J66" s="75" t="str">
        <f t="shared" si="19"/>
        <v>3</v>
      </c>
      <c r="K66" s="75" t="str">
        <f t="shared" si="19"/>
        <v>2</v>
      </c>
      <c r="L66" s="75" t="str">
        <f t="shared" si="19"/>
        <v>3</v>
      </c>
      <c r="M66" s="75" t="str">
        <f t="shared" si="19"/>
        <v>2</v>
      </c>
      <c r="N66" s="75" t="str">
        <f t="shared" si="19"/>
        <v>2</v>
      </c>
      <c r="O66" s="75" t="str">
        <f t="shared" si="19"/>
        <v>3</v>
      </c>
      <c r="P66" s="296" t="str">
        <f t="shared" si="19"/>
        <v>3</v>
      </c>
      <c r="Q66" s="75" t="str">
        <f t="shared" si="19"/>
        <v>3</v>
      </c>
      <c r="R66" s="75" t="str">
        <f t="shared" si="19"/>
        <v>3</v>
      </c>
      <c r="S66" s="75" t="str">
        <f t="shared" si="19"/>
        <v>3</v>
      </c>
      <c r="T66" s="75" t="str">
        <f t="shared" si="19"/>
        <v>3</v>
      </c>
      <c r="U66" s="75" t="str">
        <f t="shared" si="19"/>
        <v>2</v>
      </c>
      <c r="V66" s="75" t="str">
        <f t="shared" si="19"/>
        <v>3</v>
      </c>
      <c r="W66" s="75" t="str">
        <f t="shared" si="19"/>
        <v>3</v>
      </c>
      <c r="X66" s="75" t="str">
        <f t="shared" si="19"/>
        <v>3</v>
      </c>
      <c r="Y66" s="342" t="str">
        <f t="shared" si="19"/>
        <v>3</v>
      </c>
      <c r="Z66" s="75" t="str">
        <f t="shared" si="19"/>
        <v>3</v>
      </c>
    </row>
    <row r="67" spans="1:26" ht="21" thickBot="1">
      <c r="A67" s="169" t="s">
        <v>20</v>
      </c>
      <c r="B67" s="170"/>
      <c r="C67" s="171"/>
      <c r="D67" s="10">
        <f t="shared" si="20" ref="D67:Z67">((D65/COUNT(D7:D60))*D66)</f>
        <v>2.3529411764705883</v>
      </c>
      <c r="E67" s="10">
        <f t="shared" si="20"/>
        <v>2</v>
      </c>
      <c r="F67" s="10">
        <f t="shared" si="20"/>
        <v>2.1764705882352939</v>
      </c>
      <c r="G67" s="10">
        <f t="shared" si="20"/>
        <v>2.0588235294117645</v>
      </c>
      <c r="H67" s="10">
        <f t="shared" si="20"/>
        <v>2.1176470588235294</v>
      </c>
      <c r="I67" s="299">
        <f t="shared" si="20"/>
        <v>2</v>
      </c>
      <c r="J67" s="10">
        <f t="shared" si="20"/>
        <v>2</v>
      </c>
      <c r="K67" s="10">
        <f t="shared" si="20"/>
        <v>1.1764705882352942</v>
      </c>
      <c r="L67" s="10">
        <f t="shared" si="20"/>
        <v>2.0588235294117645</v>
      </c>
      <c r="M67" s="10">
        <f t="shared" si="20"/>
        <v>1.0980392156862746</v>
      </c>
      <c r="N67" s="10">
        <f t="shared" si="20"/>
        <v>1.1764705882352942</v>
      </c>
      <c r="O67" s="10">
        <f t="shared" si="20"/>
        <v>2.0588235294117645</v>
      </c>
      <c r="P67" s="299">
        <f t="shared" si="20"/>
        <v>2.1111111111111112</v>
      </c>
      <c r="Q67" s="10">
        <f t="shared" si="20"/>
        <v>2.1111111111111112</v>
      </c>
      <c r="R67" s="10">
        <f t="shared" si="20"/>
        <v>1.8333333333333335</v>
      </c>
      <c r="S67" s="10">
        <f t="shared" si="20"/>
        <v>1.8333333333333335</v>
      </c>
      <c r="T67" s="10">
        <f t="shared" si="20"/>
        <v>1.9444444444444444</v>
      </c>
      <c r="U67" s="10">
        <f t="shared" si="20"/>
        <v>1.1111111111111112</v>
      </c>
      <c r="V67" s="10">
        <f t="shared" si="20"/>
        <v>1.9444444444444444</v>
      </c>
      <c r="W67" s="10">
        <f t="shared" si="20"/>
        <v>2</v>
      </c>
      <c r="X67" s="10">
        <f t="shared" si="20"/>
        <v>2</v>
      </c>
      <c r="Y67" s="343">
        <f t="shared" si="20"/>
        <v>2.1176470588235294</v>
      </c>
      <c r="Z67" s="10">
        <f t="shared" si="20"/>
        <v>2.1176470588235294</v>
      </c>
    </row>
    <row r="68" spans="1:4" ht="21" thickBot="1">
      <c r="A68" s="2"/>
      <c r="B68" s="2"/>
      <c r="C68" s="2"/>
      <c r="D68" s="2"/>
    </row>
    <row r="69" spans="1:19" ht="20.25">
      <c r="A69" s="172" t="s">
        <v>21</v>
      </c>
      <c r="B69" s="173"/>
      <c r="C69" s="174"/>
      <c r="D69" s="2"/>
      <c r="E69" s="344" t="s">
        <v>22</v>
      </c>
      <c r="F69" s="345"/>
      <c r="G69" s="345"/>
      <c r="H69" s="345"/>
      <c r="I69" s="345"/>
      <c r="J69" s="345"/>
      <c r="K69" s="345"/>
      <c r="L69" s="345"/>
      <c r="M69" s="345"/>
      <c r="N69" s="346"/>
      <c r="O69" s="70" t="s">
        <v>12</v>
      </c>
      <c r="P69" s="301" t="s">
        <v>3</v>
      </c>
      <c r="Q69" s="17" t="s">
        <v>4</v>
      </c>
      <c r="R69" s="17" t="s">
        <v>5</v>
      </c>
      <c r="S69" s="18" t="s">
        <v>6</v>
      </c>
    </row>
    <row r="70" spans="1:19" ht="21" thickBot="1">
      <c r="A70" s="19" t="s">
        <v>78</v>
      </c>
      <c r="B70" s="3"/>
      <c r="C70" s="20"/>
      <c r="D70" s="2"/>
      <c r="E70" s="347"/>
      <c r="F70" s="348"/>
      <c r="G70" s="348"/>
      <c r="H70" s="348"/>
      <c r="I70" s="348"/>
      <c r="J70" s="348"/>
      <c r="K70" s="348"/>
      <c r="L70" s="348"/>
      <c r="M70" s="348"/>
      <c r="N70" s="349"/>
      <c r="O70" s="4">
        <f>(R67*0.2+Z67*0.8)</f>
        <v>2.0607843137254904</v>
      </c>
      <c r="P70" s="302">
        <f>(S67*0.2+Z67*0.8)</f>
        <v>2.0607843137254904</v>
      </c>
      <c r="Q70" s="4">
        <f>(T67*0.2+Z67*0.8)</f>
        <v>2.0830065359477126</v>
      </c>
      <c r="R70" s="4">
        <f>(U67*0.2+Z67*0.8)</f>
        <v>1.916339869281046</v>
      </c>
      <c r="S70" s="5">
        <f>(V67*0.2+Z67*0.8)</f>
        <v>2.0830065359477126</v>
      </c>
    </row>
    <row r="71" spans="1:4" ht="20.25">
      <c r="A71" s="19" t="s">
        <v>79</v>
      </c>
      <c r="B71" s="3"/>
      <c r="C71" s="20"/>
      <c r="D71" s="2"/>
    </row>
    <row r="72" spans="1:4" ht="21" thickBot="1">
      <c r="A72" s="21" t="s">
        <v>80</v>
      </c>
      <c r="B72" s="22"/>
      <c r="C72" s="23"/>
      <c r="D72" s="2"/>
    </row>
  </sheetData>
  <mergeCells count="22">
    <mergeCell ref="A64:C64"/>
    <mergeCell ref="A65:C65"/>
    <mergeCell ref="A66:C66"/>
    <mergeCell ref="A67:C67"/>
    <mergeCell ref="A69:C69"/>
    <mergeCell ref="E69:N70"/>
    <mergeCell ref="Y4:Y6"/>
    <mergeCell ref="Z4:Z6"/>
    <mergeCell ref="D5:J5"/>
    <mergeCell ref="K5:Q5"/>
    <mergeCell ref="A62:C62"/>
    <mergeCell ref="A63:C63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paperSize="1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abf0154-8aa4-4c8a-ae5c-d981d4875f2d}">
  <dimension ref="A1:AR72"/>
  <sheetViews>
    <sheetView zoomScale="55" zoomScaleNormal="55" workbookViewId="0" topLeftCell="C1">
      <selection pane="topLeft" activeCell="P28" sqref="P28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22.714285714285715" style="304" bestFit="1" customWidth="1"/>
    <col min="10" max="10" width="24.571428571428573" style="1" hidden="1" customWidth="1"/>
    <col min="11" max="15" width="16.714285714285715" style="1" bestFit="1" customWidth="1"/>
    <col min="16" max="16" width="20.428571428571427" style="304" bestFit="1" customWidth="1"/>
    <col min="17" max="17" width="18.571428571428573" style="1" bestFit="1" customWidth="1"/>
    <col min="18" max="22" width="16" style="1" bestFit="1" customWidth="1"/>
    <col min="23" max="23" width="38" style="1" bestFit="1" customWidth="1"/>
    <col min="24" max="24" width="33.857142857142854" style="1" bestFit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350" t="s">
        <v>101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</row>
    <row r="2" spans="1:26" ht="21" thickBot="1">
      <c r="A2" s="350" t="s">
        <v>104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</row>
    <row r="3" spans="1:26" ht="26.25">
      <c r="A3" s="351" t="s">
        <v>83</v>
      </c>
      <c r="B3" s="352"/>
      <c r="C3" s="254" t="s">
        <v>336</v>
      </c>
      <c r="D3" s="351" t="s">
        <v>98</v>
      </c>
      <c r="E3" s="353"/>
      <c r="F3" s="354" t="s">
        <v>102</v>
      </c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</row>
    <row r="4" spans="1:28" ht="21" customHeight="1">
      <c r="A4" s="355" t="s">
        <v>0</v>
      </c>
      <c r="B4" s="356" t="s">
        <v>1</v>
      </c>
      <c r="C4" s="355" t="s">
        <v>2</v>
      </c>
      <c r="D4" s="355" t="s">
        <v>99</v>
      </c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7" t="s">
        <v>100</v>
      </c>
      <c r="S4" s="357"/>
      <c r="T4" s="357"/>
      <c r="U4" s="357"/>
      <c r="V4" s="357"/>
      <c r="W4" s="358" t="s">
        <v>15</v>
      </c>
      <c r="X4" s="359" t="s">
        <v>14</v>
      </c>
      <c r="Y4" s="360" t="s">
        <v>81</v>
      </c>
      <c r="Z4" s="360" t="s">
        <v>82</v>
      </c>
      <c r="AA4" s="104"/>
      <c r="AB4" s="104"/>
    </row>
    <row r="5" spans="1:28" ht="20.25">
      <c r="A5" s="355"/>
      <c r="B5" s="356"/>
      <c r="C5" s="355"/>
      <c r="D5" s="361" t="s">
        <v>11</v>
      </c>
      <c r="E5" s="361"/>
      <c r="F5" s="361"/>
      <c r="G5" s="361"/>
      <c r="H5" s="361"/>
      <c r="I5" s="361"/>
      <c r="J5" s="361"/>
      <c r="K5" s="362" t="s">
        <v>87</v>
      </c>
      <c r="L5" s="362"/>
      <c r="M5" s="362"/>
      <c r="N5" s="362"/>
      <c r="O5" s="362"/>
      <c r="P5" s="362"/>
      <c r="Q5" s="362"/>
      <c r="R5" s="357"/>
      <c r="S5" s="357"/>
      <c r="T5" s="357"/>
      <c r="U5" s="357"/>
      <c r="V5" s="357"/>
      <c r="W5" s="358" t="s">
        <v>13</v>
      </c>
      <c r="X5" s="359"/>
      <c r="Y5" s="360"/>
      <c r="Z5" s="360"/>
      <c r="AA5" s="104"/>
      <c r="AB5" s="104"/>
    </row>
    <row r="6" spans="1:28" ht="20.25">
      <c r="A6" s="355"/>
      <c r="B6" s="356"/>
      <c r="C6" s="355"/>
      <c r="D6" s="361" t="s">
        <v>9</v>
      </c>
      <c r="E6" s="361" t="s">
        <v>84</v>
      </c>
      <c r="F6" s="361" t="s">
        <v>8</v>
      </c>
      <c r="G6" s="361" t="s">
        <v>85</v>
      </c>
      <c r="H6" s="361" t="s">
        <v>86</v>
      </c>
      <c r="I6" s="363" t="s">
        <v>10</v>
      </c>
      <c r="J6" s="361" t="s">
        <v>95</v>
      </c>
      <c r="K6" s="362" t="s">
        <v>88</v>
      </c>
      <c r="L6" s="362" t="s">
        <v>89</v>
      </c>
      <c r="M6" s="362" t="s">
        <v>90</v>
      </c>
      <c r="N6" s="362" t="s">
        <v>91</v>
      </c>
      <c r="O6" s="362" t="s">
        <v>92</v>
      </c>
      <c r="P6" s="363" t="s">
        <v>93</v>
      </c>
      <c r="Q6" s="362" t="s">
        <v>96</v>
      </c>
      <c r="R6" s="364" t="s">
        <v>12</v>
      </c>
      <c r="S6" s="357" t="s">
        <v>3</v>
      </c>
      <c r="T6" s="357" t="s">
        <v>4</v>
      </c>
      <c r="U6" s="357" t="s">
        <v>5</v>
      </c>
      <c r="V6" s="357" t="s">
        <v>6</v>
      </c>
      <c r="W6" s="358" t="s">
        <v>94</v>
      </c>
      <c r="X6" s="359"/>
      <c r="Y6" s="360"/>
      <c r="Z6" s="360"/>
      <c r="AA6" s="104"/>
      <c r="AB6" s="104"/>
    </row>
    <row r="7" spans="1:44" s="104" customFormat="1" ht="20.25">
      <c r="A7" s="355">
        <v>1</v>
      </c>
      <c r="B7" s="365">
        <v>630119</v>
      </c>
      <c r="C7" s="366" t="s">
        <v>311</v>
      </c>
      <c r="D7" s="361">
        <v>11</v>
      </c>
      <c r="E7" s="361">
        <v>15</v>
      </c>
      <c r="F7" s="361">
        <v>8</v>
      </c>
      <c r="G7" s="361">
        <v>9</v>
      </c>
      <c r="H7" s="361">
        <v>9</v>
      </c>
      <c r="I7" s="363">
        <f>SUM(D7:H7)</f>
        <v>52</v>
      </c>
      <c r="J7" s="361">
        <f>I7*0.15</f>
        <v>7.80</v>
      </c>
      <c r="K7" s="367">
        <v>3</v>
      </c>
      <c r="L7" s="367">
        <v>4</v>
      </c>
      <c r="M7" s="367">
        <v>3.50</v>
      </c>
      <c r="N7" s="367">
        <v>3.50</v>
      </c>
      <c r="O7" s="367">
        <v>3</v>
      </c>
      <c r="P7" s="363">
        <f>SUM(K7:O7)</f>
        <v>17</v>
      </c>
      <c r="Q7" s="362">
        <f>P7*0.05</f>
        <v>0.85000000000000009</v>
      </c>
      <c r="R7" s="364">
        <f>D7*0.15+K7:K7*0.05</f>
        <v>1.7999999999999998</v>
      </c>
      <c r="S7" s="364">
        <f t="shared" si="0" ref="S7:V7">E7*0.15+L7:L7*0.05</f>
        <v>2.4500000000000002</v>
      </c>
      <c r="T7" s="364">
        <f t="shared" si="0"/>
        <v>1.375</v>
      </c>
      <c r="U7" s="364">
        <f t="shared" si="0"/>
        <v>1.525</v>
      </c>
      <c r="V7" s="364">
        <f t="shared" si="0"/>
        <v>1.50</v>
      </c>
      <c r="W7" s="358">
        <f>I7+P7</f>
        <v>69</v>
      </c>
      <c r="X7" s="359">
        <f>W7*0.2</f>
        <v>13.80</v>
      </c>
      <c r="Y7" s="366">
        <v>50</v>
      </c>
      <c r="Z7" s="360">
        <f>Y7*0.8</f>
        <v>40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355">
        <v>2</v>
      </c>
      <c r="B8" s="365">
        <v>630125</v>
      </c>
      <c r="C8" s="366" t="s">
        <v>297</v>
      </c>
      <c r="D8" s="361">
        <v>10</v>
      </c>
      <c r="E8" s="361">
        <v>11</v>
      </c>
      <c r="F8" s="361">
        <v>8</v>
      </c>
      <c r="G8" s="361">
        <v>9</v>
      </c>
      <c r="H8" s="361">
        <v>8</v>
      </c>
      <c r="I8" s="363">
        <f t="shared" si="1" ref="I8:I60">SUM(D8:H8)</f>
        <v>46</v>
      </c>
      <c r="J8" s="361">
        <f t="shared" si="2" ref="J8:J60">I8*0.15</f>
        <v>6.90</v>
      </c>
      <c r="K8" s="367">
        <v>2.50</v>
      </c>
      <c r="L8" s="367">
        <v>2.50</v>
      </c>
      <c r="M8" s="367">
        <v>3</v>
      </c>
      <c r="N8" s="367">
        <v>2</v>
      </c>
      <c r="O8" s="367">
        <v>4.50</v>
      </c>
      <c r="P8" s="363">
        <f t="shared" si="3" ref="P8:P60">SUM(K8:O8)</f>
        <v>14.50</v>
      </c>
      <c r="Q8" s="362">
        <f t="shared" si="4" ref="Q8:Q60">P8*0.05</f>
        <v>0.72500000000000009</v>
      </c>
      <c r="R8" s="364">
        <f t="shared" si="5" ref="R8:R60">D8*0.15+K8:K8*0.05</f>
        <v>1.625</v>
      </c>
      <c r="S8" s="364">
        <f t="shared" si="6" ref="S8:S60">E8*0.15+L8:L8*0.05</f>
        <v>1.775</v>
      </c>
      <c r="T8" s="364">
        <f t="shared" si="7" ref="T8:T60">F8*0.15+M8:M8*0.05</f>
        <v>1.35</v>
      </c>
      <c r="U8" s="364">
        <f t="shared" si="8" ref="U8:U60">G8*0.15+N8:N8*0.05</f>
        <v>1.45</v>
      </c>
      <c r="V8" s="364">
        <f t="shared" si="9" ref="V8:V60">H8*0.15+O8:O8*0.05</f>
        <v>1.425</v>
      </c>
      <c r="W8" s="358">
        <f t="shared" si="10" ref="W8:W60">I8+P8</f>
        <v>60.50</v>
      </c>
      <c r="X8" s="359">
        <f t="shared" si="11" ref="X8:X60">W8*0.2</f>
        <v>12.10</v>
      </c>
      <c r="Y8" s="366">
        <v>49</v>
      </c>
      <c r="Z8" s="360">
        <f t="shared" si="12" ref="Z8:Z60">Y8*0.8</f>
        <v>39.200000000000003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355">
        <v>3</v>
      </c>
      <c r="B9" s="365">
        <v>630129</v>
      </c>
      <c r="C9" s="366" t="s">
        <v>141</v>
      </c>
      <c r="D9" s="361">
        <v>14</v>
      </c>
      <c r="E9" s="361">
        <v>15</v>
      </c>
      <c r="F9" s="361">
        <v>14</v>
      </c>
      <c r="G9" s="361">
        <v>13</v>
      </c>
      <c r="H9" s="361">
        <v>12</v>
      </c>
      <c r="I9" s="363">
        <f t="shared" si="1"/>
        <v>68</v>
      </c>
      <c r="J9" s="361">
        <f t="shared" si="2"/>
        <v>10.199999999999999</v>
      </c>
      <c r="K9" s="367">
        <v>4</v>
      </c>
      <c r="L9" s="367">
        <v>5</v>
      </c>
      <c r="M9" s="367">
        <v>2.50</v>
      </c>
      <c r="N9" s="367">
        <v>3</v>
      </c>
      <c r="O9" s="367">
        <v>2</v>
      </c>
      <c r="P9" s="363">
        <f t="shared" si="3"/>
        <v>16.50</v>
      </c>
      <c r="Q9" s="362">
        <f t="shared" si="4"/>
        <v>0.825</v>
      </c>
      <c r="R9" s="364">
        <f t="shared" si="5"/>
        <v>2.3000000000000003</v>
      </c>
      <c r="S9" s="364">
        <f t="shared" si="6"/>
        <v>2.50</v>
      </c>
      <c r="T9" s="364">
        <f t="shared" si="7"/>
        <v>2.225</v>
      </c>
      <c r="U9" s="364">
        <f t="shared" si="8"/>
        <v>2.10</v>
      </c>
      <c r="V9" s="364">
        <f t="shared" si="9"/>
        <v>1.90</v>
      </c>
      <c r="W9" s="358">
        <f t="shared" si="10"/>
        <v>84.50</v>
      </c>
      <c r="X9" s="359">
        <f t="shared" si="11"/>
        <v>16.900000000000002</v>
      </c>
      <c r="Y9" s="366">
        <v>70</v>
      </c>
      <c r="Z9" s="360">
        <f t="shared" si="12"/>
        <v>56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355">
        <v>4</v>
      </c>
      <c r="B10" s="365">
        <v>630130</v>
      </c>
      <c r="C10" s="366" t="s">
        <v>204</v>
      </c>
      <c r="D10" s="361">
        <v>10</v>
      </c>
      <c r="E10" s="361">
        <v>11</v>
      </c>
      <c r="F10" s="361">
        <v>14</v>
      </c>
      <c r="G10" s="361">
        <v>10</v>
      </c>
      <c r="H10" s="361">
        <v>11</v>
      </c>
      <c r="I10" s="363">
        <f t="shared" si="1"/>
        <v>56</v>
      </c>
      <c r="J10" s="361">
        <f t="shared" si="2"/>
        <v>8.40</v>
      </c>
      <c r="K10" s="367">
        <v>4.50</v>
      </c>
      <c r="L10" s="367">
        <v>2.50</v>
      </c>
      <c r="M10" s="367">
        <v>3</v>
      </c>
      <c r="N10" s="367">
        <v>2.50</v>
      </c>
      <c r="O10" s="367">
        <v>2.50</v>
      </c>
      <c r="P10" s="363">
        <f t="shared" si="3"/>
        <v>15</v>
      </c>
      <c r="Q10" s="362">
        <f t="shared" si="4"/>
        <v>0.75</v>
      </c>
      <c r="R10" s="364">
        <f t="shared" si="5"/>
        <v>1.725</v>
      </c>
      <c r="S10" s="364">
        <f t="shared" si="6"/>
        <v>1.775</v>
      </c>
      <c r="T10" s="364">
        <f t="shared" si="7"/>
        <v>2.25</v>
      </c>
      <c r="U10" s="364">
        <f t="shared" si="8"/>
        <v>1.625</v>
      </c>
      <c r="V10" s="364">
        <f t="shared" si="9"/>
        <v>1.775</v>
      </c>
      <c r="W10" s="358">
        <f t="shared" si="10"/>
        <v>71</v>
      </c>
      <c r="X10" s="359">
        <f t="shared" si="11"/>
        <v>14.20</v>
      </c>
      <c r="Y10" s="366">
        <v>63</v>
      </c>
      <c r="Z10" s="360">
        <f t="shared" si="12"/>
        <v>50.400000000000006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355">
        <v>5</v>
      </c>
      <c r="B11" s="365">
        <v>630131</v>
      </c>
      <c r="C11" s="366" t="s">
        <v>312</v>
      </c>
      <c r="D11" s="361">
        <v>12</v>
      </c>
      <c r="E11" s="361">
        <v>14</v>
      </c>
      <c r="F11" s="361">
        <v>13</v>
      </c>
      <c r="G11" s="361">
        <v>16</v>
      </c>
      <c r="H11" s="361">
        <v>8</v>
      </c>
      <c r="I11" s="363">
        <f t="shared" si="1"/>
        <v>63</v>
      </c>
      <c r="J11" s="361">
        <f t="shared" si="2"/>
        <v>9.4499999999999993</v>
      </c>
      <c r="K11" s="367">
        <v>5</v>
      </c>
      <c r="L11" s="367">
        <v>2.50</v>
      </c>
      <c r="M11" s="367">
        <v>2.50</v>
      </c>
      <c r="N11" s="367">
        <v>3</v>
      </c>
      <c r="O11" s="367">
        <v>4</v>
      </c>
      <c r="P11" s="363">
        <f t="shared" si="3"/>
        <v>17</v>
      </c>
      <c r="Q11" s="362">
        <f t="shared" si="4"/>
        <v>0.85000000000000009</v>
      </c>
      <c r="R11" s="364">
        <f t="shared" si="5"/>
        <v>2.0499999999999998</v>
      </c>
      <c r="S11" s="364">
        <f t="shared" si="6"/>
        <v>2.225</v>
      </c>
      <c r="T11" s="364">
        <f t="shared" si="7"/>
        <v>2.0750000000000002</v>
      </c>
      <c r="U11" s="364">
        <f t="shared" si="8"/>
        <v>2.5499999999999998</v>
      </c>
      <c r="V11" s="364">
        <f t="shared" si="9"/>
        <v>1.40</v>
      </c>
      <c r="W11" s="358">
        <f t="shared" si="10"/>
        <v>80</v>
      </c>
      <c r="X11" s="359">
        <f t="shared" si="11"/>
        <v>16</v>
      </c>
      <c r="Y11" s="366">
        <v>62</v>
      </c>
      <c r="Z11" s="360">
        <f t="shared" si="12"/>
        <v>49.60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355">
        <v>6</v>
      </c>
      <c r="B12" s="365">
        <v>630132</v>
      </c>
      <c r="C12" s="366" t="s">
        <v>205</v>
      </c>
      <c r="D12" s="361">
        <v>11</v>
      </c>
      <c r="E12" s="361">
        <v>14</v>
      </c>
      <c r="F12" s="361">
        <v>16</v>
      </c>
      <c r="G12" s="361">
        <v>14</v>
      </c>
      <c r="H12" s="361">
        <v>11</v>
      </c>
      <c r="I12" s="363">
        <f t="shared" si="1"/>
        <v>66</v>
      </c>
      <c r="J12" s="361">
        <f t="shared" si="2"/>
        <v>9.90</v>
      </c>
      <c r="K12" s="367">
        <v>4.50</v>
      </c>
      <c r="L12" s="367">
        <v>2.50</v>
      </c>
      <c r="M12" s="367">
        <v>4</v>
      </c>
      <c r="N12" s="367">
        <v>4.50</v>
      </c>
      <c r="O12" s="367">
        <v>4</v>
      </c>
      <c r="P12" s="363">
        <f t="shared" si="3"/>
        <v>19.50</v>
      </c>
      <c r="Q12" s="362">
        <f t="shared" si="4"/>
        <v>0.97500000000000009</v>
      </c>
      <c r="R12" s="364">
        <f t="shared" si="5"/>
        <v>1.875</v>
      </c>
      <c r="S12" s="364">
        <f t="shared" si="6"/>
        <v>2.225</v>
      </c>
      <c r="T12" s="364">
        <f t="shared" si="7"/>
        <v>2.60</v>
      </c>
      <c r="U12" s="364">
        <f t="shared" si="8"/>
        <v>2.3250000000000002</v>
      </c>
      <c r="V12" s="364">
        <f t="shared" si="9"/>
        <v>1.85</v>
      </c>
      <c r="W12" s="358">
        <f t="shared" si="10"/>
        <v>85.50</v>
      </c>
      <c r="X12" s="359">
        <f t="shared" si="11"/>
        <v>17.10</v>
      </c>
      <c r="Y12" s="366">
        <v>66</v>
      </c>
      <c r="Z12" s="360">
        <f t="shared" si="12"/>
        <v>52.80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355">
        <v>7</v>
      </c>
      <c r="B13" s="365">
        <v>630137</v>
      </c>
      <c r="C13" s="366" t="s">
        <v>209</v>
      </c>
      <c r="D13" s="361">
        <v>14</v>
      </c>
      <c r="E13" s="361">
        <v>12</v>
      </c>
      <c r="F13" s="361">
        <v>11</v>
      </c>
      <c r="G13" s="361">
        <v>11</v>
      </c>
      <c r="H13" s="361">
        <v>16</v>
      </c>
      <c r="I13" s="363">
        <f t="shared" si="1"/>
        <v>64</v>
      </c>
      <c r="J13" s="361">
        <f t="shared" si="2"/>
        <v>9.60</v>
      </c>
      <c r="K13" s="367">
        <v>4</v>
      </c>
      <c r="L13" s="367">
        <v>5</v>
      </c>
      <c r="M13" s="367">
        <v>2.50</v>
      </c>
      <c r="N13" s="367">
        <v>3.50</v>
      </c>
      <c r="O13" s="367">
        <v>3</v>
      </c>
      <c r="P13" s="363">
        <f t="shared" si="3"/>
        <v>18</v>
      </c>
      <c r="Q13" s="362">
        <f t="shared" si="4"/>
        <v>0.90</v>
      </c>
      <c r="R13" s="364">
        <f t="shared" si="5"/>
        <v>2.3000000000000003</v>
      </c>
      <c r="S13" s="364">
        <f t="shared" si="6"/>
        <v>2.0499999999999998</v>
      </c>
      <c r="T13" s="364">
        <f t="shared" si="7"/>
        <v>1.775</v>
      </c>
      <c r="U13" s="364">
        <f t="shared" si="8"/>
        <v>1.825</v>
      </c>
      <c r="V13" s="364">
        <f t="shared" si="9"/>
        <v>2.5499999999999998</v>
      </c>
      <c r="W13" s="358">
        <f t="shared" si="10"/>
        <v>82</v>
      </c>
      <c r="X13" s="359">
        <f t="shared" si="11"/>
        <v>16.400000000000002</v>
      </c>
      <c r="Y13" s="366">
        <v>67</v>
      </c>
      <c r="Z13" s="360">
        <f t="shared" si="12"/>
        <v>53.60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355">
        <v>8</v>
      </c>
      <c r="B14" s="365">
        <v>630140</v>
      </c>
      <c r="C14" s="366" t="s">
        <v>313</v>
      </c>
      <c r="D14" s="361">
        <v>12</v>
      </c>
      <c r="E14" s="361">
        <v>14</v>
      </c>
      <c r="F14" s="361">
        <v>15</v>
      </c>
      <c r="G14" s="361">
        <v>14</v>
      </c>
      <c r="H14" s="361">
        <v>13</v>
      </c>
      <c r="I14" s="363">
        <f t="shared" si="1"/>
        <v>68</v>
      </c>
      <c r="J14" s="361">
        <f t="shared" si="2"/>
        <v>10.199999999999999</v>
      </c>
      <c r="K14" s="367">
        <v>4.50</v>
      </c>
      <c r="L14" s="367">
        <v>6</v>
      </c>
      <c r="M14" s="367">
        <v>3.50</v>
      </c>
      <c r="N14" s="367">
        <v>4</v>
      </c>
      <c r="O14" s="367">
        <v>3</v>
      </c>
      <c r="P14" s="363">
        <f t="shared" si="3"/>
        <v>21</v>
      </c>
      <c r="Q14" s="362">
        <f t="shared" si="4"/>
        <v>1.05</v>
      </c>
      <c r="R14" s="364">
        <f t="shared" si="5"/>
        <v>2.025</v>
      </c>
      <c r="S14" s="364">
        <f t="shared" si="6"/>
        <v>2.4000000000000004</v>
      </c>
      <c r="T14" s="364">
        <f t="shared" si="7"/>
        <v>2.4249999999999998</v>
      </c>
      <c r="U14" s="364">
        <f t="shared" si="8"/>
        <v>2.3000000000000003</v>
      </c>
      <c r="V14" s="364">
        <f t="shared" si="9"/>
        <v>2.10</v>
      </c>
      <c r="W14" s="358">
        <f t="shared" si="10"/>
        <v>89</v>
      </c>
      <c r="X14" s="359">
        <f t="shared" si="11"/>
        <v>17.80</v>
      </c>
      <c r="Y14" s="366">
        <v>63</v>
      </c>
      <c r="Z14" s="360">
        <f t="shared" si="12"/>
        <v>50.400000000000006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355">
        <v>9</v>
      </c>
      <c r="B15" s="365">
        <v>630143</v>
      </c>
      <c r="C15" s="366" t="s">
        <v>213</v>
      </c>
      <c r="D15" s="361">
        <v>14</v>
      </c>
      <c r="E15" s="361">
        <v>17</v>
      </c>
      <c r="F15" s="361">
        <v>14</v>
      </c>
      <c r="G15" s="361">
        <v>15</v>
      </c>
      <c r="H15" s="361">
        <v>16</v>
      </c>
      <c r="I15" s="363">
        <f t="shared" si="1"/>
        <v>76</v>
      </c>
      <c r="J15" s="361">
        <f t="shared" si="2"/>
        <v>11.40</v>
      </c>
      <c r="K15" s="367">
        <v>5</v>
      </c>
      <c r="L15" s="367">
        <v>4</v>
      </c>
      <c r="M15" s="367">
        <v>6</v>
      </c>
      <c r="N15" s="367">
        <v>5</v>
      </c>
      <c r="O15" s="367">
        <v>3</v>
      </c>
      <c r="P15" s="363">
        <f t="shared" si="3"/>
        <v>23</v>
      </c>
      <c r="Q15" s="362">
        <f t="shared" si="4"/>
        <v>1.1500000000000001</v>
      </c>
      <c r="R15" s="364">
        <f t="shared" si="5"/>
        <v>2.35</v>
      </c>
      <c r="S15" s="364">
        <f t="shared" si="6"/>
        <v>2.75</v>
      </c>
      <c r="T15" s="364">
        <f t="shared" si="7"/>
        <v>2.4000000000000004</v>
      </c>
      <c r="U15" s="364">
        <f t="shared" si="8"/>
        <v>2.50</v>
      </c>
      <c r="V15" s="364">
        <f t="shared" si="9"/>
        <v>2.5499999999999998</v>
      </c>
      <c r="W15" s="358">
        <f t="shared" si="10"/>
        <v>99</v>
      </c>
      <c r="X15" s="359">
        <f t="shared" si="11"/>
        <v>19.80</v>
      </c>
      <c r="Y15" s="366">
        <v>71</v>
      </c>
      <c r="Z15" s="360">
        <f t="shared" si="12"/>
        <v>56.80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355">
        <v>10</v>
      </c>
      <c r="B16" s="365">
        <v>630145</v>
      </c>
      <c r="C16" s="366" t="s">
        <v>314</v>
      </c>
      <c r="D16" s="361"/>
      <c r="E16" s="361"/>
      <c r="F16" s="361"/>
      <c r="G16" s="361"/>
      <c r="H16" s="361"/>
      <c r="I16" s="363">
        <f t="shared" si="1"/>
        <v>0</v>
      </c>
      <c r="J16" s="361">
        <f t="shared" si="2"/>
        <v>0</v>
      </c>
      <c r="K16" s="367"/>
      <c r="L16" s="367"/>
      <c r="M16" s="367"/>
      <c r="N16" s="367"/>
      <c r="O16" s="367"/>
      <c r="P16" s="363">
        <f t="shared" si="3"/>
        <v>0</v>
      </c>
      <c r="Q16" s="362">
        <f t="shared" si="4"/>
        <v>0</v>
      </c>
      <c r="R16" s="364">
        <f t="shared" si="5"/>
        <v>0</v>
      </c>
      <c r="S16" s="364">
        <f t="shared" si="6"/>
        <v>0</v>
      </c>
      <c r="T16" s="364">
        <f t="shared" si="7"/>
        <v>0</v>
      </c>
      <c r="U16" s="364">
        <f t="shared" si="8"/>
        <v>0</v>
      </c>
      <c r="V16" s="364">
        <f t="shared" si="9"/>
        <v>0</v>
      </c>
      <c r="W16" s="358">
        <f t="shared" si="10"/>
        <v>0</v>
      </c>
      <c r="X16" s="359">
        <f t="shared" si="11"/>
        <v>0</v>
      </c>
      <c r="Y16" s="366" t="s">
        <v>170</v>
      </c>
      <c r="Z16" s="360" t="e">
        <f t="shared" si="12"/>
        <v>#VALUE!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355">
        <v>11</v>
      </c>
      <c r="B17" s="365">
        <v>630147</v>
      </c>
      <c r="C17" s="366" t="s">
        <v>215</v>
      </c>
      <c r="D17" s="361">
        <v>8</v>
      </c>
      <c r="E17" s="361">
        <v>9</v>
      </c>
      <c r="F17" s="361">
        <v>11</v>
      </c>
      <c r="G17" s="361">
        <v>10</v>
      </c>
      <c r="H17" s="361">
        <v>11</v>
      </c>
      <c r="I17" s="363">
        <f t="shared" si="1"/>
        <v>49</v>
      </c>
      <c r="J17" s="361">
        <f t="shared" si="2"/>
        <v>7.35</v>
      </c>
      <c r="K17" s="367">
        <v>3</v>
      </c>
      <c r="L17" s="367">
        <v>2.50</v>
      </c>
      <c r="M17" s="367">
        <v>3</v>
      </c>
      <c r="N17" s="367">
        <v>3.50</v>
      </c>
      <c r="O17" s="367">
        <v>4</v>
      </c>
      <c r="P17" s="363">
        <f t="shared" si="3"/>
        <v>16</v>
      </c>
      <c r="Q17" s="362">
        <f t="shared" si="4"/>
        <v>0.80</v>
      </c>
      <c r="R17" s="364">
        <f t="shared" si="5"/>
        <v>1.35</v>
      </c>
      <c r="S17" s="364">
        <f t="shared" si="6"/>
        <v>1.475</v>
      </c>
      <c r="T17" s="364">
        <f t="shared" si="7"/>
        <v>1.7999999999999998</v>
      </c>
      <c r="U17" s="364">
        <f t="shared" si="8"/>
        <v>1.675</v>
      </c>
      <c r="V17" s="364">
        <f t="shared" si="9"/>
        <v>1.85</v>
      </c>
      <c r="W17" s="358">
        <f t="shared" si="10"/>
        <v>65</v>
      </c>
      <c r="X17" s="359">
        <f t="shared" si="11"/>
        <v>13</v>
      </c>
      <c r="Y17" s="366">
        <v>46</v>
      </c>
      <c r="Z17" s="360">
        <f t="shared" si="12"/>
        <v>36.800000000000004</v>
      </c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355">
        <v>12</v>
      </c>
      <c r="B18" s="365">
        <v>630148</v>
      </c>
      <c r="C18" s="366" t="s">
        <v>144</v>
      </c>
      <c r="D18" s="361">
        <v>10</v>
      </c>
      <c r="E18" s="361">
        <v>11</v>
      </c>
      <c r="F18" s="361">
        <v>12</v>
      </c>
      <c r="G18" s="361">
        <v>8</v>
      </c>
      <c r="H18" s="361">
        <v>7</v>
      </c>
      <c r="I18" s="363">
        <f t="shared" si="1"/>
        <v>48</v>
      </c>
      <c r="J18" s="361">
        <f t="shared" si="2"/>
        <v>7.1999999999999993</v>
      </c>
      <c r="K18" s="367">
        <v>4</v>
      </c>
      <c r="L18" s="367">
        <v>2</v>
      </c>
      <c r="M18" s="367">
        <v>3</v>
      </c>
      <c r="N18" s="367">
        <v>1.50</v>
      </c>
      <c r="O18" s="367">
        <v>5</v>
      </c>
      <c r="P18" s="363">
        <f t="shared" si="3"/>
        <v>15.50</v>
      </c>
      <c r="Q18" s="362">
        <f t="shared" si="4"/>
        <v>0.775</v>
      </c>
      <c r="R18" s="364">
        <f t="shared" si="5"/>
        <v>1.70</v>
      </c>
      <c r="S18" s="364">
        <f t="shared" si="6"/>
        <v>1.75</v>
      </c>
      <c r="T18" s="364">
        <f t="shared" si="7"/>
        <v>1.9499999999999997</v>
      </c>
      <c r="U18" s="364">
        <f t="shared" si="8"/>
        <v>1.2749999999999999</v>
      </c>
      <c r="V18" s="364">
        <f t="shared" si="9"/>
        <v>1.30</v>
      </c>
      <c r="W18" s="358">
        <f t="shared" si="10"/>
        <v>63.50</v>
      </c>
      <c r="X18" s="359">
        <f t="shared" si="11"/>
        <v>12.70</v>
      </c>
      <c r="Y18" s="366">
        <v>46</v>
      </c>
      <c r="Z18" s="360">
        <f t="shared" si="12"/>
        <v>36.800000000000004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355">
        <v>13</v>
      </c>
      <c r="B19" s="365">
        <v>630150</v>
      </c>
      <c r="C19" s="366" t="s">
        <v>326</v>
      </c>
      <c r="D19" s="361">
        <v>6</v>
      </c>
      <c r="E19" s="361">
        <v>7</v>
      </c>
      <c r="F19" s="361">
        <v>5</v>
      </c>
      <c r="G19" s="361">
        <v>6</v>
      </c>
      <c r="H19" s="361">
        <v>5</v>
      </c>
      <c r="I19" s="363">
        <f t="shared" si="1"/>
        <v>29</v>
      </c>
      <c r="J19" s="361">
        <f t="shared" si="2"/>
        <v>4.3499999999999996</v>
      </c>
      <c r="K19" s="367">
        <v>1</v>
      </c>
      <c r="L19" s="367">
        <v>3.50</v>
      </c>
      <c r="M19" s="367">
        <v>2</v>
      </c>
      <c r="N19" s="367">
        <v>2</v>
      </c>
      <c r="O19" s="367">
        <v>2.50</v>
      </c>
      <c r="P19" s="363">
        <f t="shared" si="3"/>
        <v>11</v>
      </c>
      <c r="Q19" s="362">
        <f t="shared" si="4"/>
        <v>0.55000000000000004</v>
      </c>
      <c r="R19" s="364">
        <f t="shared" si="5"/>
        <v>0.95</v>
      </c>
      <c r="S19" s="364">
        <f t="shared" si="6"/>
        <v>1.2250000000000001</v>
      </c>
      <c r="T19" s="364">
        <f t="shared" si="7"/>
        <v>0.85</v>
      </c>
      <c r="U19" s="364">
        <f t="shared" si="8"/>
        <v>0.99999999999999989</v>
      </c>
      <c r="V19" s="364">
        <f t="shared" si="9"/>
        <v>0.875</v>
      </c>
      <c r="W19" s="358">
        <f t="shared" si="10"/>
        <v>40</v>
      </c>
      <c r="X19" s="359">
        <f t="shared" si="11"/>
        <v>8</v>
      </c>
      <c r="Y19" s="366">
        <v>25</v>
      </c>
      <c r="Z19" s="360">
        <f t="shared" si="12"/>
        <v>20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355">
        <v>14</v>
      </c>
      <c r="B20" s="365">
        <v>630152</v>
      </c>
      <c r="C20" s="366" t="s">
        <v>299</v>
      </c>
      <c r="D20" s="361">
        <v>5</v>
      </c>
      <c r="E20" s="361">
        <v>4</v>
      </c>
      <c r="F20" s="361">
        <v>11</v>
      </c>
      <c r="G20" s="361">
        <v>18</v>
      </c>
      <c r="H20" s="361">
        <v>6</v>
      </c>
      <c r="I20" s="363">
        <f t="shared" si="1"/>
        <v>44</v>
      </c>
      <c r="J20" s="361">
        <f t="shared" si="2"/>
        <v>6.60</v>
      </c>
      <c r="K20" s="367">
        <v>4</v>
      </c>
      <c r="L20" s="367">
        <v>1</v>
      </c>
      <c r="M20" s="367">
        <v>2.50</v>
      </c>
      <c r="N20" s="367">
        <v>2.50</v>
      </c>
      <c r="O20" s="367">
        <v>3</v>
      </c>
      <c r="P20" s="363">
        <f t="shared" si="3"/>
        <v>13</v>
      </c>
      <c r="Q20" s="362">
        <f t="shared" si="4"/>
        <v>0.65</v>
      </c>
      <c r="R20" s="364">
        <f t="shared" si="5"/>
        <v>0.95</v>
      </c>
      <c r="S20" s="364">
        <f t="shared" si="6"/>
        <v>0.65</v>
      </c>
      <c r="T20" s="364">
        <f t="shared" si="7"/>
        <v>1.775</v>
      </c>
      <c r="U20" s="364">
        <f t="shared" si="8"/>
        <v>2.8249999999999997</v>
      </c>
      <c r="V20" s="364">
        <f t="shared" si="9"/>
        <v>1.0499999999999998</v>
      </c>
      <c r="W20" s="358">
        <f t="shared" si="10"/>
        <v>57</v>
      </c>
      <c r="X20" s="359">
        <f t="shared" si="11"/>
        <v>11.40</v>
      </c>
      <c r="Y20" s="366">
        <v>46</v>
      </c>
      <c r="Z20" s="360">
        <f t="shared" si="12"/>
        <v>36.800000000000004</v>
      </c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355">
        <v>15</v>
      </c>
      <c r="B21" s="365">
        <v>630153</v>
      </c>
      <c r="C21" s="366" t="s">
        <v>217</v>
      </c>
      <c r="D21" s="361">
        <v>11</v>
      </c>
      <c r="E21" s="361">
        <v>12</v>
      </c>
      <c r="F21" s="361">
        <v>9</v>
      </c>
      <c r="G21" s="361">
        <v>8</v>
      </c>
      <c r="H21" s="361">
        <v>12</v>
      </c>
      <c r="I21" s="363">
        <f t="shared" si="1"/>
        <v>52</v>
      </c>
      <c r="J21" s="361">
        <f t="shared" si="2"/>
        <v>7.80</v>
      </c>
      <c r="K21" s="367">
        <v>2</v>
      </c>
      <c r="L21" s="367">
        <v>2.50</v>
      </c>
      <c r="M21" s="367">
        <v>4</v>
      </c>
      <c r="N21" s="367">
        <v>3</v>
      </c>
      <c r="O21" s="367">
        <v>2.50</v>
      </c>
      <c r="P21" s="363">
        <f t="shared" si="3"/>
        <v>14</v>
      </c>
      <c r="Q21" s="362">
        <f t="shared" si="4"/>
        <v>0.70</v>
      </c>
      <c r="R21" s="364">
        <f t="shared" si="5"/>
        <v>1.75</v>
      </c>
      <c r="S21" s="364">
        <f t="shared" si="6"/>
        <v>1.9249999999999998</v>
      </c>
      <c r="T21" s="364">
        <f t="shared" si="7"/>
        <v>1.5499999999999998</v>
      </c>
      <c r="U21" s="364">
        <f t="shared" si="8"/>
        <v>1.35</v>
      </c>
      <c r="V21" s="364">
        <f t="shared" si="9"/>
        <v>1.9249999999999998</v>
      </c>
      <c r="W21" s="358">
        <f t="shared" si="10"/>
        <v>66</v>
      </c>
      <c r="X21" s="359">
        <f t="shared" si="11"/>
        <v>13.20</v>
      </c>
      <c r="Y21" s="366">
        <v>48</v>
      </c>
      <c r="Z21" s="360">
        <f t="shared" si="12"/>
        <v>38.400000000000006</v>
      </c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355">
        <v>16</v>
      </c>
      <c r="B22" s="365">
        <v>630157</v>
      </c>
      <c r="C22" s="366" t="s">
        <v>315</v>
      </c>
      <c r="D22" s="361">
        <v>8</v>
      </c>
      <c r="E22" s="361">
        <v>7</v>
      </c>
      <c r="F22" s="361">
        <v>14</v>
      </c>
      <c r="G22" s="361">
        <v>7</v>
      </c>
      <c r="H22" s="361">
        <v>10</v>
      </c>
      <c r="I22" s="363">
        <f t="shared" si="1"/>
        <v>46</v>
      </c>
      <c r="J22" s="361">
        <f t="shared" si="2"/>
        <v>6.90</v>
      </c>
      <c r="K22" s="367">
        <v>2.50</v>
      </c>
      <c r="L22" s="367">
        <v>3.50</v>
      </c>
      <c r="M22" s="367">
        <v>3</v>
      </c>
      <c r="N22" s="367">
        <v>3.50</v>
      </c>
      <c r="O22" s="367">
        <v>1.50</v>
      </c>
      <c r="P22" s="363">
        <f t="shared" si="3"/>
        <v>14</v>
      </c>
      <c r="Q22" s="362">
        <f t="shared" si="4"/>
        <v>0.70</v>
      </c>
      <c r="R22" s="364">
        <f t="shared" si="5"/>
        <v>1.325</v>
      </c>
      <c r="S22" s="364">
        <f t="shared" si="6"/>
        <v>1.2250000000000001</v>
      </c>
      <c r="T22" s="364">
        <f t="shared" si="7"/>
        <v>2.25</v>
      </c>
      <c r="U22" s="364">
        <f t="shared" si="8"/>
        <v>1.2250000000000001</v>
      </c>
      <c r="V22" s="364">
        <f t="shared" si="9"/>
        <v>1.575</v>
      </c>
      <c r="W22" s="358">
        <f t="shared" si="10"/>
        <v>60</v>
      </c>
      <c r="X22" s="359">
        <f t="shared" si="11"/>
        <v>12</v>
      </c>
      <c r="Y22" s="366">
        <v>48</v>
      </c>
      <c r="Z22" s="360">
        <f t="shared" si="12"/>
        <v>38.400000000000006</v>
      </c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355">
        <v>17</v>
      </c>
      <c r="B23" s="365">
        <v>630168</v>
      </c>
      <c r="C23" s="368" t="s">
        <v>120</v>
      </c>
      <c r="D23" s="361">
        <v>10</v>
      </c>
      <c r="E23" s="361">
        <v>11</v>
      </c>
      <c r="F23" s="361">
        <v>12</v>
      </c>
      <c r="G23" s="361">
        <v>14</v>
      </c>
      <c r="H23" s="361">
        <v>8</v>
      </c>
      <c r="I23" s="363">
        <f t="shared" si="1"/>
        <v>55</v>
      </c>
      <c r="J23" s="361">
        <f t="shared" si="2"/>
        <v>8.25</v>
      </c>
      <c r="K23" s="367">
        <v>4</v>
      </c>
      <c r="L23" s="367">
        <v>5</v>
      </c>
      <c r="M23" s="367">
        <v>3.50</v>
      </c>
      <c r="N23" s="367">
        <v>2</v>
      </c>
      <c r="O23" s="367">
        <v>2</v>
      </c>
      <c r="P23" s="363">
        <f t="shared" si="3"/>
        <v>16.50</v>
      </c>
      <c r="Q23" s="362">
        <f t="shared" si="4"/>
        <v>0.825</v>
      </c>
      <c r="R23" s="364">
        <f t="shared" si="5"/>
        <v>1.70</v>
      </c>
      <c r="S23" s="364">
        <f t="shared" si="6"/>
        <v>1.90</v>
      </c>
      <c r="T23" s="364">
        <f t="shared" si="7"/>
        <v>1.975</v>
      </c>
      <c r="U23" s="364">
        <f t="shared" si="8"/>
        <v>2.2000000000000002</v>
      </c>
      <c r="V23" s="364">
        <f t="shared" si="9"/>
        <v>1.30</v>
      </c>
      <c r="W23" s="358">
        <f t="shared" si="10"/>
        <v>71.50</v>
      </c>
      <c r="X23" s="359">
        <f t="shared" si="11"/>
        <v>14.30</v>
      </c>
      <c r="Y23" s="366">
        <v>52</v>
      </c>
      <c r="Z23" s="360">
        <f t="shared" si="12"/>
        <v>41.60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355">
        <v>18</v>
      </c>
      <c r="B24" s="365">
        <v>630169</v>
      </c>
      <c r="C24" s="366" t="s">
        <v>224</v>
      </c>
      <c r="D24" s="361">
        <v>6</v>
      </c>
      <c r="E24" s="361">
        <v>5</v>
      </c>
      <c r="F24" s="361">
        <v>11</v>
      </c>
      <c r="G24" s="361">
        <v>8</v>
      </c>
      <c r="H24" s="361">
        <v>10</v>
      </c>
      <c r="I24" s="363">
        <f t="shared" si="1"/>
        <v>40</v>
      </c>
      <c r="J24" s="361">
        <f t="shared" si="2"/>
        <v>6</v>
      </c>
      <c r="K24" s="367">
        <v>1</v>
      </c>
      <c r="L24" s="367">
        <v>2.50</v>
      </c>
      <c r="M24" s="367">
        <v>3</v>
      </c>
      <c r="N24" s="367">
        <v>1</v>
      </c>
      <c r="O24" s="367">
        <v>3</v>
      </c>
      <c r="P24" s="363">
        <f t="shared" si="3"/>
        <v>10.50</v>
      </c>
      <c r="Q24" s="362">
        <f t="shared" si="4"/>
        <v>0.525</v>
      </c>
      <c r="R24" s="364">
        <f t="shared" si="5"/>
        <v>0.95</v>
      </c>
      <c r="S24" s="364">
        <f t="shared" si="6"/>
        <v>0.875</v>
      </c>
      <c r="T24" s="364">
        <f t="shared" si="7"/>
        <v>1.7999999999999998</v>
      </c>
      <c r="U24" s="364">
        <f t="shared" si="8"/>
        <v>1.25</v>
      </c>
      <c r="V24" s="364">
        <f t="shared" si="9"/>
        <v>1.65</v>
      </c>
      <c r="W24" s="358">
        <f t="shared" si="10"/>
        <v>50.50</v>
      </c>
      <c r="X24" s="359">
        <f t="shared" si="11"/>
        <v>10.100000000000001</v>
      </c>
      <c r="Y24" s="366">
        <v>45</v>
      </c>
      <c r="Z24" s="360">
        <f t="shared" si="12"/>
        <v>36</v>
      </c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355">
        <v>19</v>
      </c>
      <c r="B25" s="365">
        <v>630172</v>
      </c>
      <c r="C25" s="366" t="s">
        <v>151</v>
      </c>
      <c r="D25" s="361">
        <v>12</v>
      </c>
      <c r="E25" s="361">
        <v>11</v>
      </c>
      <c r="F25" s="361">
        <v>10</v>
      </c>
      <c r="G25" s="361">
        <v>14</v>
      </c>
      <c r="H25" s="361">
        <v>8</v>
      </c>
      <c r="I25" s="363">
        <f t="shared" si="1"/>
        <v>55</v>
      </c>
      <c r="J25" s="361">
        <f t="shared" si="2"/>
        <v>8.25</v>
      </c>
      <c r="K25" s="367">
        <v>3</v>
      </c>
      <c r="L25" s="367">
        <v>2</v>
      </c>
      <c r="M25" s="367">
        <v>3.50</v>
      </c>
      <c r="N25" s="367">
        <v>4</v>
      </c>
      <c r="O25" s="367">
        <v>3.50</v>
      </c>
      <c r="P25" s="363">
        <f t="shared" si="3"/>
        <v>16</v>
      </c>
      <c r="Q25" s="362">
        <f t="shared" si="4"/>
        <v>0.80</v>
      </c>
      <c r="R25" s="364">
        <f t="shared" si="5"/>
        <v>1.9499999999999997</v>
      </c>
      <c r="S25" s="364">
        <f t="shared" si="6"/>
        <v>1.75</v>
      </c>
      <c r="T25" s="364">
        <f t="shared" si="7"/>
        <v>1.675</v>
      </c>
      <c r="U25" s="364">
        <f t="shared" si="8"/>
        <v>2.3000000000000003</v>
      </c>
      <c r="V25" s="364">
        <f t="shared" si="9"/>
        <v>1.375</v>
      </c>
      <c r="W25" s="358">
        <f t="shared" si="10"/>
        <v>71</v>
      </c>
      <c r="X25" s="359">
        <f t="shared" si="11"/>
        <v>14.20</v>
      </c>
      <c r="Y25" s="366">
        <v>56</v>
      </c>
      <c r="Z25" s="360">
        <f t="shared" si="12"/>
        <v>44.80</v>
      </c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355">
        <v>20</v>
      </c>
      <c r="B26" s="365">
        <v>630174</v>
      </c>
      <c r="C26" s="366" t="s">
        <v>316</v>
      </c>
      <c r="D26" s="361">
        <v>11</v>
      </c>
      <c r="E26" s="361">
        <v>8</v>
      </c>
      <c r="F26" s="361">
        <v>9</v>
      </c>
      <c r="G26" s="361">
        <v>1</v>
      </c>
      <c r="H26" s="361">
        <v>14</v>
      </c>
      <c r="I26" s="363">
        <f t="shared" si="1"/>
        <v>43</v>
      </c>
      <c r="J26" s="361">
        <f t="shared" si="2"/>
        <v>6.45</v>
      </c>
      <c r="K26" s="367">
        <v>1</v>
      </c>
      <c r="L26" s="367">
        <v>2.50</v>
      </c>
      <c r="M26" s="367">
        <v>4</v>
      </c>
      <c r="N26" s="367">
        <v>2.50</v>
      </c>
      <c r="O26" s="367">
        <v>1</v>
      </c>
      <c r="P26" s="363">
        <f t="shared" si="3"/>
        <v>11</v>
      </c>
      <c r="Q26" s="362">
        <f t="shared" si="4"/>
        <v>0.55000000000000004</v>
      </c>
      <c r="R26" s="364">
        <f t="shared" si="5"/>
        <v>1.70</v>
      </c>
      <c r="S26" s="364">
        <f t="shared" si="6"/>
        <v>1.325</v>
      </c>
      <c r="T26" s="364">
        <f t="shared" si="7"/>
        <v>1.5499999999999998</v>
      </c>
      <c r="U26" s="364">
        <f t="shared" si="8"/>
        <v>0.27500000000000002</v>
      </c>
      <c r="V26" s="364">
        <f t="shared" si="9"/>
        <v>2.15</v>
      </c>
      <c r="W26" s="358">
        <f t="shared" si="10"/>
        <v>54</v>
      </c>
      <c r="X26" s="359">
        <f t="shared" si="11"/>
        <v>10.80</v>
      </c>
      <c r="Y26" s="366">
        <v>45</v>
      </c>
      <c r="Z26" s="360">
        <f t="shared" si="12"/>
        <v>36</v>
      </c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355">
        <v>21</v>
      </c>
      <c r="B27" s="365">
        <v>630179</v>
      </c>
      <c r="C27" s="366" t="s">
        <v>153</v>
      </c>
      <c r="D27" s="361">
        <v>14</v>
      </c>
      <c r="E27" s="361">
        <v>11</v>
      </c>
      <c r="F27" s="361">
        <v>8</v>
      </c>
      <c r="G27" s="361">
        <v>9</v>
      </c>
      <c r="H27" s="361">
        <v>9</v>
      </c>
      <c r="I27" s="363">
        <f t="shared" si="1"/>
        <v>51</v>
      </c>
      <c r="J27" s="361">
        <f t="shared" si="2"/>
        <v>7.65</v>
      </c>
      <c r="K27" s="367">
        <v>2</v>
      </c>
      <c r="L27" s="367">
        <v>3.50</v>
      </c>
      <c r="M27" s="367">
        <v>3</v>
      </c>
      <c r="N27" s="367">
        <v>3.50</v>
      </c>
      <c r="O27" s="367">
        <v>4</v>
      </c>
      <c r="P27" s="363">
        <f t="shared" si="3"/>
        <v>16</v>
      </c>
      <c r="Q27" s="362">
        <f t="shared" si="4"/>
        <v>0.80</v>
      </c>
      <c r="R27" s="364">
        <f t="shared" si="5"/>
        <v>2.2000000000000002</v>
      </c>
      <c r="S27" s="364">
        <f t="shared" si="6"/>
        <v>1.825</v>
      </c>
      <c r="T27" s="364">
        <f t="shared" si="7"/>
        <v>1.35</v>
      </c>
      <c r="U27" s="364">
        <f t="shared" si="8"/>
        <v>1.525</v>
      </c>
      <c r="V27" s="364">
        <f t="shared" si="9"/>
        <v>1.5499999999999998</v>
      </c>
      <c r="W27" s="358">
        <f t="shared" si="10"/>
        <v>67</v>
      </c>
      <c r="X27" s="359">
        <f t="shared" si="11"/>
        <v>13.40</v>
      </c>
      <c r="Y27" s="366">
        <v>50</v>
      </c>
      <c r="Z27" s="360">
        <f t="shared" si="12"/>
        <v>40</v>
      </c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355">
        <v>22</v>
      </c>
      <c r="B28" s="365">
        <v>630186</v>
      </c>
      <c r="C28" s="366" t="s">
        <v>156</v>
      </c>
      <c r="D28" s="361">
        <v>10</v>
      </c>
      <c r="E28" s="361">
        <v>2</v>
      </c>
      <c r="F28" s="361">
        <v>11</v>
      </c>
      <c r="G28" s="361">
        <v>12</v>
      </c>
      <c r="H28" s="361">
        <v>13</v>
      </c>
      <c r="I28" s="363">
        <f t="shared" si="1"/>
        <v>48</v>
      </c>
      <c r="J28" s="361">
        <f t="shared" si="2"/>
        <v>7.1999999999999993</v>
      </c>
      <c r="K28" s="367">
        <v>4</v>
      </c>
      <c r="L28" s="367">
        <v>2.50</v>
      </c>
      <c r="M28" s="367">
        <v>2</v>
      </c>
      <c r="N28" s="367">
        <v>5</v>
      </c>
      <c r="O28" s="367">
        <v>3</v>
      </c>
      <c r="P28" s="363">
        <f t="shared" si="3"/>
        <v>16.50</v>
      </c>
      <c r="Q28" s="362">
        <f t="shared" si="4"/>
        <v>0.825</v>
      </c>
      <c r="R28" s="364">
        <f t="shared" si="5"/>
        <v>1.70</v>
      </c>
      <c r="S28" s="364">
        <f t="shared" si="6"/>
        <v>0.425</v>
      </c>
      <c r="T28" s="364">
        <f t="shared" si="7"/>
        <v>1.75</v>
      </c>
      <c r="U28" s="364">
        <f t="shared" si="8"/>
        <v>2.0499999999999998</v>
      </c>
      <c r="V28" s="364">
        <f t="shared" si="9"/>
        <v>2.10</v>
      </c>
      <c r="W28" s="358">
        <f t="shared" si="10"/>
        <v>64.50</v>
      </c>
      <c r="X28" s="359">
        <f t="shared" si="11"/>
        <v>12.90</v>
      </c>
      <c r="Y28" s="366">
        <v>53</v>
      </c>
      <c r="Z28" s="360">
        <f t="shared" si="12"/>
        <v>42.400000000000006</v>
      </c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355">
        <v>23</v>
      </c>
      <c r="B29" s="365">
        <v>630187</v>
      </c>
      <c r="C29" s="366" t="s">
        <v>157</v>
      </c>
      <c r="D29" s="361">
        <v>4</v>
      </c>
      <c r="E29" s="361">
        <v>8</v>
      </c>
      <c r="F29" s="361">
        <v>6</v>
      </c>
      <c r="G29" s="361">
        <v>15</v>
      </c>
      <c r="H29" s="361">
        <v>12</v>
      </c>
      <c r="I29" s="363">
        <f t="shared" si="1"/>
        <v>45</v>
      </c>
      <c r="J29" s="361">
        <f t="shared" si="2"/>
        <v>6.75</v>
      </c>
      <c r="K29" s="367">
        <v>3</v>
      </c>
      <c r="L29" s="367">
        <v>2</v>
      </c>
      <c r="M29" s="367">
        <v>3</v>
      </c>
      <c r="N29" s="367">
        <v>1.50</v>
      </c>
      <c r="O29" s="367">
        <v>1</v>
      </c>
      <c r="P29" s="363">
        <f t="shared" si="3"/>
        <v>10.50</v>
      </c>
      <c r="Q29" s="362">
        <f t="shared" si="4"/>
        <v>0.525</v>
      </c>
      <c r="R29" s="364">
        <f t="shared" si="5"/>
        <v>0.75</v>
      </c>
      <c r="S29" s="364">
        <f t="shared" si="6"/>
        <v>1.30</v>
      </c>
      <c r="T29" s="364">
        <f t="shared" si="7"/>
        <v>1.0499999999999998</v>
      </c>
      <c r="U29" s="364">
        <f t="shared" si="8"/>
        <v>2.3250000000000002</v>
      </c>
      <c r="V29" s="364">
        <f t="shared" si="9"/>
        <v>1.85</v>
      </c>
      <c r="W29" s="358">
        <f t="shared" si="10"/>
        <v>55.50</v>
      </c>
      <c r="X29" s="359">
        <f t="shared" si="11"/>
        <v>11.10</v>
      </c>
      <c r="Y29" s="366">
        <v>43</v>
      </c>
      <c r="Z29" s="360">
        <f t="shared" si="12"/>
        <v>34.40</v>
      </c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355">
        <v>24</v>
      </c>
      <c r="B30" s="365">
        <v>630190</v>
      </c>
      <c r="C30" s="366" t="s">
        <v>302</v>
      </c>
      <c r="D30" s="361">
        <v>11</v>
      </c>
      <c r="E30" s="361">
        <v>9</v>
      </c>
      <c r="F30" s="361">
        <v>8</v>
      </c>
      <c r="G30" s="361">
        <v>9</v>
      </c>
      <c r="H30" s="361">
        <v>9</v>
      </c>
      <c r="I30" s="363">
        <f t="shared" si="1"/>
        <v>46</v>
      </c>
      <c r="J30" s="361">
        <f t="shared" si="2"/>
        <v>6.90</v>
      </c>
      <c r="K30" s="367">
        <v>2</v>
      </c>
      <c r="L30" s="367">
        <v>2.50</v>
      </c>
      <c r="M30" s="367">
        <v>3.50</v>
      </c>
      <c r="N30" s="367">
        <v>2.50</v>
      </c>
      <c r="O30" s="367">
        <v>1.50</v>
      </c>
      <c r="P30" s="363">
        <f t="shared" si="3"/>
        <v>12</v>
      </c>
      <c r="Q30" s="362">
        <f t="shared" si="4"/>
        <v>0.60000000000000009</v>
      </c>
      <c r="R30" s="364">
        <f t="shared" si="5"/>
        <v>1.75</v>
      </c>
      <c r="S30" s="364">
        <f t="shared" si="6"/>
        <v>1.475</v>
      </c>
      <c r="T30" s="364">
        <f t="shared" si="7"/>
        <v>1.375</v>
      </c>
      <c r="U30" s="364">
        <f t="shared" si="8"/>
        <v>1.475</v>
      </c>
      <c r="V30" s="364">
        <f t="shared" si="9"/>
        <v>1.4249999999999998</v>
      </c>
      <c r="W30" s="358">
        <f t="shared" si="10"/>
        <v>58</v>
      </c>
      <c r="X30" s="359">
        <f t="shared" si="11"/>
        <v>11.60</v>
      </c>
      <c r="Y30" s="366">
        <v>43</v>
      </c>
      <c r="Z30" s="360">
        <f t="shared" si="12"/>
        <v>34.40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355">
        <v>25</v>
      </c>
      <c r="B31" s="365">
        <v>630193</v>
      </c>
      <c r="C31" s="366" t="s">
        <v>231</v>
      </c>
      <c r="D31" s="361">
        <v>8</v>
      </c>
      <c r="E31" s="361">
        <v>10</v>
      </c>
      <c r="F31" s="361">
        <v>9</v>
      </c>
      <c r="G31" s="361">
        <v>8</v>
      </c>
      <c r="H31" s="361">
        <v>9</v>
      </c>
      <c r="I31" s="363">
        <f t="shared" si="1"/>
        <v>44</v>
      </c>
      <c r="J31" s="361">
        <f t="shared" si="2"/>
        <v>6.60</v>
      </c>
      <c r="K31" s="367">
        <v>3.50</v>
      </c>
      <c r="L31" s="367">
        <v>1</v>
      </c>
      <c r="M31" s="367">
        <v>2</v>
      </c>
      <c r="N31" s="367">
        <v>3.50</v>
      </c>
      <c r="O31" s="367">
        <v>1</v>
      </c>
      <c r="P31" s="363">
        <f t="shared" si="3"/>
        <v>11</v>
      </c>
      <c r="Q31" s="362">
        <f t="shared" si="4"/>
        <v>0.55000000000000004</v>
      </c>
      <c r="R31" s="364">
        <f t="shared" si="5"/>
        <v>1.375</v>
      </c>
      <c r="S31" s="364">
        <f t="shared" si="6"/>
        <v>1.55</v>
      </c>
      <c r="T31" s="364">
        <f t="shared" si="7"/>
        <v>1.45</v>
      </c>
      <c r="U31" s="364">
        <f t="shared" si="8"/>
        <v>1.375</v>
      </c>
      <c r="V31" s="364">
        <f t="shared" si="9"/>
        <v>1.40</v>
      </c>
      <c r="W31" s="358">
        <f t="shared" si="10"/>
        <v>55</v>
      </c>
      <c r="X31" s="359">
        <f t="shared" si="11"/>
        <v>11</v>
      </c>
      <c r="Y31" s="366">
        <v>43</v>
      </c>
      <c r="Z31" s="360">
        <f t="shared" si="12"/>
        <v>34.40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355">
        <v>26</v>
      </c>
      <c r="B32" s="365">
        <v>630197</v>
      </c>
      <c r="C32" s="366" t="s">
        <v>234</v>
      </c>
      <c r="D32" s="361">
        <v>9</v>
      </c>
      <c r="E32" s="361">
        <v>5</v>
      </c>
      <c r="F32" s="361">
        <v>10</v>
      </c>
      <c r="G32" s="361">
        <v>12</v>
      </c>
      <c r="H32" s="361">
        <v>6</v>
      </c>
      <c r="I32" s="363">
        <f t="shared" si="1"/>
        <v>42</v>
      </c>
      <c r="J32" s="361">
        <f t="shared" si="2"/>
        <v>6.30</v>
      </c>
      <c r="K32" s="367">
        <v>2</v>
      </c>
      <c r="L32" s="367">
        <v>2.50</v>
      </c>
      <c r="M32" s="367">
        <v>2.50</v>
      </c>
      <c r="N32" s="367">
        <v>2.50</v>
      </c>
      <c r="O32" s="367">
        <v>2</v>
      </c>
      <c r="P32" s="363">
        <f t="shared" si="3"/>
        <v>11.50</v>
      </c>
      <c r="Q32" s="362">
        <f t="shared" si="4"/>
        <v>0.57500000000000007</v>
      </c>
      <c r="R32" s="364">
        <f t="shared" si="5"/>
        <v>1.45</v>
      </c>
      <c r="S32" s="364">
        <f t="shared" si="6"/>
        <v>0.875</v>
      </c>
      <c r="T32" s="364">
        <f t="shared" si="7"/>
        <v>1.625</v>
      </c>
      <c r="U32" s="364">
        <f t="shared" si="8"/>
        <v>1.9249999999999998</v>
      </c>
      <c r="V32" s="364">
        <f t="shared" si="9"/>
        <v>0.99999999999999989</v>
      </c>
      <c r="W32" s="358">
        <f t="shared" si="10"/>
        <v>53.50</v>
      </c>
      <c r="X32" s="359">
        <f t="shared" si="11"/>
        <v>10.70</v>
      </c>
      <c r="Y32" s="366">
        <v>37</v>
      </c>
      <c r="Z32" s="360">
        <f t="shared" si="12"/>
        <v>29.60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355">
        <v>27</v>
      </c>
      <c r="B33" s="365">
        <v>630207</v>
      </c>
      <c r="C33" s="366" t="s">
        <v>241</v>
      </c>
      <c r="D33" s="361">
        <v>8</v>
      </c>
      <c r="E33" s="361">
        <v>9</v>
      </c>
      <c r="F33" s="361">
        <v>5</v>
      </c>
      <c r="G33" s="361">
        <v>9</v>
      </c>
      <c r="H33" s="361">
        <v>11</v>
      </c>
      <c r="I33" s="363">
        <f t="shared" si="1"/>
        <v>42</v>
      </c>
      <c r="J33" s="361">
        <f t="shared" si="2"/>
        <v>6.30</v>
      </c>
      <c r="K33" s="367">
        <v>3</v>
      </c>
      <c r="L33" s="367">
        <v>4</v>
      </c>
      <c r="M33" s="367">
        <v>2</v>
      </c>
      <c r="N33" s="367">
        <v>2</v>
      </c>
      <c r="O33" s="367">
        <v>2.50</v>
      </c>
      <c r="P33" s="363">
        <f t="shared" si="3"/>
        <v>13.50</v>
      </c>
      <c r="Q33" s="362">
        <f t="shared" si="4"/>
        <v>0.675</v>
      </c>
      <c r="R33" s="364">
        <f t="shared" si="5"/>
        <v>1.35</v>
      </c>
      <c r="S33" s="364">
        <f t="shared" si="6"/>
        <v>1.5499999999999998</v>
      </c>
      <c r="T33" s="364">
        <f t="shared" si="7"/>
        <v>0.85</v>
      </c>
      <c r="U33" s="364">
        <f t="shared" si="8"/>
        <v>1.45</v>
      </c>
      <c r="V33" s="364">
        <f t="shared" si="9"/>
        <v>1.775</v>
      </c>
      <c r="W33" s="358">
        <f t="shared" si="10"/>
        <v>55.50</v>
      </c>
      <c r="X33" s="359">
        <f t="shared" si="11"/>
        <v>11.10</v>
      </c>
      <c r="Y33" s="366">
        <v>41</v>
      </c>
      <c r="Z33" s="360">
        <f t="shared" si="12"/>
        <v>32.800000000000004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355">
        <v>28</v>
      </c>
      <c r="B34" s="365">
        <v>630211</v>
      </c>
      <c r="C34" s="366" t="s">
        <v>318</v>
      </c>
      <c r="D34" s="361">
        <v>10</v>
      </c>
      <c r="E34" s="361">
        <v>11</v>
      </c>
      <c r="F34" s="361">
        <v>8</v>
      </c>
      <c r="G34" s="361">
        <v>6</v>
      </c>
      <c r="H34" s="361">
        <v>5</v>
      </c>
      <c r="I34" s="363">
        <f t="shared" si="1"/>
        <v>40</v>
      </c>
      <c r="J34" s="361">
        <f t="shared" si="2"/>
        <v>6</v>
      </c>
      <c r="K34" s="367">
        <v>3.50</v>
      </c>
      <c r="L34" s="367">
        <v>2</v>
      </c>
      <c r="M34" s="367">
        <v>1</v>
      </c>
      <c r="N34" s="367">
        <v>4</v>
      </c>
      <c r="O34" s="367">
        <v>2.50</v>
      </c>
      <c r="P34" s="363">
        <f t="shared" si="3"/>
        <v>13</v>
      </c>
      <c r="Q34" s="362">
        <f t="shared" si="4"/>
        <v>0.65</v>
      </c>
      <c r="R34" s="364">
        <f t="shared" si="5"/>
        <v>1.675</v>
      </c>
      <c r="S34" s="364">
        <f t="shared" si="6"/>
        <v>1.75</v>
      </c>
      <c r="T34" s="364">
        <f t="shared" si="7"/>
        <v>1.25</v>
      </c>
      <c r="U34" s="364">
        <f t="shared" si="8"/>
        <v>1.0999999999999999</v>
      </c>
      <c r="V34" s="364">
        <f t="shared" si="9"/>
        <v>0.875</v>
      </c>
      <c r="W34" s="358">
        <f t="shared" si="10"/>
        <v>53</v>
      </c>
      <c r="X34" s="359">
        <f t="shared" si="11"/>
        <v>10.60</v>
      </c>
      <c r="Y34" s="366">
        <v>40</v>
      </c>
      <c r="Z34" s="360">
        <f t="shared" si="12"/>
        <v>32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355">
        <v>29</v>
      </c>
      <c r="B35" s="365">
        <v>630213</v>
      </c>
      <c r="C35" s="366" t="s">
        <v>293</v>
      </c>
      <c r="D35" s="361">
        <v>9</v>
      </c>
      <c r="E35" s="361">
        <v>5</v>
      </c>
      <c r="F35" s="361">
        <v>14</v>
      </c>
      <c r="G35" s="361">
        <v>8</v>
      </c>
      <c r="H35" s="361">
        <v>12</v>
      </c>
      <c r="I35" s="363">
        <f t="shared" si="1"/>
        <v>48</v>
      </c>
      <c r="J35" s="361">
        <f t="shared" si="2"/>
        <v>7.1999999999999993</v>
      </c>
      <c r="K35" s="367">
        <v>4</v>
      </c>
      <c r="L35" s="367">
        <v>2.50</v>
      </c>
      <c r="M35" s="367">
        <v>3</v>
      </c>
      <c r="N35" s="367">
        <v>1</v>
      </c>
      <c r="O35" s="367">
        <v>2</v>
      </c>
      <c r="P35" s="363">
        <f t="shared" si="3"/>
        <v>12.50</v>
      </c>
      <c r="Q35" s="362">
        <f t="shared" si="4"/>
        <v>0.625</v>
      </c>
      <c r="R35" s="364">
        <f t="shared" si="5"/>
        <v>1.5499999999999998</v>
      </c>
      <c r="S35" s="364">
        <f t="shared" si="6"/>
        <v>0.875</v>
      </c>
      <c r="T35" s="364">
        <f t="shared" si="7"/>
        <v>2.25</v>
      </c>
      <c r="U35" s="364">
        <f t="shared" si="8"/>
        <v>1.25</v>
      </c>
      <c r="V35" s="364">
        <f t="shared" si="9"/>
        <v>1.90</v>
      </c>
      <c r="W35" s="358">
        <f t="shared" si="10"/>
        <v>60.50</v>
      </c>
      <c r="X35" s="359">
        <f t="shared" si="11"/>
        <v>12.10</v>
      </c>
      <c r="Y35" s="366">
        <v>41</v>
      </c>
      <c r="Z35" s="360">
        <f t="shared" si="12"/>
        <v>32.800000000000004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355">
        <v>30</v>
      </c>
      <c r="B36" s="365">
        <v>630217</v>
      </c>
      <c r="C36" s="366" t="s">
        <v>166</v>
      </c>
      <c r="D36" s="361">
        <v>5</v>
      </c>
      <c r="E36" s="361">
        <v>8</v>
      </c>
      <c r="F36" s="361">
        <v>9</v>
      </c>
      <c r="G36" s="361">
        <v>6</v>
      </c>
      <c r="H36" s="361">
        <v>9</v>
      </c>
      <c r="I36" s="363">
        <f t="shared" si="1"/>
        <v>37</v>
      </c>
      <c r="J36" s="361">
        <f t="shared" si="2"/>
        <v>5.55</v>
      </c>
      <c r="K36" s="367">
        <v>2</v>
      </c>
      <c r="L36" s="367">
        <v>2.50</v>
      </c>
      <c r="M36" s="367">
        <v>2</v>
      </c>
      <c r="N36" s="367">
        <v>2</v>
      </c>
      <c r="O36" s="367">
        <v>2.50</v>
      </c>
      <c r="P36" s="363">
        <f t="shared" si="3"/>
        <v>11</v>
      </c>
      <c r="Q36" s="362">
        <f t="shared" si="4"/>
        <v>0.55000000000000004</v>
      </c>
      <c r="R36" s="364">
        <f t="shared" si="5"/>
        <v>0.85</v>
      </c>
      <c r="S36" s="364">
        <f t="shared" si="6"/>
        <v>1.325</v>
      </c>
      <c r="T36" s="364">
        <f t="shared" si="7"/>
        <v>1.45</v>
      </c>
      <c r="U36" s="364">
        <f t="shared" si="8"/>
        <v>0.99999999999999989</v>
      </c>
      <c r="V36" s="364">
        <f t="shared" si="9"/>
        <v>1.475</v>
      </c>
      <c r="W36" s="358">
        <f t="shared" si="10"/>
        <v>48</v>
      </c>
      <c r="X36" s="359">
        <f t="shared" si="11"/>
        <v>9.6000000000000014</v>
      </c>
      <c r="Y36" s="366">
        <v>40</v>
      </c>
      <c r="Z36" s="360">
        <f t="shared" si="12"/>
        <v>32</v>
      </c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355">
        <v>31</v>
      </c>
      <c r="B37" s="365">
        <v>630226</v>
      </c>
      <c r="C37" s="366" t="s">
        <v>251</v>
      </c>
      <c r="D37" s="361">
        <v>2</v>
      </c>
      <c r="E37" s="361">
        <v>5</v>
      </c>
      <c r="F37" s="361">
        <v>5</v>
      </c>
      <c r="G37" s="361">
        <v>6</v>
      </c>
      <c r="H37" s="361">
        <v>3</v>
      </c>
      <c r="I37" s="363">
        <f t="shared" si="1"/>
        <v>21</v>
      </c>
      <c r="J37" s="361">
        <f t="shared" si="2"/>
        <v>3.15</v>
      </c>
      <c r="K37" s="367">
        <v>2</v>
      </c>
      <c r="L37" s="367">
        <v>1</v>
      </c>
      <c r="M37" s="367">
        <v>2.50</v>
      </c>
      <c r="N37" s="367">
        <v>2</v>
      </c>
      <c r="O37" s="367">
        <v>2</v>
      </c>
      <c r="P37" s="363">
        <f t="shared" si="3"/>
        <v>9.50</v>
      </c>
      <c r="Q37" s="362">
        <f t="shared" si="4"/>
        <v>0.475</v>
      </c>
      <c r="R37" s="364">
        <f t="shared" si="5"/>
        <v>0.40</v>
      </c>
      <c r="S37" s="364">
        <f t="shared" si="6"/>
        <v>0.80</v>
      </c>
      <c r="T37" s="364">
        <f t="shared" si="7"/>
        <v>0.875</v>
      </c>
      <c r="U37" s="364">
        <f t="shared" si="8"/>
        <v>0.99999999999999989</v>
      </c>
      <c r="V37" s="364">
        <f t="shared" si="9"/>
        <v>0.54999999999999993</v>
      </c>
      <c r="W37" s="358">
        <f t="shared" si="10"/>
        <v>30.50</v>
      </c>
      <c r="X37" s="359">
        <f t="shared" si="11"/>
        <v>6.10</v>
      </c>
      <c r="Y37" s="366">
        <v>16</v>
      </c>
      <c r="Z37" s="360">
        <f t="shared" si="12"/>
        <v>12.80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355">
        <v>32</v>
      </c>
      <c r="B38" s="365">
        <v>630231</v>
      </c>
      <c r="C38" s="366" t="s">
        <v>169</v>
      </c>
      <c r="D38" s="361"/>
      <c r="E38" s="361"/>
      <c r="F38" s="361"/>
      <c r="G38" s="361"/>
      <c r="H38" s="361"/>
      <c r="I38" s="363">
        <f t="shared" si="1"/>
        <v>0</v>
      </c>
      <c r="J38" s="361">
        <f t="shared" si="2"/>
        <v>0</v>
      </c>
      <c r="K38" s="367"/>
      <c r="L38" s="367"/>
      <c r="M38" s="367"/>
      <c r="N38" s="367"/>
      <c r="O38" s="367"/>
      <c r="P38" s="363">
        <f t="shared" si="3"/>
        <v>0</v>
      </c>
      <c r="Q38" s="362">
        <f t="shared" si="4"/>
        <v>0</v>
      </c>
      <c r="R38" s="364">
        <f t="shared" si="5"/>
        <v>0</v>
      </c>
      <c r="S38" s="364">
        <f t="shared" si="6"/>
        <v>0</v>
      </c>
      <c r="T38" s="364">
        <f t="shared" si="7"/>
        <v>0</v>
      </c>
      <c r="U38" s="364">
        <f t="shared" si="8"/>
        <v>0</v>
      </c>
      <c r="V38" s="364">
        <f t="shared" si="9"/>
        <v>0</v>
      </c>
      <c r="W38" s="358">
        <f t="shared" si="10"/>
        <v>0</v>
      </c>
      <c r="X38" s="359">
        <f t="shared" si="11"/>
        <v>0</v>
      </c>
      <c r="Y38" s="366" t="s">
        <v>170</v>
      </c>
      <c r="Z38" s="360" t="e">
        <f t="shared" si="12"/>
        <v>#VALUE!</v>
      </c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355">
        <v>33</v>
      </c>
      <c r="B39" s="365">
        <v>630235</v>
      </c>
      <c r="C39" s="366" t="s">
        <v>327</v>
      </c>
      <c r="D39" s="361">
        <v>5</v>
      </c>
      <c r="E39" s="361">
        <v>11</v>
      </c>
      <c r="F39" s="361">
        <v>8</v>
      </c>
      <c r="G39" s="361">
        <v>8</v>
      </c>
      <c r="H39" s="361">
        <v>10</v>
      </c>
      <c r="I39" s="363">
        <f t="shared" si="1"/>
        <v>42</v>
      </c>
      <c r="J39" s="361">
        <f t="shared" si="2"/>
        <v>6.30</v>
      </c>
      <c r="K39" s="367">
        <v>3</v>
      </c>
      <c r="L39" s="367">
        <v>2</v>
      </c>
      <c r="M39" s="367">
        <v>2.50</v>
      </c>
      <c r="N39" s="367">
        <v>2</v>
      </c>
      <c r="O39" s="367">
        <v>2.50</v>
      </c>
      <c r="P39" s="363">
        <f t="shared" si="3"/>
        <v>12</v>
      </c>
      <c r="Q39" s="362">
        <f t="shared" si="4"/>
        <v>0.60000000000000009</v>
      </c>
      <c r="R39" s="364">
        <f t="shared" si="5"/>
        <v>0.90</v>
      </c>
      <c r="S39" s="364">
        <f t="shared" si="6"/>
        <v>1.75</v>
      </c>
      <c r="T39" s="364">
        <f t="shared" si="7"/>
        <v>1.325</v>
      </c>
      <c r="U39" s="364">
        <f t="shared" si="8"/>
        <v>1.30</v>
      </c>
      <c r="V39" s="364">
        <f t="shared" si="9"/>
        <v>1.625</v>
      </c>
      <c r="W39" s="358">
        <f t="shared" si="10"/>
        <v>54</v>
      </c>
      <c r="X39" s="359">
        <f t="shared" si="11"/>
        <v>10.80</v>
      </c>
      <c r="Y39" s="366">
        <v>48</v>
      </c>
      <c r="Z39" s="360">
        <f t="shared" si="12"/>
        <v>38.400000000000006</v>
      </c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355">
        <v>34</v>
      </c>
      <c r="B40" s="365">
        <v>630243</v>
      </c>
      <c r="C40" s="366" t="s">
        <v>305</v>
      </c>
      <c r="D40" s="361">
        <v>9</v>
      </c>
      <c r="E40" s="361">
        <v>13</v>
      </c>
      <c r="F40" s="361">
        <v>10</v>
      </c>
      <c r="G40" s="361">
        <v>11</v>
      </c>
      <c r="H40" s="361">
        <v>8</v>
      </c>
      <c r="I40" s="363">
        <f t="shared" si="1"/>
        <v>51</v>
      </c>
      <c r="J40" s="361">
        <f t="shared" si="2"/>
        <v>7.65</v>
      </c>
      <c r="K40" s="367">
        <v>2</v>
      </c>
      <c r="L40" s="367">
        <v>3</v>
      </c>
      <c r="M40" s="367">
        <v>3</v>
      </c>
      <c r="N40" s="367">
        <v>4</v>
      </c>
      <c r="O40" s="367">
        <v>3</v>
      </c>
      <c r="P40" s="363">
        <f t="shared" si="3"/>
        <v>15</v>
      </c>
      <c r="Q40" s="362">
        <f t="shared" si="4"/>
        <v>0.75</v>
      </c>
      <c r="R40" s="364">
        <f t="shared" si="5"/>
        <v>1.45</v>
      </c>
      <c r="S40" s="364">
        <f t="shared" si="6"/>
        <v>2.10</v>
      </c>
      <c r="T40" s="364">
        <f t="shared" si="7"/>
        <v>1.65</v>
      </c>
      <c r="U40" s="364">
        <f t="shared" si="8"/>
        <v>1.85</v>
      </c>
      <c r="V40" s="364">
        <f t="shared" si="9"/>
        <v>1.35</v>
      </c>
      <c r="W40" s="358">
        <f t="shared" si="10"/>
        <v>66</v>
      </c>
      <c r="X40" s="359">
        <f t="shared" si="11"/>
        <v>13.20</v>
      </c>
      <c r="Y40" s="366">
        <v>56</v>
      </c>
      <c r="Z40" s="360">
        <f t="shared" si="12"/>
        <v>44.80</v>
      </c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355">
        <v>35</v>
      </c>
      <c r="B41" s="365">
        <v>630247</v>
      </c>
      <c r="C41" s="366" t="s">
        <v>126</v>
      </c>
      <c r="D41" s="361">
        <v>11</v>
      </c>
      <c r="E41" s="361">
        <v>10</v>
      </c>
      <c r="F41" s="361">
        <v>11</v>
      </c>
      <c r="G41" s="361">
        <v>11</v>
      </c>
      <c r="H41" s="361">
        <v>11</v>
      </c>
      <c r="I41" s="363">
        <f t="shared" si="1"/>
        <v>54</v>
      </c>
      <c r="J41" s="361">
        <f t="shared" si="2"/>
        <v>8.10</v>
      </c>
      <c r="K41" s="367">
        <v>1.50</v>
      </c>
      <c r="L41" s="367">
        <v>3.50</v>
      </c>
      <c r="M41" s="367">
        <v>4</v>
      </c>
      <c r="N41" s="367">
        <v>5</v>
      </c>
      <c r="O41" s="367">
        <v>2.50</v>
      </c>
      <c r="P41" s="363">
        <f t="shared" si="3"/>
        <v>16.50</v>
      </c>
      <c r="Q41" s="362">
        <f t="shared" si="4"/>
        <v>0.825</v>
      </c>
      <c r="R41" s="364">
        <f t="shared" si="5"/>
        <v>1.725</v>
      </c>
      <c r="S41" s="364">
        <f t="shared" si="6"/>
        <v>1.675</v>
      </c>
      <c r="T41" s="364">
        <f t="shared" si="7"/>
        <v>1.85</v>
      </c>
      <c r="U41" s="364">
        <f t="shared" si="8"/>
        <v>1.90</v>
      </c>
      <c r="V41" s="364">
        <f t="shared" si="9"/>
        <v>1.775</v>
      </c>
      <c r="W41" s="358">
        <f t="shared" si="10"/>
        <v>70.50</v>
      </c>
      <c r="X41" s="359">
        <f t="shared" si="11"/>
        <v>14.10</v>
      </c>
      <c r="Y41" s="366">
        <v>54</v>
      </c>
      <c r="Z41" s="360">
        <f t="shared" si="12"/>
        <v>43.20</v>
      </c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355">
        <v>36</v>
      </c>
      <c r="B42" s="365">
        <v>630253</v>
      </c>
      <c r="C42" s="366" t="s">
        <v>175</v>
      </c>
      <c r="D42" s="361">
        <v>11</v>
      </c>
      <c r="E42" s="361">
        <v>8</v>
      </c>
      <c r="F42" s="361">
        <v>10</v>
      </c>
      <c r="G42" s="361">
        <v>9</v>
      </c>
      <c r="H42" s="361">
        <v>11</v>
      </c>
      <c r="I42" s="363">
        <f t="shared" si="1"/>
        <v>49</v>
      </c>
      <c r="J42" s="361">
        <f t="shared" si="2"/>
        <v>7.35</v>
      </c>
      <c r="K42" s="367">
        <v>2</v>
      </c>
      <c r="L42" s="367">
        <v>2.50</v>
      </c>
      <c r="M42" s="367">
        <v>4.50</v>
      </c>
      <c r="N42" s="367">
        <v>3</v>
      </c>
      <c r="O42" s="367">
        <v>2</v>
      </c>
      <c r="P42" s="363">
        <f t="shared" si="3"/>
        <v>14</v>
      </c>
      <c r="Q42" s="362">
        <f t="shared" si="4"/>
        <v>0.70</v>
      </c>
      <c r="R42" s="364">
        <f t="shared" si="5"/>
        <v>1.75</v>
      </c>
      <c r="S42" s="364">
        <f t="shared" si="6"/>
        <v>1.325</v>
      </c>
      <c r="T42" s="364">
        <f t="shared" si="7"/>
        <v>1.725</v>
      </c>
      <c r="U42" s="364">
        <f t="shared" si="8"/>
        <v>1.50</v>
      </c>
      <c r="V42" s="364">
        <f t="shared" si="9"/>
        <v>1.75</v>
      </c>
      <c r="W42" s="358">
        <f t="shared" si="10"/>
        <v>63</v>
      </c>
      <c r="X42" s="359">
        <f t="shared" si="11"/>
        <v>12.60</v>
      </c>
      <c r="Y42" s="366">
        <v>52</v>
      </c>
      <c r="Z42" s="360">
        <f t="shared" si="12"/>
        <v>41.60</v>
      </c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355">
        <v>37</v>
      </c>
      <c r="B43" s="365">
        <v>630256</v>
      </c>
      <c r="C43" s="366" t="s">
        <v>176</v>
      </c>
      <c r="D43" s="361"/>
      <c r="E43" s="361"/>
      <c r="F43" s="361"/>
      <c r="G43" s="361"/>
      <c r="H43" s="361"/>
      <c r="I43" s="363">
        <f t="shared" si="1"/>
        <v>0</v>
      </c>
      <c r="J43" s="361">
        <f t="shared" si="2"/>
        <v>0</v>
      </c>
      <c r="K43" s="367"/>
      <c r="L43" s="367"/>
      <c r="M43" s="367"/>
      <c r="N43" s="367"/>
      <c r="O43" s="367"/>
      <c r="P43" s="363">
        <f t="shared" si="3"/>
        <v>0</v>
      </c>
      <c r="Q43" s="362">
        <f t="shared" si="4"/>
        <v>0</v>
      </c>
      <c r="R43" s="364">
        <f t="shared" si="5"/>
        <v>0</v>
      </c>
      <c r="S43" s="364">
        <f t="shared" si="6"/>
        <v>0</v>
      </c>
      <c r="T43" s="364">
        <f t="shared" si="7"/>
        <v>0</v>
      </c>
      <c r="U43" s="364">
        <f t="shared" si="8"/>
        <v>0</v>
      </c>
      <c r="V43" s="364">
        <f t="shared" si="9"/>
        <v>0</v>
      </c>
      <c r="W43" s="358">
        <f t="shared" si="10"/>
        <v>0</v>
      </c>
      <c r="X43" s="359">
        <f t="shared" si="11"/>
        <v>0</v>
      </c>
      <c r="Y43" s="366" t="s">
        <v>170</v>
      </c>
      <c r="Z43" s="360" t="e">
        <f t="shared" si="12"/>
        <v>#VALUE!</v>
      </c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355">
        <v>38</v>
      </c>
      <c r="B44" s="365">
        <v>630263</v>
      </c>
      <c r="C44" s="366" t="s">
        <v>306</v>
      </c>
      <c r="D44" s="361"/>
      <c r="E44" s="361"/>
      <c r="F44" s="361"/>
      <c r="G44" s="361"/>
      <c r="H44" s="361"/>
      <c r="I44" s="363">
        <f t="shared" si="1"/>
        <v>0</v>
      </c>
      <c r="J44" s="361">
        <f t="shared" si="2"/>
        <v>0</v>
      </c>
      <c r="K44" s="367"/>
      <c r="L44" s="367"/>
      <c r="M44" s="367"/>
      <c r="N44" s="367"/>
      <c r="O44" s="367"/>
      <c r="P44" s="363">
        <f t="shared" si="3"/>
        <v>0</v>
      </c>
      <c r="Q44" s="362">
        <f t="shared" si="4"/>
        <v>0</v>
      </c>
      <c r="R44" s="364">
        <f t="shared" si="5"/>
        <v>0</v>
      </c>
      <c r="S44" s="364">
        <f t="shared" si="6"/>
        <v>0</v>
      </c>
      <c r="T44" s="364">
        <f t="shared" si="7"/>
        <v>0</v>
      </c>
      <c r="U44" s="364">
        <f t="shared" si="8"/>
        <v>0</v>
      </c>
      <c r="V44" s="364">
        <f t="shared" si="9"/>
        <v>0</v>
      </c>
      <c r="W44" s="358">
        <f t="shared" si="10"/>
        <v>0</v>
      </c>
      <c r="X44" s="359">
        <f t="shared" si="11"/>
        <v>0</v>
      </c>
      <c r="Y44" s="366">
        <v>50</v>
      </c>
      <c r="Z44" s="360">
        <f t="shared" si="12"/>
        <v>40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355">
        <v>39</v>
      </c>
      <c r="B45" s="365">
        <v>630266</v>
      </c>
      <c r="C45" s="366" t="s">
        <v>332</v>
      </c>
      <c r="D45" s="361">
        <v>10</v>
      </c>
      <c r="E45" s="361">
        <v>6</v>
      </c>
      <c r="F45" s="361">
        <v>8</v>
      </c>
      <c r="G45" s="361">
        <v>5</v>
      </c>
      <c r="H45" s="361">
        <v>4</v>
      </c>
      <c r="I45" s="363">
        <f t="shared" si="1"/>
        <v>33</v>
      </c>
      <c r="J45" s="361">
        <f t="shared" si="2"/>
        <v>4.95</v>
      </c>
      <c r="K45" s="367">
        <v>3.50</v>
      </c>
      <c r="L45" s="367">
        <v>1</v>
      </c>
      <c r="M45" s="367">
        <v>3.50</v>
      </c>
      <c r="N45" s="367">
        <v>1</v>
      </c>
      <c r="O45" s="367">
        <v>2</v>
      </c>
      <c r="P45" s="363">
        <f t="shared" si="3"/>
        <v>11</v>
      </c>
      <c r="Q45" s="362">
        <f t="shared" si="4"/>
        <v>0.55000000000000004</v>
      </c>
      <c r="R45" s="364">
        <f t="shared" si="5"/>
        <v>1.675</v>
      </c>
      <c r="S45" s="364">
        <f t="shared" si="6"/>
        <v>0.95</v>
      </c>
      <c r="T45" s="364">
        <f t="shared" si="7"/>
        <v>1.375</v>
      </c>
      <c r="U45" s="364">
        <f t="shared" si="8"/>
        <v>0.80</v>
      </c>
      <c r="V45" s="364">
        <f t="shared" si="9"/>
        <v>0.70</v>
      </c>
      <c r="W45" s="358">
        <f t="shared" si="10"/>
        <v>44</v>
      </c>
      <c r="X45" s="359">
        <f t="shared" si="11"/>
        <v>8.8000000000000007</v>
      </c>
      <c r="Y45" s="366">
        <v>36</v>
      </c>
      <c r="Z45" s="360">
        <f t="shared" si="12"/>
        <v>28.80</v>
      </c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355">
        <v>40</v>
      </c>
      <c r="B46" s="365">
        <v>630267</v>
      </c>
      <c r="C46" s="366" t="s">
        <v>319</v>
      </c>
      <c r="D46" s="361">
        <v>11</v>
      </c>
      <c r="E46" s="361">
        <v>8</v>
      </c>
      <c r="F46" s="361">
        <v>15</v>
      </c>
      <c r="G46" s="361">
        <v>9</v>
      </c>
      <c r="H46" s="361">
        <v>13</v>
      </c>
      <c r="I46" s="363">
        <f t="shared" si="1"/>
        <v>56</v>
      </c>
      <c r="J46" s="361">
        <f t="shared" si="2"/>
        <v>8.40</v>
      </c>
      <c r="K46" s="367">
        <v>4</v>
      </c>
      <c r="L46" s="367">
        <v>2.50</v>
      </c>
      <c r="M46" s="367">
        <v>3</v>
      </c>
      <c r="N46" s="367">
        <v>4</v>
      </c>
      <c r="O46" s="367">
        <v>2</v>
      </c>
      <c r="P46" s="363">
        <f t="shared" si="3"/>
        <v>15.50</v>
      </c>
      <c r="Q46" s="362">
        <f t="shared" si="4"/>
        <v>0.775</v>
      </c>
      <c r="R46" s="364">
        <f t="shared" si="5"/>
        <v>1.85</v>
      </c>
      <c r="S46" s="364">
        <f t="shared" si="6"/>
        <v>1.325</v>
      </c>
      <c r="T46" s="364">
        <f t="shared" si="7"/>
        <v>2.40</v>
      </c>
      <c r="U46" s="364">
        <f t="shared" si="8"/>
        <v>1.5499999999999998</v>
      </c>
      <c r="V46" s="364">
        <f t="shared" si="9"/>
        <v>2.0499999999999998</v>
      </c>
      <c r="W46" s="358">
        <f t="shared" si="10"/>
        <v>71.50</v>
      </c>
      <c r="X46" s="359">
        <f t="shared" si="11"/>
        <v>14.30</v>
      </c>
      <c r="Y46" s="366">
        <v>57</v>
      </c>
      <c r="Z46" s="360">
        <f t="shared" si="12"/>
        <v>45.60</v>
      </c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355">
        <v>41</v>
      </c>
      <c r="B47" s="365">
        <v>630270</v>
      </c>
      <c r="C47" s="366" t="s">
        <v>269</v>
      </c>
      <c r="D47" s="361">
        <v>11</v>
      </c>
      <c r="E47" s="361">
        <v>18</v>
      </c>
      <c r="F47" s="361">
        <v>12</v>
      </c>
      <c r="G47" s="361">
        <v>14</v>
      </c>
      <c r="H47" s="361">
        <v>15</v>
      </c>
      <c r="I47" s="363">
        <f t="shared" si="1"/>
        <v>70</v>
      </c>
      <c r="J47" s="361">
        <f t="shared" si="2"/>
        <v>10.50</v>
      </c>
      <c r="K47" s="367">
        <v>3</v>
      </c>
      <c r="L47" s="367">
        <v>4.50</v>
      </c>
      <c r="M47" s="367">
        <v>1.50</v>
      </c>
      <c r="N47" s="367">
        <v>4</v>
      </c>
      <c r="O47" s="367">
        <v>6</v>
      </c>
      <c r="P47" s="363">
        <f t="shared" si="3"/>
        <v>19</v>
      </c>
      <c r="Q47" s="362">
        <f t="shared" si="4"/>
        <v>0.95</v>
      </c>
      <c r="R47" s="364">
        <f t="shared" si="5"/>
        <v>1.7999999999999998</v>
      </c>
      <c r="S47" s="364">
        <f t="shared" si="6"/>
        <v>2.925</v>
      </c>
      <c r="T47" s="364">
        <f t="shared" si="7"/>
        <v>1.8749999999999998</v>
      </c>
      <c r="U47" s="364">
        <f t="shared" si="8"/>
        <v>2.3000000000000003</v>
      </c>
      <c r="V47" s="364">
        <f t="shared" si="9"/>
        <v>2.5499999999999998</v>
      </c>
      <c r="W47" s="358">
        <f t="shared" si="10"/>
        <v>89</v>
      </c>
      <c r="X47" s="359">
        <f t="shared" si="11"/>
        <v>17.80</v>
      </c>
      <c r="Y47" s="366">
        <v>72</v>
      </c>
      <c r="Z47" s="360">
        <f t="shared" si="12"/>
        <v>57.60</v>
      </c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355">
        <v>42</v>
      </c>
      <c r="B48" s="365">
        <v>630272</v>
      </c>
      <c r="C48" s="366" t="s">
        <v>180</v>
      </c>
      <c r="D48" s="361">
        <v>8</v>
      </c>
      <c r="E48" s="361">
        <v>9</v>
      </c>
      <c r="F48" s="361">
        <v>13</v>
      </c>
      <c r="G48" s="361">
        <v>12</v>
      </c>
      <c r="H48" s="361">
        <v>10</v>
      </c>
      <c r="I48" s="363">
        <f t="shared" si="1"/>
        <v>52</v>
      </c>
      <c r="J48" s="361">
        <f t="shared" si="2"/>
        <v>7.80</v>
      </c>
      <c r="K48" s="367">
        <v>2</v>
      </c>
      <c r="L48" s="367">
        <v>2.50</v>
      </c>
      <c r="M48" s="367">
        <v>3</v>
      </c>
      <c r="N48" s="367">
        <v>3.50</v>
      </c>
      <c r="O48" s="367">
        <v>4.50</v>
      </c>
      <c r="P48" s="363">
        <f t="shared" si="3"/>
        <v>15.50</v>
      </c>
      <c r="Q48" s="362">
        <f t="shared" si="4"/>
        <v>0.775</v>
      </c>
      <c r="R48" s="364">
        <f t="shared" si="5"/>
        <v>1.30</v>
      </c>
      <c r="S48" s="364">
        <f t="shared" si="6"/>
        <v>1.475</v>
      </c>
      <c r="T48" s="364">
        <f t="shared" si="7"/>
        <v>2.10</v>
      </c>
      <c r="U48" s="364">
        <f t="shared" si="8"/>
        <v>1.975</v>
      </c>
      <c r="V48" s="364">
        <f t="shared" si="9"/>
        <v>1.725</v>
      </c>
      <c r="W48" s="358">
        <f t="shared" si="10"/>
        <v>67.50</v>
      </c>
      <c r="X48" s="359">
        <f t="shared" si="11"/>
        <v>13.50</v>
      </c>
      <c r="Y48" s="366">
        <v>51</v>
      </c>
      <c r="Z48" s="360">
        <f t="shared" si="12"/>
        <v>40.800000000000004</v>
      </c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355">
        <v>43</v>
      </c>
      <c r="B49" s="365">
        <v>630273</v>
      </c>
      <c r="C49" s="366" t="s">
        <v>320</v>
      </c>
      <c r="D49" s="361">
        <v>13</v>
      </c>
      <c r="E49" s="361">
        <v>12</v>
      </c>
      <c r="F49" s="361">
        <v>9</v>
      </c>
      <c r="G49" s="361">
        <v>9</v>
      </c>
      <c r="H49" s="361">
        <v>8</v>
      </c>
      <c r="I49" s="363">
        <f t="shared" si="1"/>
        <v>51</v>
      </c>
      <c r="J49" s="361">
        <f t="shared" si="2"/>
        <v>7.65</v>
      </c>
      <c r="K49" s="367">
        <v>3</v>
      </c>
      <c r="L49" s="367">
        <v>4.50</v>
      </c>
      <c r="M49" s="367">
        <v>1.50</v>
      </c>
      <c r="N49" s="367">
        <v>5</v>
      </c>
      <c r="O49" s="367">
        <v>3.50</v>
      </c>
      <c r="P49" s="363">
        <f t="shared" si="3"/>
        <v>17.50</v>
      </c>
      <c r="Q49" s="362"/>
      <c r="R49" s="364">
        <f t="shared" si="5"/>
        <v>2.10</v>
      </c>
      <c r="S49" s="364">
        <f t="shared" si="6"/>
        <v>2.025</v>
      </c>
      <c r="T49" s="364">
        <f t="shared" si="7"/>
        <v>1.4249999999999998</v>
      </c>
      <c r="U49" s="364">
        <f t="shared" si="8"/>
        <v>1.60</v>
      </c>
      <c r="V49" s="364">
        <f t="shared" si="9"/>
        <v>1.375</v>
      </c>
      <c r="W49" s="358">
        <f t="shared" si="10"/>
        <v>68.50</v>
      </c>
      <c r="X49" s="359">
        <f t="shared" si="11"/>
        <v>13.70</v>
      </c>
      <c r="Y49" s="366">
        <v>53</v>
      </c>
      <c r="Z49" s="360">
        <f t="shared" si="12"/>
        <v>42.400000000000006</v>
      </c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355">
        <v>44</v>
      </c>
      <c r="B50" s="365">
        <v>630279</v>
      </c>
      <c r="C50" s="366" t="s">
        <v>273</v>
      </c>
      <c r="D50" s="361">
        <v>10</v>
      </c>
      <c r="E50" s="361">
        <v>8</v>
      </c>
      <c r="F50" s="361">
        <v>9</v>
      </c>
      <c r="G50" s="361">
        <v>6</v>
      </c>
      <c r="H50" s="361">
        <v>7</v>
      </c>
      <c r="I50" s="363">
        <f t="shared" si="1"/>
        <v>40</v>
      </c>
      <c r="J50" s="361">
        <f t="shared" si="2"/>
        <v>6</v>
      </c>
      <c r="K50" s="367">
        <v>3.50</v>
      </c>
      <c r="L50" s="367">
        <v>2</v>
      </c>
      <c r="M50" s="367">
        <v>1</v>
      </c>
      <c r="N50" s="367">
        <v>2.50</v>
      </c>
      <c r="O50" s="367">
        <v>3.50</v>
      </c>
      <c r="P50" s="363">
        <f t="shared" si="3"/>
        <v>12.50</v>
      </c>
      <c r="Q50" s="362">
        <f t="shared" si="4"/>
        <v>0.625</v>
      </c>
      <c r="R50" s="364">
        <f t="shared" si="5"/>
        <v>1.675</v>
      </c>
      <c r="S50" s="364">
        <f t="shared" si="6"/>
        <v>1.30</v>
      </c>
      <c r="T50" s="364">
        <f t="shared" si="7"/>
        <v>1.40</v>
      </c>
      <c r="U50" s="364">
        <f t="shared" si="8"/>
        <v>1.0249999999999999</v>
      </c>
      <c r="V50" s="364">
        <f t="shared" si="9"/>
        <v>1.2250000000000001</v>
      </c>
      <c r="W50" s="358">
        <f t="shared" si="10"/>
        <v>52.50</v>
      </c>
      <c r="X50" s="359">
        <f t="shared" si="11"/>
        <v>10.50</v>
      </c>
      <c r="Y50" s="366">
        <v>42</v>
      </c>
      <c r="Z50" s="360">
        <f t="shared" si="12"/>
        <v>33.60</v>
      </c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355">
        <v>45</v>
      </c>
      <c r="B51" s="365">
        <v>630280</v>
      </c>
      <c r="C51" s="366" t="s">
        <v>274</v>
      </c>
      <c r="D51" s="361">
        <v>14</v>
      </c>
      <c r="E51" s="361">
        <v>15</v>
      </c>
      <c r="F51" s="361">
        <v>14</v>
      </c>
      <c r="G51" s="361">
        <v>15</v>
      </c>
      <c r="H51" s="361">
        <v>16</v>
      </c>
      <c r="I51" s="363">
        <f t="shared" si="1"/>
        <v>74</v>
      </c>
      <c r="J51" s="361">
        <f t="shared" si="2"/>
        <v>11.10</v>
      </c>
      <c r="K51" s="367">
        <v>3</v>
      </c>
      <c r="L51" s="367">
        <v>6</v>
      </c>
      <c r="M51" s="367">
        <v>3</v>
      </c>
      <c r="N51" s="367">
        <v>5.50</v>
      </c>
      <c r="O51" s="367">
        <v>5</v>
      </c>
      <c r="P51" s="363">
        <f t="shared" si="3"/>
        <v>22.50</v>
      </c>
      <c r="Q51" s="362">
        <f t="shared" si="4"/>
        <v>1.125</v>
      </c>
      <c r="R51" s="364">
        <f t="shared" si="5"/>
        <v>2.25</v>
      </c>
      <c r="S51" s="364">
        <f t="shared" si="6"/>
        <v>2.5499999999999998</v>
      </c>
      <c r="T51" s="364">
        <f t="shared" si="7"/>
        <v>2.25</v>
      </c>
      <c r="U51" s="364">
        <f t="shared" si="8"/>
        <v>2.525</v>
      </c>
      <c r="V51" s="364">
        <f t="shared" si="9"/>
        <v>2.65</v>
      </c>
      <c r="W51" s="358">
        <f t="shared" si="10"/>
        <v>96.50</v>
      </c>
      <c r="X51" s="359">
        <f t="shared" si="11"/>
        <v>19.30</v>
      </c>
      <c r="Y51" s="366">
        <v>76</v>
      </c>
      <c r="Z51" s="360">
        <f t="shared" si="12"/>
        <v>60.80</v>
      </c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355">
        <v>46</v>
      </c>
      <c r="B52" s="365">
        <v>630282</v>
      </c>
      <c r="C52" s="366" t="s">
        <v>110</v>
      </c>
      <c r="D52" s="361">
        <v>8</v>
      </c>
      <c r="E52" s="361">
        <v>12</v>
      </c>
      <c r="F52" s="361">
        <v>9</v>
      </c>
      <c r="G52" s="361">
        <v>10</v>
      </c>
      <c r="H52" s="361">
        <v>12</v>
      </c>
      <c r="I52" s="363">
        <f t="shared" si="1"/>
        <v>51</v>
      </c>
      <c r="J52" s="361">
        <f t="shared" si="2"/>
        <v>7.65</v>
      </c>
      <c r="K52" s="367">
        <v>2</v>
      </c>
      <c r="L52" s="367">
        <v>2.50</v>
      </c>
      <c r="M52" s="367">
        <v>3.50</v>
      </c>
      <c r="N52" s="367">
        <v>3.50</v>
      </c>
      <c r="O52" s="367">
        <v>4</v>
      </c>
      <c r="P52" s="363">
        <f t="shared" si="3"/>
        <v>15.50</v>
      </c>
      <c r="Q52" s="362">
        <f t="shared" si="4"/>
        <v>0.775</v>
      </c>
      <c r="R52" s="364">
        <f t="shared" si="5"/>
        <v>1.30</v>
      </c>
      <c r="S52" s="364">
        <f t="shared" si="6"/>
        <v>1.9249999999999998</v>
      </c>
      <c r="T52" s="364">
        <f t="shared" si="7"/>
        <v>1.525</v>
      </c>
      <c r="U52" s="364">
        <f t="shared" si="8"/>
        <v>1.675</v>
      </c>
      <c r="V52" s="364">
        <f t="shared" si="9"/>
        <v>1.9999999999999998</v>
      </c>
      <c r="W52" s="358">
        <f t="shared" si="10"/>
        <v>66.50</v>
      </c>
      <c r="X52" s="359">
        <f t="shared" si="11"/>
        <v>13.30</v>
      </c>
      <c r="Y52" s="366">
        <v>54</v>
      </c>
      <c r="Z52" s="360">
        <f t="shared" si="12"/>
        <v>43.20</v>
      </c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355">
        <v>47</v>
      </c>
      <c r="B53" s="365">
        <v>630285</v>
      </c>
      <c r="C53" s="366" t="s">
        <v>182</v>
      </c>
      <c r="D53" s="361">
        <v>10</v>
      </c>
      <c r="E53" s="361">
        <v>11</v>
      </c>
      <c r="F53" s="361">
        <v>12</v>
      </c>
      <c r="G53" s="361">
        <v>13</v>
      </c>
      <c r="H53" s="361">
        <v>15</v>
      </c>
      <c r="I53" s="363">
        <f t="shared" si="1"/>
        <v>61</v>
      </c>
      <c r="J53" s="361">
        <f t="shared" si="2"/>
        <v>9.15</v>
      </c>
      <c r="K53" s="367">
        <v>4</v>
      </c>
      <c r="L53" s="367">
        <v>3.50</v>
      </c>
      <c r="M53" s="367">
        <v>6</v>
      </c>
      <c r="N53" s="367">
        <v>5</v>
      </c>
      <c r="O53" s="367">
        <v>4.50</v>
      </c>
      <c r="P53" s="363">
        <f t="shared" si="3"/>
        <v>23</v>
      </c>
      <c r="Q53" s="362">
        <f t="shared" si="4"/>
        <v>1.1500000000000001</v>
      </c>
      <c r="R53" s="364">
        <f t="shared" si="5"/>
        <v>1.70</v>
      </c>
      <c r="S53" s="364">
        <f t="shared" si="6"/>
        <v>1.825</v>
      </c>
      <c r="T53" s="364">
        <f t="shared" si="7"/>
        <v>2.0999999999999996</v>
      </c>
      <c r="U53" s="364">
        <f t="shared" si="8"/>
        <v>2.2000000000000002</v>
      </c>
      <c r="V53" s="364">
        <f t="shared" si="9"/>
        <v>2.475</v>
      </c>
      <c r="W53" s="358">
        <f t="shared" si="10"/>
        <v>84</v>
      </c>
      <c r="X53" s="359">
        <f t="shared" si="11"/>
        <v>16.80</v>
      </c>
      <c r="Y53" s="366">
        <v>68</v>
      </c>
      <c r="Z53" s="360">
        <f t="shared" si="12"/>
        <v>54.400000000000006</v>
      </c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355">
        <v>48</v>
      </c>
      <c r="B54" s="365">
        <v>630288</v>
      </c>
      <c r="C54" s="366" t="s">
        <v>328</v>
      </c>
      <c r="D54" s="361">
        <v>11</v>
      </c>
      <c r="E54" s="361">
        <v>14</v>
      </c>
      <c r="F54" s="361">
        <v>16</v>
      </c>
      <c r="G54" s="361">
        <v>11</v>
      </c>
      <c r="H54" s="361">
        <v>14</v>
      </c>
      <c r="I54" s="363">
        <f t="shared" si="1"/>
        <v>66</v>
      </c>
      <c r="J54" s="361">
        <f t="shared" si="2"/>
        <v>9.90</v>
      </c>
      <c r="K54" s="367">
        <v>4</v>
      </c>
      <c r="L54" s="367">
        <v>3</v>
      </c>
      <c r="M54" s="367">
        <v>1.50</v>
      </c>
      <c r="N54" s="367">
        <v>6</v>
      </c>
      <c r="O54" s="367">
        <v>4.50</v>
      </c>
      <c r="P54" s="363">
        <f t="shared" si="3"/>
        <v>19</v>
      </c>
      <c r="Q54" s="362">
        <f t="shared" si="4"/>
        <v>0.95</v>
      </c>
      <c r="R54" s="364">
        <f t="shared" si="5"/>
        <v>1.85</v>
      </c>
      <c r="S54" s="364">
        <f t="shared" si="6"/>
        <v>2.25</v>
      </c>
      <c r="T54" s="364">
        <f t="shared" si="7"/>
        <v>2.475</v>
      </c>
      <c r="U54" s="364">
        <f t="shared" si="8"/>
        <v>1.95</v>
      </c>
      <c r="V54" s="364">
        <f t="shared" si="9"/>
        <v>2.3250000000000002</v>
      </c>
      <c r="W54" s="358">
        <f t="shared" si="10"/>
        <v>85</v>
      </c>
      <c r="X54" s="359">
        <f t="shared" si="11"/>
        <v>17</v>
      </c>
      <c r="Y54" s="366">
        <v>67</v>
      </c>
      <c r="Z54" s="360">
        <f t="shared" si="12"/>
        <v>53.60</v>
      </c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355">
        <v>49</v>
      </c>
      <c r="B55" s="365">
        <v>630295</v>
      </c>
      <c r="C55" s="366" t="s">
        <v>281</v>
      </c>
      <c r="D55" s="361">
        <v>10</v>
      </c>
      <c r="E55" s="361">
        <v>12</v>
      </c>
      <c r="F55" s="361">
        <v>13</v>
      </c>
      <c r="G55" s="361">
        <v>14</v>
      </c>
      <c r="H55" s="361">
        <v>15</v>
      </c>
      <c r="I55" s="363">
        <f t="shared" si="1"/>
        <v>64</v>
      </c>
      <c r="J55" s="361">
        <f t="shared" si="2"/>
        <v>9.60</v>
      </c>
      <c r="K55" s="367">
        <v>2.50</v>
      </c>
      <c r="L55" s="367">
        <v>3.50</v>
      </c>
      <c r="M55" s="367">
        <v>4</v>
      </c>
      <c r="N55" s="367">
        <v>3.50</v>
      </c>
      <c r="O55" s="367">
        <v>3</v>
      </c>
      <c r="P55" s="363">
        <f t="shared" si="3"/>
        <v>16.50</v>
      </c>
      <c r="Q55" s="362">
        <f t="shared" si="4"/>
        <v>0.825</v>
      </c>
      <c r="R55" s="364">
        <f t="shared" si="5"/>
        <v>1.625</v>
      </c>
      <c r="S55" s="364">
        <f t="shared" si="6"/>
        <v>1.975</v>
      </c>
      <c r="T55" s="364">
        <f t="shared" si="7"/>
        <v>2.15</v>
      </c>
      <c r="U55" s="364">
        <f t="shared" si="8"/>
        <v>2.275</v>
      </c>
      <c r="V55" s="364">
        <f t="shared" si="9"/>
        <v>2.40</v>
      </c>
      <c r="W55" s="358">
        <f t="shared" si="10"/>
        <v>80.50</v>
      </c>
      <c r="X55" s="359">
        <f t="shared" si="11"/>
        <v>16.10</v>
      </c>
      <c r="Y55" s="366">
        <v>60</v>
      </c>
      <c r="Z55" s="360">
        <f t="shared" si="12"/>
        <v>48</v>
      </c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355">
        <v>50</v>
      </c>
      <c r="B56" s="365">
        <v>630296</v>
      </c>
      <c r="C56" s="366" t="s">
        <v>185</v>
      </c>
      <c r="D56" s="361">
        <v>14</v>
      </c>
      <c r="E56" s="361">
        <v>15</v>
      </c>
      <c r="F56" s="361">
        <v>12</v>
      </c>
      <c r="G56" s="361">
        <v>14</v>
      </c>
      <c r="H56" s="361">
        <v>10</v>
      </c>
      <c r="I56" s="363">
        <f t="shared" si="1"/>
        <v>65</v>
      </c>
      <c r="J56" s="361">
        <f t="shared" si="2"/>
        <v>9.75</v>
      </c>
      <c r="K56" s="367">
        <v>3.50</v>
      </c>
      <c r="L56" s="367">
        <v>3</v>
      </c>
      <c r="M56" s="367">
        <v>2.50</v>
      </c>
      <c r="N56" s="367">
        <v>3.50</v>
      </c>
      <c r="O56" s="367">
        <v>4</v>
      </c>
      <c r="P56" s="363">
        <f t="shared" si="3"/>
        <v>16.50</v>
      </c>
      <c r="Q56" s="362">
        <f t="shared" si="4"/>
        <v>0.825</v>
      </c>
      <c r="R56" s="364">
        <f t="shared" si="5"/>
        <v>2.275</v>
      </c>
      <c r="S56" s="364">
        <f t="shared" si="6"/>
        <v>2.40</v>
      </c>
      <c r="T56" s="364">
        <f t="shared" si="7"/>
        <v>1.9249999999999998</v>
      </c>
      <c r="U56" s="364">
        <f t="shared" si="8"/>
        <v>2.275</v>
      </c>
      <c r="V56" s="364">
        <f t="shared" si="9"/>
        <v>1.70</v>
      </c>
      <c r="W56" s="358">
        <f t="shared" si="10"/>
        <v>81.50</v>
      </c>
      <c r="X56" s="359">
        <f t="shared" si="11"/>
        <v>16.30</v>
      </c>
      <c r="Y56" s="366">
        <v>67</v>
      </c>
      <c r="Z56" s="360">
        <f t="shared" si="12"/>
        <v>53.60</v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355">
        <v>51</v>
      </c>
      <c r="B57" s="365">
        <v>630298</v>
      </c>
      <c r="C57" s="366" t="s">
        <v>282</v>
      </c>
      <c r="D57" s="361">
        <v>9</v>
      </c>
      <c r="E57" s="361">
        <v>12</v>
      </c>
      <c r="F57" s="361">
        <v>9</v>
      </c>
      <c r="G57" s="361">
        <v>11</v>
      </c>
      <c r="H57" s="361">
        <v>10</v>
      </c>
      <c r="I57" s="363">
        <f t="shared" si="1"/>
        <v>51</v>
      </c>
      <c r="J57" s="361">
        <f t="shared" si="2"/>
        <v>7.65</v>
      </c>
      <c r="K57" s="367">
        <v>2.50</v>
      </c>
      <c r="L57" s="367">
        <v>5</v>
      </c>
      <c r="M57" s="367">
        <v>2</v>
      </c>
      <c r="N57" s="367">
        <v>3</v>
      </c>
      <c r="O57" s="367">
        <v>3</v>
      </c>
      <c r="P57" s="363">
        <f t="shared" si="3"/>
        <v>15.50</v>
      </c>
      <c r="Q57" s="362">
        <f t="shared" si="4"/>
        <v>0.775</v>
      </c>
      <c r="R57" s="364">
        <f t="shared" si="5"/>
        <v>1.475</v>
      </c>
      <c r="S57" s="364">
        <f t="shared" si="6"/>
        <v>2.0499999999999998</v>
      </c>
      <c r="T57" s="364">
        <f t="shared" si="7"/>
        <v>1.45</v>
      </c>
      <c r="U57" s="364">
        <f t="shared" si="8"/>
        <v>1.7999999999999998</v>
      </c>
      <c r="V57" s="364">
        <f t="shared" si="9"/>
        <v>1.65</v>
      </c>
      <c r="W57" s="358">
        <f t="shared" si="10"/>
        <v>66.50</v>
      </c>
      <c r="X57" s="359">
        <f t="shared" si="11"/>
        <v>13.30</v>
      </c>
      <c r="Y57" s="366">
        <v>55</v>
      </c>
      <c r="Z57" s="360">
        <f t="shared" si="12"/>
        <v>44</v>
      </c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355">
        <v>52</v>
      </c>
      <c r="B58" s="365">
        <v>630299</v>
      </c>
      <c r="C58" s="366" t="s">
        <v>321</v>
      </c>
      <c r="D58" s="361">
        <v>11</v>
      </c>
      <c r="E58" s="361">
        <v>15</v>
      </c>
      <c r="F58" s="361">
        <v>14</v>
      </c>
      <c r="G58" s="361">
        <v>11</v>
      </c>
      <c r="H58" s="361">
        <v>16</v>
      </c>
      <c r="I58" s="363">
        <f t="shared" si="1"/>
        <v>67</v>
      </c>
      <c r="J58" s="361">
        <f t="shared" si="2"/>
        <v>10.049999999999999</v>
      </c>
      <c r="K58" s="367">
        <v>3</v>
      </c>
      <c r="L58" s="367">
        <v>4</v>
      </c>
      <c r="M58" s="367">
        <v>6</v>
      </c>
      <c r="N58" s="367">
        <v>2</v>
      </c>
      <c r="O58" s="367">
        <v>1.50</v>
      </c>
      <c r="P58" s="363">
        <f t="shared" si="3"/>
        <v>16.50</v>
      </c>
      <c r="Q58" s="362">
        <f t="shared" si="4"/>
        <v>0.825</v>
      </c>
      <c r="R58" s="364">
        <f t="shared" si="5"/>
        <v>1.7999999999999998</v>
      </c>
      <c r="S58" s="364">
        <f t="shared" si="6"/>
        <v>2.4500000000000002</v>
      </c>
      <c r="T58" s="364">
        <f t="shared" si="7"/>
        <v>2.4000000000000004</v>
      </c>
      <c r="U58" s="364">
        <f t="shared" si="8"/>
        <v>1.75</v>
      </c>
      <c r="V58" s="364">
        <f t="shared" si="9"/>
        <v>2.475</v>
      </c>
      <c r="W58" s="358">
        <f t="shared" si="10"/>
        <v>83.50</v>
      </c>
      <c r="X58" s="359">
        <f t="shared" si="11"/>
        <v>16.70</v>
      </c>
      <c r="Y58" s="366">
        <v>66</v>
      </c>
      <c r="Z58" s="360">
        <f t="shared" si="12"/>
        <v>52.80</v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355">
        <v>53</v>
      </c>
      <c r="B59" s="365">
        <v>630306</v>
      </c>
      <c r="C59" s="366" t="s">
        <v>322</v>
      </c>
      <c r="D59" s="361">
        <v>10</v>
      </c>
      <c r="E59" s="361">
        <v>14</v>
      </c>
      <c r="F59" s="361">
        <v>12</v>
      </c>
      <c r="G59" s="361">
        <v>12</v>
      </c>
      <c r="H59" s="361">
        <v>8</v>
      </c>
      <c r="I59" s="363">
        <f t="shared" si="1"/>
        <v>56</v>
      </c>
      <c r="J59" s="361">
        <f t="shared" si="2"/>
        <v>8.40</v>
      </c>
      <c r="K59" s="367">
        <v>2</v>
      </c>
      <c r="L59" s="367">
        <v>3.50</v>
      </c>
      <c r="M59" s="367">
        <v>1.50</v>
      </c>
      <c r="N59" s="367">
        <v>3.50</v>
      </c>
      <c r="O59" s="367">
        <v>4</v>
      </c>
      <c r="P59" s="363">
        <f t="shared" si="3"/>
        <v>14.50</v>
      </c>
      <c r="Q59" s="362">
        <f t="shared" si="4"/>
        <v>0.72500000000000009</v>
      </c>
      <c r="R59" s="364">
        <f t="shared" si="5"/>
        <v>1.60</v>
      </c>
      <c r="S59" s="364">
        <f t="shared" si="6"/>
        <v>2.275</v>
      </c>
      <c r="T59" s="364">
        <f t="shared" si="7"/>
        <v>1.8749999999999998</v>
      </c>
      <c r="U59" s="364">
        <f t="shared" si="8"/>
        <v>1.975</v>
      </c>
      <c r="V59" s="364">
        <f t="shared" si="9"/>
        <v>1.40</v>
      </c>
      <c r="W59" s="358">
        <f t="shared" si="10"/>
        <v>70.50</v>
      </c>
      <c r="X59" s="359">
        <f t="shared" si="11"/>
        <v>14.10</v>
      </c>
      <c r="Y59" s="366">
        <v>53</v>
      </c>
      <c r="Z59" s="360">
        <f t="shared" si="12"/>
        <v>42.400000000000006</v>
      </c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355">
        <v>54</v>
      </c>
      <c r="B60" s="365">
        <v>630307</v>
      </c>
      <c r="C60" s="366" t="s">
        <v>285</v>
      </c>
      <c r="D60" s="361">
        <v>8</v>
      </c>
      <c r="E60" s="361">
        <v>7</v>
      </c>
      <c r="F60" s="361">
        <v>8</v>
      </c>
      <c r="G60" s="361">
        <v>10</v>
      </c>
      <c r="H60" s="361">
        <v>11</v>
      </c>
      <c r="I60" s="363">
        <f t="shared" si="1"/>
        <v>44</v>
      </c>
      <c r="J60" s="361">
        <f t="shared" si="2"/>
        <v>6.60</v>
      </c>
      <c r="K60" s="367">
        <v>3</v>
      </c>
      <c r="L60" s="367">
        <v>2.50</v>
      </c>
      <c r="M60" s="367">
        <v>2.50</v>
      </c>
      <c r="N60" s="367">
        <v>2.50</v>
      </c>
      <c r="O60" s="367">
        <v>2</v>
      </c>
      <c r="P60" s="363">
        <f t="shared" si="3"/>
        <v>12.50</v>
      </c>
      <c r="Q60" s="362">
        <f t="shared" si="4"/>
        <v>0.625</v>
      </c>
      <c r="R60" s="364">
        <f t="shared" si="5"/>
        <v>1.35</v>
      </c>
      <c r="S60" s="364">
        <f t="shared" si="6"/>
        <v>1.175</v>
      </c>
      <c r="T60" s="364">
        <f t="shared" si="7"/>
        <v>1.325</v>
      </c>
      <c r="U60" s="364">
        <f t="shared" si="8"/>
        <v>1.625</v>
      </c>
      <c r="V60" s="364">
        <f t="shared" si="9"/>
        <v>1.75</v>
      </c>
      <c r="W60" s="358">
        <f t="shared" si="10"/>
        <v>56.50</v>
      </c>
      <c r="X60" s="359">
        <f t="shared" si="11"/>
        <v>11.30</v>
      </c>
      <c r="Y60" s="366">
        <v>49</v>
      </c>
      <c r="Z60" s="360">
        <f t="shared" si="12"/>
        <v>39.200000000000003</v>
      </c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ht="21" thickBot="1"/>
    <row r="62" spans="1:26" ht="20.25">
      <c r="A62" s="193" t="s">
        <v>16</v>
      </c>
      <c r="B62" s="194"/>
      <c r="C62" s="195"/>
      <c r="D62" s="6">
        <f t="shared" si="13" ref="D62:Z62">COUNT(D7:D60)</f>
        <v>50</v>
      </c>
      <c r="E62" s="6">
        <f t="shared" si="13"/>
        <v>50</v>
      </c>
      <c r="F62" s="6">
        <f t="shared" si="13"/>
        <v>50</v>
      </c>
      <c r="G62" s="6">
        <f t="shared" si="13"/>
        <v>50</v>
      </c>
      <c r="H62" s="6">
        <f t="shared" si="13"/>
        <v>50</v>
      </c>
      <c r="I62" s="286">
        <f t="shared" si="13"/>
        <v>54</v>
      </c>
      <c r="J62" s="6">
        <f t="shared" si="13"/>
        <v>54</v>
      </c>
      <c r="K62" s="6">
        <f t="shared" si="13"/>
        <v>50</v>
      </c>
      <c r="L62" s="6">
        <f t="shared" si="13"/>
        <v>50</v>
      </c>
      <c r="M62" s="6">
        <f t="shared" si="13"/>
        <v>50</v>
      </c>
      <c r="N62" s="6">
        <f t="shared" si="13"/>
        <v>50</v>
      </c>
      <c r="O62" s="6">
        <f t="shared" si="13"/>
        <v>50</v>
      </c>
      <c r="P62" s="286">
        <f t="shared" si="13"/>
        <v>54</v>
      </c>
      <c r="Q62" s="6">
        <f t="shared" si="13"/>
        <v>53</v>
      </c>
      <c r="R62" s="6">
        <f t="shared" si="13"/>
        <v>54</v>
      </c>
      <c r="S62" s="6">
        <f t="shared" si="13"/>
        <v>54</v>
      </c>
      <c r="T62" s="6">
        <f t="shared" si="13"/>
        <v>54</v>
      </c>
      <c r="U62" s="6">
        <f t="shared" si="13"/>
        <v>54</v>
      </c>
      <c r="V62" s="6">
        <f t="shared" si="13"/>
        <v>54</v>
      </c>
      <c r="W62" s="6">
        <f t="shared" si="13"/>
        <v>54</v>
      </c>
      <c r="X62" s="6">
        <f t="shared" si="13"/>
        <v>54</v>
      </c>
      <c r="Y62" s="6">
        <f t="shared" si="13"/>
        <v>51</v>
      </c>
      <c r="Z62" s="6">
        <f t="shared" si="13"/>
        <v>51</v>
      </c>
    </row>
    <row r="63" spans="1:26" ht="21" customHeight="1">
      <c r="A63" s="166" t="s">
        <v>17</v>
      </c>
      <c r="B63" s="167"/>
      <c r="C63" s="168"/>
      <c r="D63" s="7">
        <v>20</v>
      </c>
      <c r="E63" s="8">
        <v>20</v>
      </c>
      <c r="F63" s="8">
        <v>20</v>
      </c>
      <c r="G63" s="8">
        <v>20</v>
      </c>
      <c r="H63" s="73">
        <v>20</v>
      </c>
      <c r="I63" s="310">
        <f>SUM(D63:H63)</f>
        <v>100</v>
      </c>
      <c r="J63" s="74">
        <f>I63*0.15</f>
        <v>15</v>
      </c>
      <c r="K63" s="71">
        <v>6</v>
      </c>
      <c r="L63" s="11">
        <v>6</v>
      </c>
      <c r="M63" s="11">
        <v>6</v>
      </c>
      <c r="N63" s="11">
        <v>6</v>
      </c>
      <c r="O63" s="72">
        <v>6</v>
      </c>
      <c r="P63" s="290">
        <f>SUM(K63:O63)</f>
        <v>30</v>
      </c>
      <c r="Q63" s="79">
        <f>P63*0.05</f>
        <v>1.50</v>
      </c>
      <c r="R63" s="80">
        <f>(D63*0.15+K63*0.05)</f>
        <v>3.30</v>
      </c>
      <c r="S63" s="13">
        <f>((E63*0.15+L63*0.05))</f>
        <v>3.30</v>
      </c>
      <c r="T63" s="13">
        <f t="shared" si="14" ref="T63:U63">((F63*0.15+M63*0.05))</f>
        <v>3.30</v>
      </c>
      <c r="U63" s="13">
        <f t="shared" si="14"/>
        <v>3.30</v>
      </c>
      <c r="V63" s="14">
        <f>((H63*0.15+O63*0.05))</f>
        <v>3.30</v>
      </c>
      <c r="W63" s="82">
        <v>130</v>
      </c>
      <c r="X63" s="81">
        <f>W63*0.2</f>
        <v>26</v>
      </c>
      <c r="Y63" s="12">
        <v>100</v>
      </c>
      <c r="Z63" s="69">
        <f>Y63*0.8</f>
        <v>80</v>
      </c>
    </row>
    <row r="64" spans="1:26" ht="20.25">
      <c r="A64" s="166" t="s">
        <v>77</v>
      </c>
      <c r="B64" s="167"/>
      <c r="C64" s="168"/>
      <c r="D64" s="7">
        <f>D63*0.4</f>
        <v>8</v>
      </c>
      <c r="E64" s="8">
        <f>E63*0.4</f>
        <v>8</v>
      </c>
      <c r="F64" s="8">
        <f t="shared" si="15" ref="F64:J64">F63*0.4</f>
        <v>8</v>
      </c>
      <c r="G64" s="8">
        <f t="shared" si="15"/>
        <v>8</v>
      </c>
      <c r="H64" s="73">
        <f t="shared" si="15"/>
        <v>8</v>
      </c>
      <c r="I64" s="310">
        <f t="shared" si="15"/>
        <v>40</v>
      </c>
      <c r="J64" s="74">
        <f t="shared" si="15"/>
        <v>6</v>
      </c>
      <c r="K64" s="71">
        <f>K63*0.4</f>
        <v>2.4000000000000004</v>
      </c>
      <c r="L64" s="11">
        <f>L63*0.4</f>
        <v>2.4000000000000004</v>
      </c>
      <c r="M64" s="11">
        <f t="shared" si="16" ref="M64:Z64">M63*0.4</f>
        <v>2.4000000000000004</v>
      </c>
      <c r="N64" s="11">
        <f t="shared" si="16"/>
        <v>2.4000000000000004</v>
      </c>
      <c r="O64" s="72">
        <f t="shared" si="16"/>
        <v>2.4000000000000004</v>
      </c>
      <c r="P64" s="290">
        <f t="shared" si="16"/>
        <v>12</v>
      </c>
      <c r="Q64" s="79">
        <f t="shared" si="16"/>
        <v>0.60000000000000009</v>
      </c>
      <c r="R64" s="80">
        <f t="shared" si="16"/>
        <v>1.32</v>
      </c>
      <c r="S64" s="13">
        <f t="shared" si="16"/>
        <v>1.32</v>
      </c>
      <c r="T64" s="13">
        <f t="shared" si="16"/>
        <v>1.32</v>
      </c>
      <c r="U64" s="13">
        <f t="shared" si="16"/>
        <v>1.32</v>
      </c>
      <c r="V64" s="14">
        <f t="shared" si="16"/>
        <v>1.32</v>
      </c>
      <c r="W64" s="82">
        <f t="shared" si="16"/>
        <v>52</v>
      </c>
      <c r="X64" s="81">
        <f t="shared" si="16"/>
        <v>10.40</v>
      </c>
      <c r="Y64" s="12">
        <f t="shared" si="16"/>
        <v>40</v>
      </c>
      <c r="Z64" s="69">
        <f t="shared" si="16"/>
        <v>32</v>
      </c>
    </row>
    <row r="65" spans="1:26" ht="21" customHeight="1">
      <c r="A65" s="166" t="s">
        <v>18</v>
      </c>
      <c r="B65" s="167"/>
      <c r="C65" s="168"/>
      <c r="D65" s="7">
        <f>COUNTIF(D7:D60,"&gt;=8")</f>
        <v>43</v>
      </c>
      <c r="E65" s="7">
        <f>COUNTIF(E7:E60,"&gt;=8")</f>
        <v>40</v>
      </c>
      <c r="F65" s="7">
        <f>COUNTIF(F7:F60,"&gt;=8")</f>
        <v>46</v>
      </c>
      <c r="G65" s="7">
        <f>COUNTIF(G7:G60,"&gt;=8")</f>
        <v>42</v>
      </c>
      <c r="H65" s="7">
        <f>COUNTIF(H7:H60,"&gt;=8")</f>
        <v>42</v>
      </c>
      <c r="I65" s="293">
        <f>COUNTIF(I7:I60,"&gt;=40")</f>
        <v>46</v>
      </c>
      <c r="J65" s="7">
        <f>COUNTIF(J7:J60,"&gt;=6")</f>
        <v>46</v>
      </c>
      <c r="K65" s="7">
        <f>COUNTIF(K7:K60,"&gt;=2.4")</f>
        <v>35</v>
      </c>
      <c r="L65" s="7">
        <f>COUNTIF(L7:L60,"&gt;=2.4")</f>
        <v>40</v>
      </c>
      <c r="M65" s="7">
        <f>COUNTIF(M7:M60,"&gt;=2.4")</f>
        <v>38</v>
      </c>
      <c r="N65" s="7">
        <f>COUNTIF(N7:N60,"&gt;=2.4")</f>
        <v>37</v>
      </c>
      <c r="O65" s="7">
        <f>COUNTIF(O7:O60,"&gt;=2.4")</f>
        <v>35</v>
      </c>
      <c r="P65" s="293">
        <f>COUNTIF(P7:P60,"&gt;=12")</f>
        <v>41</v>
      </c>
      <c r="Q65" s="7">
        <f>COUNTIF(Q7:Q60,"&gt;=.6")</f>
        <v>40</v>
      </c>
      <c r="R65" s="7">
        <f>COUNTIF(R7:R60,"&gt;=1.32")</f>
        <v>41</v>
      </c>
      <c r="S65" s="7">
        <f>COUNTIF(S7:S60,"&gt;=1.32")</f>
        <v>38</v>
      </c>
      <c r="T65" s="7">
        <f>COUNTIF(T7:T60,"&gt;=1.32")</f>
        <v>45</v>
      </c>
      <c r="U65" s="7">
        <f>COUNTIF(U7:U60,"&gt;=1.32")</f>
        <v>38</v>
      </c>
      <c r="V65" s="7">
        <f>COUNTIF(V7:V60,"&gt;=1.32")</f>
        <v>41</v>
      </c>
      <c r="W65" s="7">
        <f>COUNTIF(W7:W60,"&gt;=52")</f>
        <v>45</v>
      </c>
      <c r="X65" s="7">
        <f>COUNTIF(X7:X60,"&gt;=10.4")</f>
        <v>45</v>
      </c>
      <c r="Y65" s="7">
        <f>COUNTIF(Y7:Y60,"&gt;=40")</f>
        <v>47</v>
      </c>
      <c r="Z65" s="7">
        <f>COUNTIF(Z7:Z60,"&gt;=32")</f>
        <v>47</v>
      </c>
    </row>
    <row r="66" spans="1:26" ht="20.25">
      <c r="A66" s="166" t="s">
        <v>19</v>
      </c>
      <c r="B66" s="167"/>
      <c r="C66" s="168"/>
      <c r="D66" s="75" t="str">
        <f t="shared" si="17" ref="D66:Z66">IF(((D65/COUNT(D7:D60))*100)&gt;=60,"3",IF(AND(((D65/COUNT(D7:D60))*100)&lt;60,((D65/COUNT(D7:D60))*100)&gt;=50),"2",IF(AND(((D65/COUNT(D7:D60))*100)&lt;50,((D65/COUNT(D7:D60))*100)&gt;=40),"1","0")))</f>
        <v>3</v>
      </c>
      <c r="E66" s="75" t="str">
        <f t="shared" si="17"/>
        <v>3</v>
      </c>
      <c r="F66" s="75" t="str">
        <f t="shared" si="17"/>
        <v>3</v>
      </c>
      <c r="G66" s="75" t="str">
        <f t="shared" si="17"/>
        <v>3</v>
      </c>
      <c r="H66" s="75" t="str">
        <f t="shared" si="17"/>
        <v>3</v>
      </c>
      <c r="I66" s="296" t="str">
        <f t="shared" si="17"/>
        <v>3</v>
      </c>
      <c r="J66" s="75" t="str">
        <f t="shared" si="17"/>
        <v>3</v>
      </c>
      <c r="K66" s="75" t="str">
        <f t="shared" si="17"/>
        <v>3</v>
      </c>
      <c r="L66" s="75" t="str">
        <f t="shared" si="17"/>
        <v>3</v>
      </c>
      <c r="M66" s="75" t="str">
        <f t="shared" si="17"/>
        <v>3</v>
      </c>
      <c r="N66" s="75" t="str">
        <f t="shared" si="17"/>
        <v>3</v>
      </c>
      <c r="O66" s="75" t="str">
        <f t="shared" si="17"/>
        <v>3</v>
      </c>
      <c r="P66" s="296" t="str">
        <f t="shared" si="17"/>
        <v>3</v>
      </c>
      <c r="Q66" s="75" t="str">
        <f t="shared" si="17"/>
        <v>3</v>
      </c>
      <c r="R66" s="75" t="str">
        <f t="shared" si="17"/>
        <v>3</v>
      </c>
      <c r="S66" s="75" t="str">
        <f t="shared" si="17"/>
        <v>3</v>
      </c>
      <c r="T66" s="75" t="str">
        <f t="shared" si="17"/>
        <v>3</v>
      </c>
      <c r="U66" s="75" t="str">
        <f t="shared" si="17"/>
        <v>3</v>
      </c>
      <c r="V66" s="75" t="str">
        <f t="shared" si="17"/>
        <v>3</v>
      </c>
      <c r="W66" s="75" t="str">
        <f t="shared" si="17"/>
        <v>3</v>
      </c>
      <c r="X66" s="75" t="str">
        <f t="shared" si="17"/>
        <v>3</v>
      </c>
      <c r="Y66" s="75" t="str">
        <f t="shared" si="17"/>
        <v>3</v>
      </c>
      <c r="Z66" s="75" t="str">
        <f t="shared" si="17"/>
        <v>3</v>
      </c>
    </row>
    <row r="67" spans="1:26" ht="21" thickBot="1">
      <c r="A67" s="169" t="s">
        <v>20</v>
      </c>
      <c r="B67" s="170"/>
      <c r="C67" s="171"/>
      <c r="D67" s="10">
        <f t="shared" si="18" ref="D67:Z67">((D65/COUNT(D7:D60))*D66)</f>
        <v>2.58</v>
      </c>
      <c r="E67" s="10">
        <f t="shared" si="18"/>
        <v>2.4000000000000004</v>
      </c>
      <c r="F67" s="10">
        <f t="shared" si="18"/>
        <v>2.76</v>
      </c>
      <c r="G67" s="10">
        <f t="shared" si="18"/>
        <v>2.52</v>
      </c>
      <c r="H67" s="10">
        <f t="shared" si="18"/>
        <v>2.52</v>
      </c>
      <c r="I67" s="299">
        <f t="shared" si="18"/>
        <v>2.5555555555555554</v>
      </c>
      <c r="J67" s="10">
        <f t="shared" si="18"/>
        <v>2.5555555555555554</v>
      </c>
      <c r="K67" s="10">
        <f t="shared" si="18"/>
        <v>2.0999999999999996</v>
      </c>
      <c r="L67" s="10">
        <f t="shared" si="18"/>
        <v>2.4000000000000004</v>
      </c>
      <c r="M67" s="10">
        <f t="shared" si="18"/>
        <v>2.2800000000000002</v>
      </c>
      <c r="N67" s="10">
        <f t="shared" si="18"/>
        <v>2.2199999999999998</v>
      </c>
      <c r="O67" s="10">
        <f t="shared" si="18"/>
        <v>2.0999999999999996</v>
      </c>
      <c r="P67" s="299">
        <f t="shared" si="18"/>
        <v>2.2777777777777777</v>
      </c>
      <c r="Q67" s="10">
        <f t="shared" si="18"/>
        <v>2.2641509433962268</v>
      </c>
      <c r="R67" s="10">
        <f t="shared" si="18"/>
        <v>2.2777777777777777</v>
      </c>
      <c r="S67" s="10">
        <f t="shared" si="18"/>
        <v>2.1111111111111112</v>
      </c>
      <c r="T67" s="10">
        <f t="shared" si="18"/>
        <v>2.50</v>
      </c>
      <c r="U67" s="10">
        <f t="shared" si="18"/>
        <v>2.1111111111111112</v>
      </c>
      <c r="V67" s="10">
        <f t="shared" si="18"/>
        <v>2.2777777777777777</v>
      </c>
      <c r="W67" s="10">
        <f t="shared" si="18"/>
        <v>2.50</v>
      </c>
      <c r="X67" s="10">
        <f t="shared" si="18"/>
        <v>2.50</v>
      </c>
      <c r="Y67" s="10">
        <f t="shared" si="18"/>
        <v>2.7647058823529411</v>
      </c>
      <c r="Z67" s="10">
        <f t="shared" si="18"/>
        <v>2.7647058823529411</v>
      </c>
    </row>
    <row r="68" spans="1:8" ht="21" thickBot="1">
      <c r="A68" s="2"/>
      <c r="B68" s="2"/>
      <c r="C68" s="2"/>
      <c r="D68" s="2"/>
      <c r="E68" s="1"/>
      <c r="F68" s="1"/>
      <c r="G68" s="1"/>
      <c r="H68" s="1"/>
    </row>
    <row r="69" spans="1:19" ht="20.25">
      <c r="A69" s="172" t="s">
        <v>21</v>
      </c>
      <c r="B69" s="173"/>
      <c r="C69" s="174"/>
      <c r="D69" s="2"/>
      <c r="E69" s="175" t="s">
        <v>22</v>
      </c>
      <c r="F69" s="176"/>
      <c r="G69" s="176"/>
      <c r="H69" s="176"/>
      <c r="I69" s="176"/>
      <c r="J69" s="176"/>
      <c r="K69" s="176"/>
      <c r="L69" s="176"/>
      <c r="M69" s="176"/>
      <c r="N69" s="177"/>
      <c r="O69" s="70" t="s">
        <v>12</v>
      </c>
      <c r="P69" s="301" t="s">
        <v>3</v>
      </c>
      <c r="Q69" s="17" t="s">
        <v>4</v>
      </c>
      <c r="R69" s="17" t="s">
        <v>5</v>
      </c>
      <c r="S69" s="18" t="s">
        <v>6</v>
      </c>
    </row>
    <row r="70" spans="1:19" ht="21" thickBot="1">
      <c r="A70" s="19" t="s">
        <v>78</v>
      </c>
      <c r="B70" s="3"/>
      <c r="C70" s="20"/>
      <c r="D70" s="2"/>
      <c r="E70" s="178"/>
      <c r="F70" s="179"/>
      <c r="G70" s="179"/>
      <c r="H70" s="179"/>
      <c r="I70" s="179"/>
      <c r="J70" s="179"/>
      <c r="K70" s="179"/>
      <c r="L70" s="179"/>
      <c r="M70" s="179"/>
      <c r="N70" s="180"/>
      <c r="O70" s="4">
        <f>(R67*0.2+Z67*0.8)</f>
        <v>2.6673202614379088</v>
      </c>
      <c r="P70" s="302">
        <f>(S67*0.2+Z67*0.8)</f>
        <v>2.6339869281045756</v>
      </c>
      <c r="Q70" s="4">
        <f>(T67*0.2+Z67*0.8)</f>
        <v>2.7117647058823531</v>
      </c>
      <c r="R70" s="4">
        <f>(U67*0.2+Z67*0.8)</f>
        <v>2.6339869281045756</v>
      </c>
      <c r="S70" s="5">
        <f>(V67*0.2+Z67*0.8)</f>
        <v>2.6673202614379088</v>
      </c>
    </row>
    <row r="71" spans="1:8" ht="20.25">
      <c r="A71" s="19" t="s">
        <v>79</v>
      </c>
      <c r="B71" s="3"/>
      <c r="C71" s="20"/>
      <c r="D71" s="2"/>
      <c r="E71" s="1"/>
      <c r="F71" s="1"/>
      <c r="G71" s="1"/>
      <c r="H71" s="1"/>
    </row>
    <row r="72" spans="1:8" ht="21" thickBot="1">
      <c r="A72" s="21" t="s">
        <v>80</v>
      </c>
      <c r="B72" s="22"/>
      <c r="C72" s="23"/>
      <c r="D72" s="2"/>
      <c r="E72" s="1"/>
      <c r="F72" s="1"/>
      <c r="G72" s="1"/>
      <c r="H72" s="1"/>
    </row>
  </sheetData>
  <mergeCells count="22">
    <mergeCell ref="A67:C67"/>
    <mergeCell ref="A69:C69"/>
    <mergeCell ref="E69:N70"/>
    <mergeCell ref="A62:C62"/>
    <mergeCell ref="A63:C63"/>
    <mergeCell ref="A64:C64"/>
    <mergeCell ref="A65:C65"/>
    <mergeCell ref="A66:C66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</mergeCells>
  <pageMargins left="0.7" right="0.7" top="0.75" bottom="0.75" header="0.3" footer="0.3"/>
  <pageSetup orientation="portrait" paperSize="1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c1adb1-f4d0-4e36-be40-17b2aa83323f}">
  <dimension ref="A1:J6"/>
  <sheetViews>
    <sheetView workbookViewId="0" topLeftCell="A1">
      <selection pane="topLeft" activeCell="L5" sqref="L5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106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>
        <v>1</v>
      </c>
      <c r="B4" s="24" t="s">
        <v>136</v>
      </c>
      <c r="C4" s="25"/>
      <c r="D4" s="25" t="str">
        <f>'1 (8)'!C3</f>
        <v xml:space="preserve"> Sociological Thought</v>
      </c>
      <c r="E4" s="4">
        <f>'1 (8)'!O70</f>
        <v>2.0607843137254904</v>
      </c>
      <c r="F4" s="4">
        <f>'1 (8)'!P70</f>
        <v>2.0607843137254904</v>
      </c>
      <c r="G4" s="4">
        <f>'1 (8)'!Q70</f>
        <v>2.0830065359477126</v>
      </c>
      <c r="H4" s="4">
        <f>'1 (8)'!R70</f>
        <v>1.916339869281046</v>
      </c>
      <c r="I4" s="4">
        <f>'1 (8)'!S70</f>
        <v>2.0830065359477126</v>
      </c>
      <c r="J4" s="28">
        <f>AVERAGE(E4:I4)</f>
        <v>2.0407843137254904</v>
      </c>
    </row>
    <row r="5" spans="1:10" ht="29.25" customHeight="1">
      <c r="A5" s="24">
        <v>2</v>
      </c>
      <c r="B5" s="24" t="s">
        <v>136</v>
      </c>
      <c r="C5" s="25"/>
      <c r="D5" s="25" t="str">
        <f>'2 (8)'!C3</f>
        <v xml:space="preserve"> Introducing Sub Sociologies</v>
      </c>
      <c r="E5" s="115">
        <f>'2 (8)'!O70</f>
        <v>2.6673202614379088</v>
      </c>
      <c r="F5" s="115">
        <f>'2 (8)'!P70</f>
        <v>2.6339869281045756</v>
      </c>
      <c r="G5" s="115">
        <f>'2 (8)'!Q70</f>
        <v>2.7117647058823531</v>
      </c>
      <c r="H5" s="115">
        <f>'2 (8)'!R70</f>
        <v>2.6339869281045756</v>
      </c>
      <c r="I5" s="115">
        <f>'2 (8)'!S70</f>
        <v>2.6673202614379088</v>
      </c>
      <c r="J5" s="28">
        <f t="shared" si="0" ref="J5">AVERAGE(E5:I5)</f>
        <v>2.6628758169934641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2.3640522875816998</v>
      </c>
      <c r="F6" s="28">
        <f t="shared" si="1" ref="F6:I6">AVERAGE(F4:F5)</f>
        <v>2.3473856209150332</v>
      </c>
      <c r="G6" s="28">
        <f t="shared" si="1"/>
        <v>2.397385620915033</v>
      </c>
      <c r="H6" s="28">
        <f t="shared" si="1"/>
        <v>2.2751633986928108</v>
      </c>
      <c r="I6" s="28">
        <f t="shared" si="1"/>
        <v>2.3751633986928109</v>
      </c>
      <c r="J6" s="28">
        <f>AVERAGE(E6:I6)</f>
        <v>2.3518300653594775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24d845-7732-451f-b322-4f3bc2da37fa}">
  <dimension ref="A1:U71"/>
  <sheetViews>
    <sheetView zoomScale="79" zoomScaleNormal="79" workbookViewId="0" topLeftCell="A1">
      <selection pane="topLeft" activeCell="C26" sqref="C26:N30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(9)'!E6</f>
        <v>2.3640522875816998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(9)'!F6</f>
        <v>2.3473856209150332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(9)'!G6</f>
        <v>2.397385620915033</v>
      </c>
    </row>
    <row r="6" spans="2:21" ht="15.75">
      <c r="B6" s="37" t="s">
        <v>97</v>
      </c>
      <c r="C6" s="37"/>
      <c r="D6" s="37" t="str">
        <f>'CO (9)'!D4</f>
        <v xml:space="preserve"> Sociological Thought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(9)'!H6</f>
        <v>2.2751633986928108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(9)'!I6</f>
        <v>2.3751633986928109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1</v>
      </c>
      <c r="D11" s="256">
        <v>2</v>
      </c>
      <c r="E11" s="256">
        <v>1</v>
      </c>
      <c r="F11" s="256">
        <v>1</v>
      </c>
      <c r="G11" s="256">
        <v>1</v>
      </c>
      <c r="H11" s="256">
        <v>1</v>
      </c>
      <c r="I11" s="256"/>
      <c r="J11" s="256">
        <v>1</v>
      </c>
      <c r="K11" s="256"/>
      <c r="L11" s="256">
        <v>1</v>
      </c>
      <c r="M11" s="256">
        <v>2</v>
      </c>
      <c r="N11" s="256">
        <v>2</v>
      </c>
    </row>
    <row r="12" spans="1:14" ht="16.5" thickBot="1">
      <c r="A12" s="31"/>
      <c r="B12" s="244" t="s">
        <v>50</v>
      </c>
      <c r="C12" s="257">
        <v>1</v>
      </c>
      <c r="D12" s="91">
        <v>2</v>
      </c>
      <c r="E12" s="91">
        <v>1</v>
      </c>
      <c r="F12" s="91">
        <v>1</v>
      </c>
      <c r="G12" s="91">
        <v>1</v>
      </c>
      <c r="H12" s="91">
        <v>1</v>
      </c>
      <c r="I12" s="91">
        <v>1</v>
      </c>
      <c r="J12" s="91">
        <v>1</v>
      </c>
      <c r="K12" s="91"/>
      <c r="L12" s="91">
        <v>1</v>
      </c>
      <c r="M12" s="91">
        <v>2</v>
      </c>
      <c r="N12" s="91">
        <v>2</v>
      </c>
    </row>
    <row r="13" spans="1:14" ht="16.5" thickBot="1">
      <c r="A13" s="31"/>
      <c r="B13" s="244" t="s">
        <v>51</v>
      </c>
      <c r="C13" s="257">
        <v>1</v>
      </c>
      <c r="D13" s="91">
        <v>2</v>
      </c>
      <c r="E13" s="91">
        <v>1</v>
      </c>
      <c r="F13" s="91">
        <v>1</v>
      </c>
      <c r="G13" s="91">
        <v>1</v>
      </c>
      <c r="H13" s="91"/>
      <c r="I13" s="91"/>
      <c r="J13" s="91">
        <v>1</v>
      </c>
      <c r="K13" s="91"/>
      <c r="L13" s="91">
        <v>1</v>
      </c>
      <c r="M13" s="91">
        <v>2</v>
      </c>
      <c r="N13" s="91">
        <v>1</v>
      </c>
    </row>
    <row r="14" spans="1:14" ht="16.5" thickBot="1">
      <c r="A14" s="31"/>
      <c r="B14" s="244" t="s">
        <v>52</v>
      </c>
      <c r="C14" s="257">
        <v>1</v>
      </c>
      <c r="D14" s="91">
        <v>2</v>
      </c>
      <c r="E14" s="91">
        <v>1</v>
      </c>
      <c r="F14" s="91">
        <v>1</v>
      </c>
      <c r="G14" s="91">
        <v>1</v>
      </c>
      <c r="H14" s="91"/>
      <c r="I14" s="91"/>
      <c r="J14" s="91">
        <v>1</v>
      </c>
      <c r="K14" s="91">
        <v>1</v>
      </c>
      <c r="L14" s="91">
        <v>1</v>
      </c>
      <c r="M14" s="91">
        <v>2</v>
      </c>
      <c r="N14" s="91">
        <v>1</v>
      </c>
    </row>
    <row r="15" spans="1:14" ht="16.5" thickBot="1">
      <c r="A15" s="31"/>
      <c r="B15" s="244" t="s">
        <v>53</v>
      </c>
      <c r="C15" s="257">
        <v>1</v>
      </c>
      <c r="D15" s="91">
        <v>2</v>
      </c>
      <c r="E15" s="91">
        <v>1</v>
      </c>
      <c r="F15" s="91">
        <v>1</v>
      </c>
      <c r="G15" s="91">
        <v>1</v>
      </c>
      <c r="H15" s="91">
        <v>1</v>
      </c>
      <c r="I15" s="91">
        <v>1</v>
      </c>
      <c r="J15" s="91">
        <v>1</v>
      </c>
      <c r="K15" s="91">
        <v>1</v>
      </c>
      <c r="L15" s="91">
        <v>1</v>
      </c>
      <c r="M15" s="91">
        <v>1</v>
      </c>
      <c r="N15" s="91">
        <v>2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2.3518300653594775</v>
      </c>
      <c r="D16" s="40">
        <f t="shared" si="0" ref="D16:N16">($U$3*D11+$U$4*D12+$U$5*D13+$U$6*D14+$U$7*D15)/(D11+D12+D13+D14+D15)</f>
        <v>2.3518300653594775</v>
      </c>
      <c r="E16" s="40">
        <f t="shared" si="0"/>
        <v>2.3518300653594775</v>
      </c>
      <c r="F16" s="40">
        <f t="shared" si="0"/>
        <v>2.3518300653594775</v>
      </c>
      <c r="G16" s="40">
        <f t="shared" si="0"/>
        <v>2.3518300653594775</v>
      </c>
      <c r="H16" s="40">
        <f t="shared" si="0"/>
        <v>2.3622004357298478</v>
      </c>
      <c r="I16" s="40">
        <f t="shared" si="0"/>
        <v>2.3612745098039221</v>
      </c>
      <c r="J16" s="40">
        <f t="shared" si="0"/>
        <v>2.3518300653594775</v>
      </c>
      <c r="K16" s="40">
        <f t="shared" si="0"/>
        <v>2.3251633986928111</v>
      </c>
      <c r="L16" s="40">
        <f t="shared" si="0"/>
        <v>2.3518300653594775</v>
      </c>
      <c r="M16" s="40">
        <f t="shared" si="0"/>
        <v>2.3492374727668852</v>
      </c>
      <c r="N16" s="40">
        <f t="shared" si="0"/>
        <v>2.3557189542483665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(9)'!D5</f>
        <v xml:space="preserve"> Introducing Sub Sociologies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1</v>
      </c>
      <c r="D26" s="256">
        <v>2</v>
      </c>
      <c r="E26" s="256"/>
      <c r="F26" s="256">
        <v>1</v>
      </c>
      <c r="G26" s="256">
        <v>1</v>
      </c>
      <c r="H26" s="256"/>
      <c r="I26" s="256"/>
      <c r="J26" s="256"/>
      <c r="K26" s="256">
        <v>1</v>
      </c>
      <c r="L26" s="256">
        <v>1</v>
      </c>
      <c r="M26" s="256">
        <v>2</v>
      </c>
      <c r="N26" s="256">
        <v>2</v>
      </c>
    </row>
    <row r="27" spans="2:14" ht="16.5" thickBot="1">
      <c r="B27" s="244" t="s">
        <v>50</v>
      </c>
      <c r="C27" s="257">
        <v>2</v>
      </c>
      <c r="D27" s="91">
        <v>2</v>
      </c>
      <c r="E27" s="91"/>
      <c r="F27" s="91"/>
      <c r="G27" s="91">
        <v>1</v>
      </c>
      <c r="H27" s="91">
        <v>1</v>
      </c>
      <c r="I27" s="91"/>
      <c r="J27" s="91"/>
      <c r="K27" s="91"/>
      <c r="L27" s="91">
        <v>1</v>
      </c>
      <c r="M27" s="91">
        <v>1</v>
      </c>
      <c r="N27" s="91">
        <v>1</v>
      </c>
    </row>
    <row r="28" spans="2:14" ht="16.5" thickBot="1">
      <c r="B28" s="244" t="s">
        <v>51</v>
      </c>
      <c r="C28" s="257">
        <v>2</v>
      </c>
      <c r="D28" s="91">
        <v>1</v>
      </c>
      <c r="E28" s="91">
        <v>1</v>
      </c>
      <c r="F28" s="91">
        <v>1</v>
      </c>
      <c r="G28" s="91">
        <v>1</v>
      </c>
      <c r="H28" s="91">
        <v>1</v>
      </c>
      <c r="I28" s="91">
        <v>1</v>
      </c>
      <c r="J28" s="91">
        <v>1</v>
      </c>
      <c r="K28" s="91"/>
      <c r="L28" s="91">
        <v>1</v>
      </c>
      <c r="M28" s="91">
        <v>2</v>
      </c>
      <c r="N28" s="91">
        <v>2</v>
      </c>
    </row>
    <row r="29" spans="2:14" ht="16.5" thickBot="1">
      <c r="B29" s="244" t="s">
        <v>52</v>
      </c>
      <c r="C29" s="257">
        <v>2</v>
      </c>
      <c r="D29" s="91">
        <v>1</v>
      </c>
      <c r="E29" s="91">
        <v>1</v>
      </c>
      <c r="F29" s="91">
        <v>1</v>
      </c>
      <c r="G29" s="91">
        <v>1</v>
      </c>
      <c r="H29" s="91">
        <v>1</v>
      </c>
      <c r="I29" s="91">
        <v>1</v>
      </c>
      <c r="J29" s="91"/>
      <c r="K29" s="91"/>
      <c r="L29" s="91">
        <v>1</v>
      </c>
      <c r="M29" s="91">
        <v>1</v>
      </c>
      <c r="N29" s="91">
        <v>1</v>
      </c>
    </row>
    <row r="30" spans="2:14" ht="16.5" thickBot="1">
      <c r="B30" s="244" t="s">
        <v>53</v>
      </c>
      <c r="C30" s="257">
        <v>2</v>
      </c>
      <c r="D30" s="91">
        <v>2</v>
      </c>
      <c r="E30" s="91">
        <v>1</v>
      </c>
      <c r="F30" s="91"/>
      <c r="G30" s="91">
        <v>1</v>
      </c>
      <c r="H30" s="91">
        <v>1</v>
      </c>
      <c r="I30" s="91">
        <v>1</v>
      </c>
      <c r="J30" s="91"/>
      <c r="K30" s="91"/>
      <c r="L30" s="91"/>
      <c r="M30" s="91">
        <v>1</v>
      </c>
      <c r="N30" s="91">
        <v>2</v>
      </c>
    </row>
    <row r="31" spans="2:16" ht="16.5" thickBot="1">
      <c r="B31" s="244" t="s">
        <v>54</v>
      </c>
      <c r="C31" s="40">
        <f>($U$3*C26+$U$4*C27+$U$5*C28+$U$6*C29+$U$7*C30)/(C26+C27+C28+C29+C30)</f>
        <v>2.3504720406681194</v>
      </c>
      <c r="D31" s="40">
        <f t="shared" si="1" ref="D31:N31">($U$3*D26+$U$4*D27+$U$5*D28+$U$6*D29+$U$7*D30)/(D26+D27+D28+D29+D30)</f>
        <v>2.3557189542483665</v>
      </c>
      <c r="E31" s="40">
        <f t="shared" si="1"/>
        <v>2.3492374727668852</v>
      </c>
      <c r="F31" s="40">
        <f t="shared" si="1"/>
        <v>2.3455337690631812</v>
      </c>
      <c r="G31" s="40">
        <f t="shared" si="1"/>
        <v>2.3518300653594775</v>
      </c>
      <c r="H31" s="40">
        <f t="shared" si="1"/>
        <v>2.3487745098039219</v>
      </c>
      <c r="I31" s="40">
        <f t="shared" si="1"/>
        <v>2.3492374727668852</v>
      </c>
      <c r="J31" s="40">
        <f t="shared" si="1"/>
        <v>2.397385620915033</v>
      </c>
      <c r="K31" s="40">
        <f t="shared" si="1"/>
        <v>2.3640522875816998</v>
      </c>
      <c r="L31" s="40">
        <f t="shared" si="1"/>
        <v>2.3459967320261441</v>
      </c>
      <c r="M31" s="40">
        <f t="shared" si="1"/>
        <v>2.3600840336134459</v>
      </c>
      <c r="N31" s="40">
        <f t="shared" si="1"/>
        <v>2.3619689542483666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</mergeCells>
  <pageMargins left="0.7" right="0.7" top="0.75" bottom="0.75" header="0.3" footer="0.3"/>
  <pageSetup orientation="portrait" paperSize="1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84ff61-cc76-4ab5-adff-fad5cb49d1e8}">
  <dimension ref="A3:AC18"/>
  <sheetViews>
    <sheetView zoomScale="78" zoomScaleNormal="78" workbookViewId="0" topLeftCell="G1">
      <selection pane="topLeft" activeCell="AC13" sqref="AC13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107</v>
      </c>
      <c r="C6" s="60"/>
      <c r="D6" s="60" t="str">
        <f>'CO (9)'!D4</f>
        <v xml:space="preserve"> Sociological Thought</v>
      </c>
      <c r="E6" s="60">
        <v>2</v>
      </c>
      <c r="F6" s="61">
        <f>'CO-PO Mapping (9)'!C16</f>
        <v>2.3518300653594775</v>
      </c>
      <c r="G6" s="45">
        <v>2.10</v>
      </c>
      <c r="H6" s="61">
        <f>'CO-PO Mapping (9)'!D16</f>
        <v>2.3518300653594775</v>
      </c>
      <c r="I6" s="45">
        <v>2.10</v>
      </c>
      <c r="J6" s="61">
        <f>'CO-PO Mapping (9)'!E16</f>
        <v>2.3518300653594775</v>
      </c>
      <c r="K6" s="45">
        <v>2.80</v>
      </c>
      <c r="L6" s="40">
        <f>'CO-PO Mapping (9)'!F16</f>
        <v>2.3518300653594775</v>
      </c>
      <c r="M6" s="45">
        <v>2</v>
      </c>
      <c r="N6" s="61">
        <f>'CO-PO Mapping (9)'!G16</f>
        <v>2.3518300653594775</v>
      </c>
      <c r="O6" s="45">
        <v>1.90</v>
      </c>
      <c r="P6" s="61">
        <f>'CO-PO Mapping (9)'!H16</f>
        <v>2.3622004357298478</v>
      </c>
      <c r="Q6" s="45">
        <v>2.50</v>
      </c>
      <c r="R6" s="61">
        <f>'CO-PO Mapping (9)'!I16</f>
        <v>2.3612745098039221</v>
      </c>
      <c r="S6" s="45">
        <v>1.80</v>
      </c>
      <c r="T6" s="61">
        <f>'CO-PO Mapping (9)'!J16</f>
        <v>2.3518300653594775</v>
      </c>
      <c r="U6" s="45">
        <v>2.2000000000000002</v>
      </c>
      <c r="V6" s="61">
        <f>'CO-PO Mapping (9)'!K16</f>
        <v>2.3251633986928111</v>
      </c>
      <c r="W6" s="45">
        <v>2.2999999999999998</v>
      </c>
      <c r="X6" s="61">
        <f>'CO-PO Mapping (9)'!L16</f>
        <v>2.3518300653594775</v>
      </c>
      <c r="Y6" s="45">
        <v>2</v>
      </c>
      <c r="Z6" s="61">
        <f>'CO-PO Mapping (9)'!M16</f>
        <v>2.3492374727668852</v>
      </c>
      <c r="AA6" s="45">
        <v>2.50</v>
      </c>
      <c r="AB6" s="62">
        <f>'CO-PO Mapping (9)'!N16</f>
        <v>2.3557189542483665</v>
      </c>
      <c r="AC6" s="63"/>
    </row>
    <row r="7" spans="1:29" ht="15">
      <c r="A7" s="45">
        <v>2</v>
      </c>
      <c r="B7" s="45" t="s">
        <v>107</v>
      </c>
      <c r="C7" s="60"/>
      <c r="D7" s="60" t="str">
        <f>'CO (9)'!D5</f>
        <v xml:space="preserve"> Introducing Sub Sociologies</v>
      </c>
      <c r="E7" s="60">
        <v>1.90</v>
      </c>
      <c r="F7" s="92">
        <f>'CO-PO Mapping (9)'!C31</f>
        <v>2.3504720406681194</v>
      </c>
      <c r="G7" s="45">
        <v>2.50</v>
      </c>
      <c r="H7" s="92">
        <f>'CO-PO Mapping (9)'!D31</f>
        <v>2.3557189542483665</v>
      </c>
      <c r="I7" s="45">
        <v>2.40</v>
      </c>
      <c r="J7" s="92">
        <f>'CO-PO Mapping (9)'!E31</f>
        <v>2.3492374727668852</v>
      </c>
      <c r="K7" s="45">
        <v>2.2000000000000002</v>
      </c>
      <c r="L7" s="92">
        <f>'CO-PO Mapping (9)'!F31</f>
        <v>2.3455337690631812</v>
      </c>
      <c r="M7" s="45">
        <v>2.2999999999999998</v>
      </c>
      <c r="N7" s="92">
        <f>'CO-PO Mapping (9)'!G31</f>
        <v>2.3518300653594775</v>
      </c>
      <c r="O7" s="45">
        <v>2.2000000000000002</v>
      </c>
      <c r="P7" s="92">
        <f>'CO-PO Mapping (9)'!H31</f>
        <v>2.3487745098039219</v>
      </c>
      <c r="Q7" s="45">
        <v>2.2000000000000002</v>
      </c>
      <c r="R7" s="92">
        <f>'CO-PO Mapping (9)'!I31</f>
        <v>2.3492374727668852</v>
      </c>
      <c r="S7" s="45">
        <v>2.50</v>
      </c>
      <c r="T7" s="92">
        <f>'CO-PO Mapping (9)'!J31</f>
        <v>2.397385620915033</v>
      </c>
      <c r="U7" s="45">
        <v>2.50</v>
      </c>
      <c r="V7" s="92">
        <f>'CO-PO Mapping (9)'!K31</f>
        <v>2.3640522875816998</v>
      </c>
      <c r="W7" s="45">
        <v>2.10</v>
      </c>
      <c r="X7" s="92">
        <f>'CO-PO Mapping (9)'!L31</f>
        <v>2.3459967320261441</v>
      </c>
      <c r="Y7" s="45">
        <v>2.50</v>
      </c>
      <c r="Z7" s="92">
        <f>'CO-PO Mapping (9)'!M31</f>
        <v>2.3600840336134459</v>
      </c>
      <c r="AA7" s="45">
        <v>2.2999999999999998</v>
      </c>
      <c r="AB7" s="92">
        <f>'CO-PO Mapping (9)'!N31</f>
        <v>2.3619689542483666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2.2999999999999998</v>
      </c>
      <c r="H9" s="48"/>
      <c r="I9" s="49">
        <f>AVERAGE(I6:I7)</f>
        <v>2.25</v>
      </c>
      <c r="J9" s="48"/>
      <c r="K9" s="49">
        <f>AVERAGE(K6:K7)</f>
        <v>2.50</v>
      </c>
      <c r="L9" s="48"/>
      <c r="M9" s="49">
        <f>AVERAGE(M6:M7)</f>
        <v>2.15</v>
      </c>
      <c r="N9" s="48"/>
      <c r="O9" s="49">
        <f>AVERAGE(O6:O7)</f>
        <v>2.0499999999999998</v>
      </c>
      <c r="P9" s="48"/>
      <c r="Q9" s="49">
        <f>AVERAGE(Q6:Q7)</f>
        <v>2.35</v>
      </c>
      <c r="R9" s="48"/>
      <c r="S9" s="49">
        <f>AVERAGE(S6:S7)</f>
        <v>2.15</v>
      </c>
      <c r="T9" s="48"/>
      <c r="U9" s="49">
        <f>AVERAGE(U6:U7)</f>
        <v>2.35</v>
      </c>
      <c r="V9" s="48"/>
      <c r="W9" s="49">
        <f>AVERAGE(W6:W7)</f>
        <v>2.2000000000000002</v>
      </c>
      <c r="X9" s="48"/>
      <c r="Y9" s="49">
        <f>AVERAGE(Y6:Y7)</f>
        <v>2.25</v>
      </c>
      <c r="Z9" s="48"/>
      <c r="AA9" s="49">
        <f>AVERAGE(AA6:AA7)</f>
        <v>2.40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2.3511510530137985</v>
      </c>
      <c r="G11" s="64"/>
      <c r="H11" s="85">
        <f>AVERAGE(H6:H7)</f>
        <v>2.3537745098039222</v>
      </c>
      <c r="I11" s="64"/>
      <c r="J11" s="85">
        <f>AVERAGE(J6:J7)</f>
        <v>2.3505337690631816</v>
      </c>
      <c r="K11" s="64"/>
      <c r="L11" s="85">
        <f>AVERAGE(L6:L7)</f>
        <v>2.3486819172113291</v>
      </c>
      <c r="M11" s="64"/>
      <c r="N11" s="85">
        <f>AVERAGE(N6:N7)</f>
        <v>2.3518300653594775</v>
      </c>
      <c r="O11" s="64"/>
      <c r="P11" s="85">
        <f>AVERAGE(P6:P7)</f>
        <v>2.3554874727668849</v>
      </c>
      <c r="Q11" s="64"/>
      <c r="R11" s="85">
        <f>AVERAGE(R6:R7)</f>
        <v>2.3552559912854036</v>
      </c>
      <c r="S11" s="64"/>
      <c r="T11" s="85">
        <f>AVERAGE(T6:T7)</f>
        <v>2.3746078431372553</v>
      </c>
      <c r="U11" s="64"/>
      <c r="V11" s="85">
        <f>AVERAGE(V6:V7)</f>
        <v>2.3446078431372555</v>
      </c>
      <c r="W11" s="64"/>
      <c r="X11" s="85">
        <f>AVERAGE(X6:X7)</f>
        <v>2.3489133986928108</v>
      </c>
      <c r="Y11" s="64"/>
      <c r="Z11" s="85">
        <f>AVERAGE(Z6:Z7)</f>
        <v>2.3546607531901653</v>
      </c>
      <c r="AA11" s="64"/>
      <c r="AB11" s="86">
        <f>AVERAGE(AB6:AB7)</f>
        <v>2.3588439542483668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2.50</v>
      </c>
      <c r="I13" s="64"/>
      <c r="J13" s="87">
        <v>2.50</v>
      </c>
      <c r="K13" s="64"/>
      <c r="L13" s="87">
        <v>2.80</v>
      </c>
      <c r="M13" s="64"/>
      <c r="N13" s="87">
        <v>2.50</v>
      </c>
      <c r="O13" s="64"/>
      <c r="P13" s="87">
        <v>2.40</v>
      </c>
      <c r="Q13" s="64"/>
      <c r="R13" s="87">
        <v>2.50</v>
      </c>
      <c r="S13" s="64"/>
      <c r="T13" s="87">
        <v>2.10</v>
      </c>
      <c r="U13" s="64"/>
      <c r="V13" s="87">
        <v>2.50</v>
      </c>
      <c r="W13" s="64"/>
      <c r="X13" s="87">
        <v>2.2999999999999998</v>
      </c>
      <c r="Y13" s="64"/>
      <c r="Z13" s="87">
        <v>2.2999999999999998</v>
      </c>
      <c r="AA13" s="64"/>
      <c r="AB13" s="88">
        <v>2.60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2.2255755265068995</v>
      </c>
      <c r="G15" s="64"/>
      <c r="H15" s="89">
        <f>(H11+H13)/2</f>
        <v>2.4268872549019611</v>
      </c>
      <c r="I15" s="64"/>
      <c r="J15" s="89">
        <f>(J11+J13)/2</f>
        <v>2.4252668845315908</v>
      </c>
      <c r="K15" s="64"/>
      <c r="L15" s="89">
        <f>(L11+L13)/2</f>
        <v>2.5743409586056645</v>
      </c>
      <c r="M15" s="64"/>
      <c r="N15" s="89">
        <f>(N11+N13)/2</f>
        <v>2.4259150326797387</v>
      </c>
      <c r="O15" s="64"/>
      <c r="P15" s="89">
        <f>(P11+P13)/2</f>
        <v>2.3777437363834424</v>
      </c>
      <c r="Q15" s="64"/>
      <c r="R15" s="89">
        <f>(R11+R13)/2</f>
        <v>2.4276279956427018</v>
      </c>
      <c r="S15" s="64"/>
      <c r="T15" s="89">
        <f>(T11+T13)/2</f>
        <v>2.2373039215686275</v>
      </c>
      <c r="U15" s="64"/>
      <c r="V15" s="89">
        <f>(V11+V13)/2</f>
        <v>2.4223039215686279</v>
      </c>
      <c r="W15" s="64"/>
      <c r="X15" s="89">
        <f>(X11+X13)/2</f>
        <v>2.3244566993464053</v>
      </c>
      <c r="Y15" s="64"/>
      <c r="Z15" s="89">
        <f>(Z11+Z13)/2</f>
        <v>2.3273303765950826</v>
      </c>
      <c r="AA15" s="64"/>
      <c r="AB15" s="90">
        <f>(AB11+AB13)/2</f>
        <v>2.4794219771241837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Achieve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C18"/>
  <sheetViews>
    <sheetView tabSelected="1" zoomScale="78" zoomScaleNormal="78" workbookViewId="0" topLeftCell="H1">
      <selection pane="topLeft" activeCell="U12" sqref="U12"/>
    </sheetView>
  </sheetViews>
  <sheetFormatPr defaultColWidth="8.854285714285714" defaultRowHeight="15"/>
  <cols>
    <col min="1" max="1" width="6.285714285714286" style="44" bestFit="1" customWidth="1"/>
    <col min="2" max="2" width="21" style="44" customWidth="1"/>
    <col min="3" max="3" width="11.285714285714286" style="44" bestFit="1" customWidth="1"/>
    <col min="4" max="4" width="36.714285714285715" style="44" customWidth="1"/>
    <col min="5" max="5" width="6.285714285714286" style="44" bestFit="1" customWidth="1"/>
    <col min="6" max="6" width="8.714285714285714" style="44" bestFit="1" customWidth="1"/>
    <col min="7" max="7" width="6.285714285714286" style="44" bestFit="1" customWidth="1"/>
    <col min="8" max="8" width="8.714285714285714" style="44" bestFit="1" customWidth="1"/>
    <col min="9" max="9" width="6.285714285714286" style="44" bestFit="1" customWidth="1"/>
    <col min="10" max="10" width="8.714285714285714" style="44" bestFit="1" customWidth="1"/>
    <col min="11" max="11" width="6.285714285714286" style="44" bestFit="1" customWidth="1"/>
    <col min="12" max="12" width="8.714285714285714" style="44" bestFit="1" customWidth="1"/>
    <col min="13" max="13" width="6.285714285714286" style="44" bestFit="1" customWidth="1"/>
    <col min="14" max="14" width="8.714285714285714" style="44" bestFit="1" customWidth="1"/>
    <col min="15" max="15" width="6.285714285714286" style="44" bestFit="1" customWidth="1"/>
    <col min="16" max="16" width="8.714285714285714" style="44" bestFit="1" customWidth="1"/>
    <col min="17" max="17" width="6.285714285714286" style="44" bestFit="1" customWidth="1"/>
    <col min="18" max="18" width="8.714285714285714" style="44" bestFit="1" customWidth="1"/>
    <col min="19" max="19" width="6.285714285714286" style="44" bestFit="1" customWidth="1"/>
    <col min="20" max="20" width="8.714285714285714" style="44" bestFit="1" customWidth="1"/>
    <col min="21" max="21" width="6.285714285714286" style="44" bestFit="1" customWidth="1"/>
    <col min="22" max="22" width="8.714285714285714" style="44" bestFit="1" customWidth="1"/>
    <col min="23" max="23" width="6.285714285714286" style="44" bestFit="1" customWidth="1"/>
    <col min="24" max="24" width="8.714285714285714" style="44" bestFit="1" customWidth="1"/>
    <col min="25" max="25" width="6.285714285714286" style="44" bestFit="1" customWidth="1"/>
    <col min="26" max="26" width="8.714285714285714" style="44" bestFit="1" customWidth="1"/>
    <col min="27" max="27" width="6.285714285714286" style="44" bestFit="1" customWidth="1"/>
    <col min="28" max="28" width="8.714285714285714" style="44" bestFit="1" customWidth="1"/>
    <col min="29" max="29" width="6.285714285714286" style="44" bestFit="1" customWidth="1"/>
    <col min="30" max="30" width="8.714285714285714" style="44" bestFit="1" customWidth="1"/>
    <col min="31" max="31" width="6.285714285714286" style="44" bestFit="1" customWidth="1"/>
    <col min="32" max="32" width="8.714285714285714" style="44" bestFit="1" customWidth="1"/>
    <col min="33" max="16384" width="8.857142857142858" style="44"/>
  </cols>
  <sheetData>
    <row r="3" spans="1:28" ht="15">
      <c r="A3" s="247" t="s">
        <v>68</v>
      </c>
      <c r="B3" s="248"/>
      <c r="C3" s="248"/>
      <c r="D3" s="249"/>
      <c r="E3" s="246" t="s">
        <v>37</v>
      </c>
      <c r="F3" s="246"/>
      <c r="G3" s="246" t="s">
        <v>38</v>
      </c>
      <c r="H3" s="246"/>
      <c r="I3" s="246" t="s">
        <v>39</v>
      </c>
      <c r="J3" s="246"/>
      <c r="K3" s="246" t="s">
        <v>40</v>
      </c>
      <c r="L3" s="246"/>
      <c r="M3" s="246" t="s">
        <v>41</v>
      </c>
      <c r="N3" s="246"/>
      <c r="O3" s="246" t="s">
        <v>42</v>
      </c>
      <c r="P3" s="246"/>
      <c r="Q3" s="246" t="s">
        <v>43</v>
      </c>
      <c r="R3" s="246"/>
      <c r="S3" s="246" t="s">
        <v>44</v>
      </c>
      <c r="T3" s="246"/>
      <c r="U3" s="246" t="s">
        <v>45</v>
      </c>
      <c r="V3" s="246"/>
      <c r="W3" s="246" t="s">
        <v>46</v>
      </c>
      <c r="X3" s="246"/>
      <c r="Y3" s="246" t="s">
        <v>47</v>
      </c>
      <c r="Z3" s="246"/>
      <c r="AA3" s="246" t="s">
        <v>48</v>
      </c>
      <c r="AB3" s="246"/>
    </row>
    <row r="4" spans="1:28" ht="57">
      <c r="A4" s="250"/>
      <c r="B4" s="251"/>
      <c r="C4" s="251"/>
      <c r="D4" s="252"/>
      <c r="E4" s="46" t="s">
        <v>69</v>
      </c>
      <c r="F4" s="46" t="s">
        <v>70</v>
      </c>
      <c r="G4" s="46" t="s">
        <v>69</v>
      </c>
      <c r="H4" s="46" t="s">
        <v>70</v>
      </c>
      <c r="I4" s="46" t="s">
        <v>69</v>
      </c>
      <c r="J4" s="46" t="s">
        <v>70</v>
      </c>
      <c r="K4" s="46" t="s">
        <v>69</v>
      </c>
      <c r="L4" s="46" t="s">
        <v>70</v>
      </c>
      <c r="M4" s="46" t="s">
        <v>69</v>
      </c>
      <c r="N4" s="46" t="s">
        <v>70</v>
      </c>
      <c r="O4" s="46" t="s">
        <v>69</v>
      </c>
      <c r="P4" s="46" t="s">
        <v>70</v>
      </c>
      <c r="Q4" s="46" t="s">
        <v>69</v>
      </c>
      <c r="R4" s="46" t="s">
        <v>70</v>
      </c>
      <c r="S4" s="46" t="s">
        <v>69</v>
      </c>
      <c r="T4" s="46" t="s">
        <v>70</v>
      </c>
      <c r="U4" s="46" t="s">
        <v>69</v>
      </c>
      <c r="V4" s="46" t="s">
        <v>70</v>
      </c>
      <c r="W4" s="46" t="s">
        <v>69</v>
      </c>
      <c r="X4" s="46" t="s">
        <v>70</v>
      </c>
      <c r="Y4" s="46" t="s">
        <v>69</v>
      </c>
      <c r="Z4" s="46" t="s">
        <v>70</v>
      </c>
      <c r="AA4" s="46" t="s">
        <v>69</v>
      </c>
      <c r="AB4" s="46" t="s">
        <v>70</v>
      </c>
    </row>
    <row r="5" spans="1:29" ht="15">
      <c r="A5" s="55" t="s">
        <v>24</v>
      </c>
      <c r="B5" s="55" t="s">
        <v>106</v>
      </c>
      <c r="C5" s="55" t="s">
        <v>25</v>
      </c>
      <c r="D5" s="56" t="s">
        <v>7</v>
      </c>
      <c r="E5" s="55"/>
      <c r="F5" s="57" t="s">
        <v>58</v>
      </c>
      <c r="G5" s="55"/>
      <c r="H5" s="57" t="s">
        <v>59</v>
      </c>
      <c r="I5" s="55"/>
      <c r="J5" s="57" t="s">
        <v>60</v>
      </c>
      <c r="K5" s="55"/>
      <c r="L5" s="57" t="s">
        <v>61</v>
      </c>
      <c r="M5" s="55"/>
      <c r="N5" s="57" t="s">
        <v>62</v>
      </c>
      <c r="O5" s="55"/>
      <c r="P5" s="57" t="s">
        <v>63</v>
      </c>
      <c r="Q5" s="55"/>
      <c r="R5" s="57" t="s">
        <v>64</v>
      </c>
      <c r="S5" s="55"/>
      <c r="T5" s="57" t="s">
        <v>65</v>
      </c>
      <c r="U5" s="55"/>
      <c r="V5" s="57" t="s">
        <v>66</v>
      </c>
      <c r="W5" s="55"/>
      <c r="X5" s="57" t="s">
        <v>67</v>
      </c>
      <c r="Y5" s="55"/>
      <c r="Z5" s="58" t="s">
        <v>71</v>
      </c>
      <c r="AA5" s="55"/>
      <c r="AB5" s="58" t="s">
        <v>72</v>
      </c>
      <c r="AC5" s="59"/>
    </row>
    <row r="6" spans="1:29" ht="16.5" thickBot="1">
      <c r="A6" s="45">
        <v>1</v>
      </c>
      <c r="B6" s="45" t="s">
        <v>107</v>
      </c>
      <c r="C6" s="60"/>
      <c r="D6" s="60" t="str">
        <f>'CO (All Subjects)'!D4</f>
        <v>Introduction International Trade, Development and Public Economics</v>
      </c>
      <c r="E6" s="60">
        <v>2</v>
      </c>
      <c r="F6" s="61">
        <f>'CO-PO Mapping'!C16</f>
        <v>2.7681818181818181</v>
      </c>
      <c r="G6" s="45">
        <v>2.10</v>
      </c>
      <c r="H6" s="61">
        <f>'CO-PO Mapping'!D16</f>
        <v>2.7772727272727273</v>
      </c>
      <c r="I6" s="45">
        <v>2.10</v>
      </c>
      <c r="J6" s="61">
        <f>'CO-PO Mapping'!E16</f>
        <v>2.7654545454545456</v>
      </c>
      <c r="K6" s="45">
        <v>2.80</v>
      </c>
      <c r="L6" s="40">
        <f>'CO-PO Mapping'!F16</f>
        <v>2.7727272727272729</v>
      </c>
      <c r="M6" s="45">
        <v>2</v>
      </c>
      <c r="N6" s="61">
        <f>'CO-PO Mapping'!G16</f>
        <v>2.7681818181818181</v>
      </c>
      <c r="O6" s="45">
        <v>1.90</v>
      </c>
      <c r="P6" s="61">
        <f>'CO-PO Mapping'!H16</f>
        <v>2.7590909090909093</v>
      </c>
      <c r="Q6" s="45">
        <v>2.50</v>
      </c>
      <c r="R6" s="61">
        <f>'CO-PO Mapping'!I16</f>
        <v>2.7727272727272729</v>
      </c>
      <c r="S6" s="45">
        <v>1.80</v>
      </c>
      <c r="T6" s="61">
        <f>'CO-PO Mapping'!J16</f>
        <v>2.775</v>
      </c>
      <c r="U6" s="45">
        <v>1.50</v>
      </c>
      <c r="V6" s="61">
        <f>'CO-PO Mapping'!K16</f>
        <v>2.771590909090909</v>
      </c>
      <c r="W6" s="45">
        <v>2.2999999999999998</v>
      </c>
      <c r="X6" s="61">
        <f>'CO-PO Mapping'!L16</f>
        <v>2.771590909090909</v>
      </c>
      <c r="Y6" s="45">
        <v>2</v>
      </c>
      <c r="Z6" s="61">
        <f>'CO-PO Mapping'!M16</f>
        <v>2.7727272727272729</v>
      </c>
      <c r="AA6" s="45">
        <v>2.50</v>
      </c>
      <c r="AB6" s="62">
        <f>'CO-PO Mapping'!N16</f>
        <v>2.7654545454545456</v>
      </c>
      <c r="AC6" s="63"/>
    </row>
    <row r="7" spans="1:29" ht="15">
      <c r="A7" s="45">
        <v>2</v>
      </c>
      <c r="B7" s="45" t="s">
        <v>107</v>
      </c>
      <c r="C7" s="60"/>
      <c r="D7" s="60" t="str">
        <f>'CO (All Subjects)'!D5</f>
        <v>Application of Mathematics in Economics</v>
      </c>
      <c r="E7" s="60">
        <v>1.90</v>
      </c>
      <c r="F7" s="92">
        <f>'CO-PO Mapping'!C31</f>
        <v>2.7545454545454549</v>
      </c>
      <c r="G7" s="45">
        <v>2.50</v>
      </c>
      <c r="H7" s="92">
        <f>'CO-PO Mapping'!D31</f>
        <v>2.7818181818181817</v>
      </c>
      <c r="I7" s="45">
        <v>2.40</v>
      </c>
      <c r="J7" s="92">
        <f>'CO-PO Mapping'!E31</f>
        <v>2.7636363636363637</v>
      </c>
      <c r="K7" s="45">
        <v>2.2000000000000002</v>
      </c>
      <c r="L7" s="92">
        <f>'CO-PO Mapping'!F31</f>
        <v>2.7681818181818181</v>
      </c>
      <c r="M7" s="45">
        <v>2.2999999999999998</v>
      </c>
      <c r="N7" s="92">
        <f>'CO-PO Mapping'!G31</f>
        <v>2.7613636363636367</v>
      </c>
      <c r="O7" s="45">
        <v>2.2000000000000002</v>
      </c>
      <c r="P7" s="92">
        <f>'CO-PO Mapping'!H31</f>
        <v>2.7568181818181814</v>
      </c>
      <c r="Q7" s="45">
        <v>2.80</v>
      </c>
      <c r="R7" s="92">
        <f>'CO-PO Mapping'!I31</f>
        <v>2.7590909090909093</v>
      </c>
      <c r="S7" s="45">
        <v>2.90</v>
      </c>
      <c r="T7" s="92">
        <f>'CO-PO Mapping'!J31</f>
        <v>2.7681818181818181</v>
      </c>
      <c r="U7" s="45"/>
      <c r="V7" s="92"/>
      <c r="W7" s="45">
        <v>2.10</v>
      </c>
      <c r="X7" s="92">
        <f>'CO-PO Mapping'!L31</f>
        <v>2.7613636363636367</v>
      </c>
      <c r="Y7" s="45">
        <v>2.50</v>
      </c>
      <c r="Z7" s="92">
        <f>'CO-PO Mapping'!M31</f>
        <v>2.7572727272727269</v>
      </c>
      <c r="AA7" s="45">
        <v>2.2999999999999998</v>
      </c>
      <c r="AB7" s="92">
        <f>'CO-PO Mapping'!N31</f>
        <v>2.7681818181818181</v>
      </c>
      <c r="AC7" s="63"/>
    </row>
    <row r="9" spans="4:28" ht="15">
      <c r="D9" s="44" t="s">
        <v>73</v>
      </c>
      <c r="E9" s="47">
        <f>AVERAGE(E6:E7)</f>
        <v>1.95</v>
      </c>
      <c r="F9" s="48"/>
      <c r="G9" s="49">
        <f>AVERAGE(G6:G7)</f>
        <v>2.2999999999999998</v>
      </c>
      <c r="H9" s="48"/>
      <c r="I9" s="49">
        <f>AVERAGE(I6:I7)</f>
        <v>2.25</v>
      </c>
      <c r="J9" s="48"/>
      <c r="K9" s="49">
        <f>AVERAGE(K6:K7)</f>
        <v>2.50</v>
      </c>
      <c r="L9" s="48"/>
      <c r="M9" s="49">
        <f>AVERAGE(M6:M7)</f>
        <v>2.15</v>
      </c>
      <c r="N9" s="48"/>
      <c r="O9" s="49">
        <f>AVERAGE(O6:O7)</f>
        <v>2.0499999999999998</v>
      </c>
      <c r="P9" s="48"/>
      <c r="Q9" s="49">
        <f>AVERAGE(Q6:Q7)</f>
        <v>2.65</v>
      </c>
      <c r="R9" s="48"/>
      <c r="S9" s="49">
        <f>AVERAGE(S6:S7)</f>
        <v>2.35</v>
      </c>
      <c r="T9" s="48"/>
      <c r="U9" s="49">
        <f>AVERAGE(U6:U7)</f>
        <v>1.50</v>
      </c>
      <c r="V9" s="48"/>
      <c r="W9" s="49">
        <f>AVERAGE(W6:W7)</f>
        <v>2.2000000000000002</v>
      </c>
      <c r="X9" s="48"/>
      <c r="Y9" s="49">
        <f>AVERAGE(Y6:Y7)</f>
        <v>2.25</v>
      </c>
      <c r="Z9" s="48"/>
      <c r="AA9" s="49">
        <f>AVERAGE(AA6:AA7)</f>
        <v>2.40</v>
      </c>
      <c r="AB9" s="50"/>
    </row>
    <row r="10" spans="5:28" ht="15">
      <c r="E10" s="5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2"/>
    </row>
    <row r="11" spans="4:28" ht="15">
      <c r="D11" s="44" t="s">
        <v>74</v>
      </c>
      <c r="E11" s="51"/>
      <c r="F11" s="85">
        <f>AVERAGE(F6:F7)</f>
        <v>2.7613636363636367</v>
      </c>
      <c r="G11" s="64"/>
      <c r="H11" s="85">
        <f>AVERAGE(H6:H7)</f>
        <v>2.7795454545454543</v>
      </c>
      <c r="I11" s="64"/>
      <c r="J11" s="85">
        <f>AVERAGE(J6:J7)</f>
        <v>2.7645454545454546</v>
      </c>
      <c r="K11" s="64"/>
      <c r="L11" s="85">
        <f>AVERAGE(L6:L7)</f>
        <v>2.7704545454545455</v>
      </c>
      <c r="M11" s="64"/>
      <c r="N11" s="85">
        <f>AVERAGE(N6:N7)</f>
        <v>2.7647727272727272</v>
      </c>
      <c r="O11" s="64"/>
      <c r="P11" s="85">
        <f>AVERAGE(P6:P7)</f>
        <v>2.7579545454545453</v>
      </c>
      <c r="Q11" s="64"/>
      <c r="R11" s="85">
        <f>AVERAGE(R6:R7)</f>
        <v>2.7659090909090911</v>
      </c>
      <c r="S11" s="64"/>
      <c r="T11" s="85">
        <f>AVERAGE(T6:T7)</f>
        <v>2.771590909090909</v>
      </c>
      <c r="U11" s="64"/>
      <c r="V11" s="85">
        <f>AVERAGE(V6:V7)</f>
        <v>2.771590909090909</v>
      </c>
      <c r="W11" s="64"/>
      <c r="X11" s="85">
        <f>AVERAGE(X6:X7)</f>
        <v>2.7664772727272728</v>
      </c>
      <c r="Y11" s="64"/>
      <c r="Z11" s="85">
        <f>AVERAGE(Z6:Z7)</f>
        <v>2.7649999999999997</v>
      </c>
      <c r="AA11" s="64"/>
      <c r="AB11" s="86">
        <f>AVERAGE(AB6:AB7)</f>
        <v>2.7668181818181816</v>
      </c>
    </row>
    <row r="12" spans="5:28" ht="15">
      <c r="E12" s="51"/>
      <c r="F12" s="65"/>
      <c r="G12" s="64"/>
      <c r="H12" s="65"/>
      <c r="I12" s="64"/>
      <c r="J12" s="65"/>
      <c r="K12" s="64"/>
      <c r="L12" s="65"/>
      <c r="M12" s="64"/>
      <c r="N12" s="65"/>
      <c r="O12" s="64"/>
      <c r="P12" s="65"/>
      <c r="Q12" s="64"/>
      <c r="R12" s="65"/>
      <c r="S12" s="64"/>
      <c r="T12" s="65"/>
      <c r="U12" s="64"/>
      <c r="V12" s="65"/>
      <c r="W12" s="64"/>
      <c r="X12" s="65"/>
      <c r="Y12" s="64"/>
      <c r="Z12" s="65"/>
      <c r="AA12" s="64"/>
      <c r="AB12" s="53"/>
    </row>
    <row r="13" spans="4:28" ht="15">
      <c r="D13" s="44" t="s">
        <v>75</v>
      </c>
      <c r="E13" s="51"/>
      <c r="F13" s="87">
        <v>2.10</v>
      </c>
      <c r="G13" s="64"/>
      <c r="H13" s="87">
        <v>2</v>
      </c>
      <c r="I13" s="64"/>
      <c r="J13" s="87">
        <v>1.80</v>
      </c>
      <c r="K13" s="64"/>
      <c r="L13" s="87">
        <v>2.50</v>
      </c>
      <c r="M13" s="64"/>
      <c r="N13" s="87">
        <v>2.10</v>
      </c>
      <c r="O13" s="64"/>
      <c r="P13" s="87">
        <v>2.40</v>
      </c>
      <c r="Q13" s="64"/>
      <c r="R13" s="87">
        <v>2.2000000000000002</v>
      </c>
      <c r="S13" s="64"/>
      <c r="T13" s="87">
        <v>2.10</v>
      </c>
      <c r="U13" s="64"/>
      <c r="V13" s="87">
        <v>2.10</v>
      </c>
      <c r="W13" s="64"/>
      <c r="X13" s="87">
        <v>2</v>
      </c>
      <c r="Y13" s="64"/>
      <c r="Z13" s="87">
        <v>2</v>
      </c>
      <c r="AA13" s="64"/>
      <c r="AB13" s="88">
        <v>2.25</v>
      </c>
    </row>
    <row r="14" spans="5:28" ht="15">
      <c r="E14" s="51"/>
      <c r="F14" s="65"/>
      <c r="G14" s="64"/>
      <c r="H14" s="65"/>
      <c r="I14" s="64"/>
      <c r="J14" s="65"/>
      <c r="K14" s="64"/>
      <c r="L14" s="65"/>
      <c r="M14" s="64"/>
      <c r="N14" s="65"/>
      <c r="O14" s="64"/>
      <c r="P14" s="65"/>
      <c r="Q14" s="64"/>
      <c r="R14" s="65"/>
      <c r="S14" s="64"/>
      <c r="T14" s="65"/>
      <c r="U14" s="64"/>
      <c r="V14" s="65"/>
      <c r="W14" s="64"/>
      <c r="X14" s="65"/>
      <c r="Y14" s="64"/>
      <c r="Z14" s="65"/>
      <c r="AA14" s="64"/>
      <c r="AB14" s="53"/>
    </row>
    <row r="15" spans="4:28" ht="15">
      <c r="D15" s="44" t="s">
        <v>76</v>
      </c>
      <c r="E15" s="51"/>
      <c r="F15" s="89">
        <f>(F11+F13)/2</f>
        <v>2.4306818181818182</v>
      </c>
      <c r="G15" s="64"/>
      <c r="H15" s="89">
        <f>(H11+H13)/2</f>
        <v>2.3897727272727272</v>
      </c>
      <c r="I15" s="64"/>
      <c r="J15" s="89">
        <f>(J11+J13)/2</f>
        <v>2.2822727272727272</v>
      </c>
      <c r="K15" s="64"/>
      <c r="L15" s="89">
        <f>(L11+L13)/2</f>
        <v>2.6352272727272728</v>
      </c>
      <c r="M15" s="64"/>
      <c r="N15" s="89">
        <f>(N11+N13)/2</f>
        <v>2.4323863636363638</v>
      </c>
      <c r="O15" s="64"/>
      <c r="P15" s="89">
        <f>(P11+P13)/2</f>
        <v>2.5789772727272728</v>
      </c>
      <c r="Q15" s="64"/>
      <c r="R15" s="89">
        <f>(R11+R13)/2</f>
        <v>2.4829545454545459</v>
      </c>
      <c r="S15" s="64"/>
      <c r="T15" s="89">
        <f>(T11+T13)/2</f>
        <v>2.4357954545454543</v>
      </c>
      <c r="U15" s="64"/>
      <c r="V15" s="89">
        <f>(V11+V13)/2</f>
        <v>2.4357954545454543</v>
      </c>
      <c r="W15" s="64"/>
      <c r="X15" s="89">
        <f>(X11+X13)/2</f>
        <v>2.3832386363636364</v>
      </c>
      <c r="Y15" s="64"/>
      <c r="Z15" s="89">
        <f>(Z11+Z13)/2</f>
        <v>2.3824999999999998</v>
      </c>
      <c r="AA15" s="64"/>
      <c r="AB15" s="90">
        <f>(AB11+AB13)/2</f>
        <v>2.5084090909090908</v>
      </c>
    </row>
    <row r="16" spans="5:28" ht="15">
      <c r="E16" s="66"/>
      <c r="F16" s="67"/>
      <c r="G16" s="54"/>
      <c r="H16" s="67"/>
      <c r="I16" s="54"/>
      <c r="J16" s="67"/>
      <c r="K16" s="54"/>
      <c r="L16" s="67"/>
      <c r="M16" s="54"/>
      <c r="N16" s="67"/>
      <c r="O16" s="54"/>
      <c r="P16" s="67"/>
      <c r="Q16" s="54"/>
      <c r="R16" s="67"/>
      <c r="S16" s="54"/>
      <c r="T16" s="67"/>
      <c r="U16" s="54"/>
      <c r="V16" s="67"/>
      <c r="W16" s="54"/>
      <c r="X16" s="67"/>
      <c r="Y16" s="54"/>
      <c r="Z16" s="67"/>
      <c r="AA16" s="54"/>
      <c r="AB16" s="68"/>
    </row>
    <row r="17" spans="5:28" ht="15">
      <c r="E17" s="245" t="s">
        <v>37</v>
      </c>
      <c r="F17" s="245"/>
      <c r="G17" s="245" t="s">
        <v>38</v>
      </c>
      <c r="H17" s="245"/>
      <c r="I17" s="245" t="s">
        <v>39</v>
      </c>
      <c r="J17" s="245"/>
      <c r="K17" s="245" t="s">
        <v>40</v>
      </c>
      <c r="L17" s="245"/>
      <c r="M17" s="245" t="s">
        <v>41</v>
      </c>
      <c r="N17" s="245"/>
      <c r="O17" s="245" t="s">
        <v>42</v>
      </c>
      <c r="P17" s="245"/>
      <c r="Q17" s="245" t="s">
        <v>43</v>
      </c>
      <c r="R17" s="245"/>
      <c r="S17" s="245" t="s">
        <v>44</v>
      </c>
      <c r="T17" s="245"/>
      <c r="U17" s="245" t="s">
        <v>45</v>
      </c>
      <c r="V17" s="245"/>
      <c r="W17" s="245" t="s">
        <v>46</v>
      </c>
      <c r="X17" s="245"/>
      <c r="Y17" s="245" t="s">
        <v>47</v>
      </c>
      <c r="Z17" s="245"/>
      <c r="AA17" s="245" t="s">
        <v>48</v>
      </c>
      <c r="AB17" s="245"/>
    </row>
    <row r="18" spans="5:28" ht="15">
      <c r="E18" s="245" t="str">
        <f>IF(F15&gt;E9,"Achieve","Not Achive")</f>
        <v>Achieve</v>
      </c>
      <c r="F18" s="245"/>
      <c r="G18" s="245" t="str">
        <f t="shared" si="0" ref="G18">IF(H15&gt;G9,"Achieve","Not Achive")</f>
        <v>Achieve</v>
      </c>
      <c r="H18" s="245"/>
      <c r="I18" s="245" t="str">
        <f t="shared" si="1" ref="I18">IF(J15&gt;I9,"Achieve","Not Achive")</f>
        <v>Achieve</v>
      </c>
      <c r="J18" s="245"/>
      <c r="K18" s="245" t="str">
        <f>IF(L15&gt;K9,"Achieve","Not Achieve")</f>
        <v>Achieve</v>
      </c>
      <c r="L18" s="245"/>
      <c r="M18" s="245" t="str">
        <f t="shared" si="2" ref="M18">IF(N15&gt;M9,"Achieve","Not Achive")</f>
        <v>Achieve</v>
      </c>
      <c r="N18" s="245"/>
      <c r="O18" s="245" t="str">
        <f t="shared" si="3" ref="O18">IF(P15&gt;O9,"Achieve","Not Achive")</f>
        <v>Achieve</v>
      </c>
      <c r="P18" s="245"/>
      <c r="Q18" s="245" t="str">
        <f t="shared" si="4" ref="Q18">IF(R15&gt;Q9,"Achieve","Not Achive")</f>
        <v>Not Achive</v>
      </c>
      <c r="R18" s="245"/>
      <c r="S18" s="245" t="str">
        <f t="shared" si="5" ref="S18">IF(T15&gt;S9,"Achieve","Not Achive")</f>
        <v>Achieve</v>
      </c>
      <c r="T18" s="245"/>
      <c r="U18" s="245" t="str">
        <f t="shared" si="6" ref="U18">IF(V15&gt;U9,"Achieve","Not Achive")</f>
        <v>Achieve</v>
      </c>
      <c r="V18" s="245"/>
      <c r="W18" s="245" t="str">
        <f t="shared" si="7" ref="W18">IF(X15&gt;W9,"Achieve","Not Achive")</f>
        <v>Achieve</v>
      </c>
      <c r="X18" s="245"/>
      <c r="Y18" s="245" t="str">
        <f t="shared" si="8" ref="Y18">IF(Z15&gt;Y9,"Achieve","Not Achive")</f>
        <v>Achieve</v>
      </c>
      <c r="Z18" s="245"/>
      <c r="AA18" s="245" t="str">
        <f>IF(AB15&gt;AA9,"Achieve","Not Achieve")</f>
        <v>Achieve</v>
      </c>
      <c r="AB18" s="245"/>
    </row>
  </sheetData>
  <mergeCells count="37">
    <mergeCell ref="AA3:AB3"/>
    <mergeCell ref="Q3:R3"/>
    <mergeCell ref="S3:T3"/>
    <mergeCell ref="U3:V3"/>
    <mergeCell ref="W3:X3"/>
    <mergeCell ref="Y3:Z3"/>
    <mergeCell ref="O3:P3"/>
    <mergeCell ref="S18:T18"/>
    <mergeCell ref="W18:X18"/>
    <mergeCell ref="A3:D4"/>
    <mergeCell ref="E18:F18"/>
    <mergeCell ref="I18:J18"/>
    <mergeCell ref="K18:L18"/>
    <mergeCell ref="O18:P18"/>
    <mergeCell ref="E3:F3"/>
    <mergeCell ref="G3:H3"/>
    <mergeCell ref="I3:J3"/>
    <mergeCell ref="K3:L3"/>
    <mergeCell ref="M3:N3"/>
    <mergeCell ref="E17:F17"/>
    <mergeCell ref="G18:H18"/>
    <mergeCell ref="M18:N18"/>
    <mergeCell ref="G17:H17"/>
    <mergeCell ref="I17:J17"/>
    <mergeCell ref="K17:L17"/>
    <mergeCell ref="AA18:AB18"/>
    <mergeCell ref="W17:X17"/>
    <mergeCell ref="Y17:Z17"/>
    <mergeCell ref="AA17:AB17"/>
    <mergeCell ref="M17:N17"/>
    <mergeCell ref="O17:P17"/>
    <mergeCell ref="Q17:R17"/>
    <mergeCell ref="S17:T17"/>
    <mergeCell ref="U17:V17"/>
    <mergeCell ref="Q18:R18"/>
    <mergeCell ref="U18:V18"/>
    <mergeCell ref="Y18:Z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3615bb0-43fc-4118-8311-a0fd623dfa79}">
  <dimension ref="A1:AR74"/>
  <sheetViews>
    <sheetView zoomScale="80" zoomScaleNormal="80" workbookViewId="0" topLeftCell="A1">
      <selection pane="topLeft" activeCell="C3" sqref="C3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56.57142857142857" style="1" customWidth="1"/>
    <col min="4" max="8" width="13.285714285714286" style="264" bestFit="1" customWidth="1"/>
    <col min="9" max="9" width="15.714285714285714" style="1" bestFit="1" customWidth="1"/>
    <col min="10" max="10" width="18.428571428571427" style="1" bestFit="1" customWidth="1"/>
    <col min="11" max="11" width="14.142857142857142" style="1" customWidth="1"/>
    <col min="12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137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1.75" thickBot="1">
      <c r="A3" s="197" t="s">
        <v>83</v>
      </c>
      <c r="B3" s="198"/>
      <c r="C3" s="258" t="s">
        <v>138</v>
      </c>
      <c r="D3" s="197" t="s">
        <v>98</v>
      </c>
      <c r="E3" s="259"/>
      <c r="F3" s="199" t="s">
        <v>102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1" customHeight="1" thickBot="1">
      <c r="A4" s="200" t="s">
        <v>0</v>
      </c>
      <c r="B4" s="202" t="s">
        <v>1</v>
      </c>
      <c r="C4" s="205" t="s">
        <v>2</v>
      </c>
      <c r="D4" s="208" t="s">
        <v>99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 t="s">
        <v>100</v>
      </c>
      <c r="S4" s="212"/>
      <c r="T4" s="212"/>
      <c r="U4" s="212"/>
      <c r="V4" s="213"/>
      <c r="W4" s="15" t="s">
        <v>15</v>
      </c>
      <c r="X4" s="217" t="s">
        <v>14</v>
      </c>
      <c r="Y4" s="181" t="s">
        <v>81</v>
      </c>
      <c r="Z4" s="184" t="s">
        <v>82</v>
      </c>
    </row>
    <row r="5" spans="1:26" ht="20.25">
      <c r="A5" s="201"/>
      <c r="B5" s="203"/>
      <c r="C5" s="206"/>
      <c r="D5" s="187" t="s">
        <v>11</v>
      </c>
      <c r="E5" s="188"/>
      <c r="F5" s="188"/>
      <c r="G5" s="188"/>
      <c r="H5" s="188"/>
      <c r="I5" s="188"/>
      <c r="J5" s="189"/>
      <c r="K5" s="190" t="s">
        <v>87</v>
      </c>
      <c r="L5" s="191"/>
      <c r="M5" s="191"/>
      <c r="N5" s="191"/>
      <c r="O5" s="191"/>
      <c r="P5" s="191"/>
      <c r="Q5" s="192"/>
      <c r="R5" s="214"/>
      <c r="S5" s="215"/>
      <c r="T5" s="215"/>
      <c r="U5" s="215"/>
      <c r="V5" s="216"/>
      <c r="W5" s="16" t="s">
        <v>13</v>
      </c>
      <c r="X5" s="218"/>
      <c r="Y5" s="182"/>
      <c r="Z5" s="185"/>
    </row>
    <row r="6" spans="1:26" ht="21" thickBot="1">
      <c r="A6" s="201"/>
      <c r="B6" s="204"/>
      <c r="C6" s="207"/>
      <c r="D6" s="93" t="s">
        <v>9</v>
      </c>
      <c r="E6" s="94" t="s">
        <v>84</v>
      </c>
      <c r="F6" s="94" t="s">
        <v>8</v>
      </c>
      <c r="G6" s="94" t="s">
        <v>85</v>
      </c>
      <c r="H6" s="94" t="s">
        <v>86</v>
      </c>
      <c r="I6" s="95" t="s">
        <v>10</v>
      </c>
      <c r="J6" s="96" t="s">
        <v>95</v>
      </c>
      <c r="K6" s="97" t="s">
        <v>88</v>
      </c>
      <c r="L6" s="98" t="s">
        <v>89</v>
      </c>
      <c r="M6" s="98" t="s">
        <v>90</v>
      </c>
      <c r="N6" s="98" t="s">
        <v>91</v>
      </c>
      <c r="O6" s="98" t="s">
        <v>92</v>
      </c>
      <c r="P6" s="98" t="s">
        <v>93</v>
      </c>
      <c r="Q6" s="99" t="s">
        <v>96</v>
      </c>
      <c r="R6" s="77" t="s">
        <v>12</v>
      </c>
      <c r="S6" s="78" t="s">
        <v>3</v>
      </c>
      <c r="T6" s="78" t="s">
        <v>4</v>
      </c>
      <c r="U6" s="78" t="s">
        <v>5</v>
      </c>
      <c r="V6" s="76" t="s">
        <v>6</v>
      </c>
      <c r="W6" s="100" t="s">
        <v>94</v>
      </c>
      <c r="X6" s="219"/>
      <c r="Y6" s="183"/>
      <c r="Z6" s="186"/>
    </row>
    <row r="7" spans="1:44" s="104" customFormat="1" ht="20.25">
      <c r="A7" s="223">
        <v>1</v>
      </c>
      <c r="B7" s="260">
        <v>630117</v>
      </c>
      <c r="C7" s="118" t="s">
        <v>139</v>
      </c>
      <c r="D7" s="261">
        <v>10</v>
      </c>
      <c r="E7" s="261">
        <v>11</v>
      </c>
      <c r="F7" s="261">
        <v>8</v>
      </c>
      <c r="G7" s="228">
        <v>9</v>
      </c>
      <c r="H7" s="228">
        <v>8</v>
      </c>
      <c r="I7" s="228">
        <f>SUM(D7:H7)</f>
        <v>46</v>
      </c>
      <c r="J7" s="228">
        <f>I7*0.15</f>
        <v>6.90</v>
      </c>
      <c r="K7" s="229">
        <v>5</v>
      </c>
      <c r="L7" s="229">
        <v>1</v>
      </c>
      <c r="M7" s="229">
        <v>2</v>
      </c>
      <c r="N7" s="229">
        <v>2</v>
      </c>
      <c r="O7" s="229">
        <v>3</v>
      </c>
      <c r="P7" s="229">
        <f>SUM(K7:O7)</f>
        <v>13</v>
      </c>
      <c r="Q7" s="229">
        <f>P7*0.05</f>
        <v>0.65</v>
      </c>
      <c r="R7" s="103">
        <f>D7*0.15+K7*0.05</f>
        <v>1.75</v>
      </c>
      <c r="S7" s="103">
        <f t="shared" si="0" ref="S7:V7">E7*0.15+L7*0.05</f>
        <v>1.70</v>
      </c>
      <c r="T7" s="103">
        <f t="shared" si="0"/>
        <v>1.30</v>
      </c>
      <c r="U7" s="103">
        <f t="shared" si="0"/>
        <v>1.45</v>
      </c>
      <c r="V7" s="103">
        <f t="shared" si="0"/>
        <v>1.35</v>
      </c>
      <c r="W7" s="26">
        <f>I7+P7</f>
        <v>59</v>
      </c>
      <c r="X7" s="226">
        <f>W7*0.2</f>
        <v>11.80</v>
      </c>
      <c r="Y7" s="118">
        <v>44</v>
      </c>
      <c r="Z7" s="105">
        <f>Y7*0.8</f>
        <v>35.200000000000003</v>
      </c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630122</v>
      </c>
      <c r="C8" s="118" t="s">
        <v>140</v>
      </c>
      <c r="D8" s="261">
        <v>5</v>
      </c>
      <c r="E8" s="261">
        <v>6</v>
      </c>
      <c r="F8" s="261">
        <v>8</v>
      </c>
      <c r="G8" s="228">
        <v>5</v>
      </c>
      <c r="H8" s="228">
        <v>6</v>
      </c>
      <c r="I8" s="228">
        <f t="shared" si="1" ref="I8:I62">SUM(D8:H8)</f>
        <v>30</v>
      </c>
      <c r="J8" s="228">
        <f t="shared" si="2" ref="J8:J62">I8*0.15</f>
        <v>4.50</v>
      </c>
      <c r="K8" s="229">
        <v>3</v>
      </c>
      <c r="L8" s="229">
        <v>2</v>
      </c>
      <c r="M8" s="229">
        <v>1</v>
      </c>
      <c r="N8" s="229">
        <v>1</v>
      </c>
      <c r="O8" s="229">
        <v>1</v>
      </c>
      <c r="P8" s="229">
        <f t="shared" si="3" ref="P8:P62">SUM(K8:O8)</f>
        <v>8</v>
      </c>
      <c r="Q8" s="229">
        <f t="shared" si="4" ref="Q8:Q62">P8*0.05</f>
        <v>0.40</v>
      </c>
      <c r="R8" s="103">
        <f t="shared" si="5" ref="R8:R62">D8*0.15+K8*0.05</f>
        <v>0.90</v>
      </c>
      <c r="S8" s="103">
        <f t="shared" si="6" ref="S8:S62">E8*0.15+L8*0.05</f>
        <v>0.99999999999999989</v>
      </c>
      <c r="T8" s="103">
        <f t="shared" si="7" ref="T8:T62">F8*0.15+M8*0.05</f>
        <v>1.25</v>
      </c>
      <c r="U8" s="103">
        <f t="shared" si="8" ref="U8:U62">G8*0.15+N8*0.05</f>
        <v>0.80</v>
      </c>
      <c r="V8" s="103">
        <f t="shared" si="9" ref="V8:V62">H8*0.15+O8*0.05</f>
        <v>0.95</v>
      </c>
      <c r="W8" s="26">
        <f t="shared" si="10" ref="W8:W62">I8+P8</f>
        <v>38</v>
      </c>
      <c r="X8" s="226">
        <f t="shared" si="11" ref="X8:X62">W8*0.2</f>
        <v>7.60</v>
      </c>
      <c r="Y8" s="118">
        <v>28</v>
      </c>
      <c r="Z8" s="105">
        <f t="shared" si="12" ref="Z8:Z62">Y8*0.8</f>
        <v>22.40</v>
      </c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630129</v>
      </c>
      <c r="C9" s="118" t="s">
        <v>141</v>
      </c>
      <c r="D9" s="261">
        <v>9</v>
      </c>
      <c r="E9" s="261">
        <v>8</v>
      </c>
      <c r="F9" s="261">
        <v>9</v>
      </c>
      <c r="G9" s="228">
        <v>8</v>
      </c>
      <c r="H9" s="228">
        <v>8</v>
      </c>
      <c r="I9" s="228">
        <f t="shared" si="1"/>
        <v>42</v>
      </c>
      <c r="J9" s="228">
        <f t="shared" si="2"/>
        <v>6.30</v>
      </c>
      <c r="K9" s="229">
        <v>3</v>
      </c>
      <c r="L9" s="229">
        <v>2</v>
      </c>
      <c r="M9" s="229">
        <v>5</v>
      </c>
      <c r="N9" s="229">
        <v>2</v>
      </c>
      <c r="O9" s="229">
        <v>1</v>
      </c>
      <c r="P9" s="229">
        <f t="shared" si="3"/>
        <v>13</v>
      </c>
      <c r="Q9" s="229">
        <f t="shared" si="4"/>
        <v>0.65</v>
      </c>
      <c r="R9" s="103">
        <f t="shared" si="5"/>
        <v>1.50</v>
      </c>
      <c r="S9" s="103">
        <f t="shared" si="6"/>
        <v>1.30</v>
      </c>
      <c r="T9" s="103">
        <f t="shared" si="7"/>
        <v>1.60</v>
      </c>
      <c r="U9" s="103">
        <f t="shared" si="8"/>
        <v>1.30</v>
      </c>
      <c r="V9" s="103">
        <f t="shared" si="9"/>
        <v>1.25</v>
      </c>
      <c r="W9" s="26">
        <f t="shared" si="10"/>
        <v>55</v>
      </c>
      <c r="X9" s="226">
        <f t="shared" si="11"/>
        <v>11</v>
      </c>
      <c r="Y9" s="118">
        <v>36</v>
      </c>
      <c r="Z9" s="105">
        <f t="shared" si="12"/>
        <v>28.80</v>
      </c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630134</v>
      </c>
      <c r="C10" s="118" t="s">
        <v>142</v>
      </c>
      <c r="D10" s="261">
        <v>8</v>
      </c>
      <c r="E10" s="261">
        <v>9</v>
      </c>
      <c r="F10" s="261">
        <v>8</v>
      </c>
      <c r="G10" s="228">
        <v>5</v>
      </c>
      <c r="H10" s="228">
        <v>8</v>
      </c>
      <c r="I10" s="228">
        <f t="shared" si="1"/>
        <v>38</v>
      </c>
      <c r="J10" s="228">
        <f t="shared" si="2"/>
        <v>5.70</v>
      </c>
      <c r="K10" s="229">
        <v>2</v>
      </c>
      <c r="L10" s="229">
        <v>1</v>
      </c>
      <c r="M10" s="229">
        <v>3</v>
      </c>
      <c r="N10" s="229">
        <v>2</v>
      </c>
      <c r="O10" s="229">
        <v>3</v>
      </c>
      <c r="P10" s="229">
        <f t="shared" si="3"/>
        <v>11</v>
      </c>
      <c r="Q10" s="229">
        <f t="shared" si="4"/>
        <v>0.55000000000000004</v>
      </c>
      <c r="R10" s="103">
        <f t="shared" si="5"/>
        <v>1.30</v>
      </c>
      <c r="S10" s="103">
        <f t="shared" si="6"/>
        <v>1.40</v>
      </c>
      <c r="T10" s="103">
        <f t="shared" si="7"/>
        <v>1.35</v>
      </c>
      <c r="U10" s="103">
        <f t="shared" si="8"/>
        <v>0.85</v>
      </c>
      <c r="V10" s="103">
        <f t="shared" si="9"/>
        <v>1.35</v>
      </c>
      <c r="W10" s="26">
        <f t="shared" si="10"/>
        <v>49</v>
      </c>
      <c r="X10" s="226">
        <f t="shared" si="11"/>
        <v>9.8000000000000007</v>
      </c>
      <c r="Y10" s="118">
        <v>37</v>
      </c>
      <c r="Z10" s="105">
        <f t="shared" si="12"/>
        <v>29.60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630144</v>
      </c>
      <c r="C11" s="118" t="s">
        <v>143</v>
      </c>
      <c r="D11" s="261">
        <v>13</v>
      </c>
      <c r="E11" s="261">
        <v>10</v>
      </c>
      <c r="F11" s="261">
        <v>11</v>
      </c>
      <c r="G11" s="228">
        <v>5</v>
      </c>
      <c r="H11" s="228">
        <v>6</v>
      </c>
      <c r="I11" s="228">
        <f t="shared" si="1"/>
        <v>45</v>
      </c>
      <c r="J11" s="228">
        <f t="shared" si="2"/>
        <v>6.75</v>
      </c>
      <c r="K11" s="229">
        <v>3</v>
      </c>
      <c r="L11" s="229">
        <v>4</v>
      </c>
      <c r="M11" s="229">
        <v>1</v>
      </c>
      <c r="N11" s="229">
        <v>3</v>
      </c>
      <c r="O11" s="229">
        <v>2</v>
      </c>
      <c r="P11" s="229">
        <f t="shared" si="3"/>
        <v>13</v>
      </c>
      <c r="Q11" s="229">
        <f t="shared" si="4"/>
        <v>0.65</v>
      </c>
      <c r="R11" s="103">
        <f t="shared" si="5"/>
        <v>2.10</v>
      </c>
      <c r="S11" s="103">
        <f t="shared" si="6"/>
        <v>1.70</v>
      </c>
      <c r="T11" s="103">
        <f t="shared" si="7"/>
        <v>1.70</v>
      </c>
      <c r="U11" s="103">
        <f t="shared" si="8"/>
        <v>0.90</v>
      </c>
      <c r="V11" s="103">
        <f t="shared" si="9"/>
        <v>0.99999999999999989</v>
      </c>
      <c r="W11" s="26">
        <f t="shared" si="10"/>
        <v>58</v>
      </c>
      <c r="X11" s="226">
        <f t="shared" si="11"/>
        <v>11.60</v>
      </c>
      <c r="Y11" s="118">
        <v>44</v>
      </c>
      <c r="Z11" s="105">
        <f t="shared" si="12"/>
        <v>35.200000000000003</v>
      </c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630148</v>
      </c>
      <c r="C12" s="118" t="s">
        <v>144</v>
      </c>
      <c r="D12" s="261">
        <v>10</v>
      </c>
      <c r="E12" s="261">
        <v>15</v>
      </c>
      <c r="F12" s="261">
        <v>13</v>
      </c>
      <c r="G12" s="228">
        <v>12</v>
      </c>
      <c r="H12" s="228">
        <v>8</v>
      </c>
      <c r="I12" s="228">
        <f t="shared" si="1"/>
        <v>58</v>
      </c>
      <c r="J12" s="228">
        <f t="shared" si="2"/>
        <v>8.6999999999999993</v>
      </c>
      <c r="K12" s="229">
        <v>3</v>
      </c>
      <c r="L12" s="229">
        <v>2</v>
      </c>
      <c r="M12" s="229">
        <v>4</v>
      </c>
      <c r="N12" s="229">
        <v>5</v>
      </c>
      <c r="O12" s="229">
        <v>2</v>
      </c>
      <c r="P12" s="229">
        <f t="shared" si="3"/>
        <v>16</v>
      </c>
      <c r="Q12" s="229">
        <f t="shared" si="4"/>
        <v>0.80</v>
      </c>
      <c r="R12" s="103">
        <f t="shared" si="5"/>
        <v>1.65</v>
      </c>
      <c r="S12" s="103">
        <f t="shared" si="6"/>
        <v>2.35</v>
      </c>
      <c r="T12" s="103">
        <f t="shared" si="7"/>
        <v>2.15</v>
      </c>
      <c r="U12" s="103">
        <f t="shared" si="8"/>
        <v>2.0499999999999998</v>
      </c>
      <c r="V12" s="103">
        <f t="shared" si="9"/>
        <v>1.30</v>
      </c>
      <c r="W12" s="26">
        <f t="shared" si="10"/>
        <v>74</v>
      </c>
      <c r="X12" s="226">
        <f t="shared" si="11"/>
        <v>14.80</v>
      </c>
      <c r="Y12" s="118">
        <v>55</v>
      </c>
      <c r="Z12" s="105">
        <f t="shared" si="12"/>
        <v>44</v>
      </c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630154</v>
      </c>
      <c r="C13" s="118" t="s">
        <v>145</v>
      </c>
      <c r="D13" s="261">
        <v>9</v>
      </c>
      <c r="E13" s="261">
        <v>8</v>
      </c>
      <c r="F13" s="261">
        <v>13</v>
      </c>
      <c r="G13" s="228">
        <v>11</v>
      </c>
      <c r="H13" s="228">
        <v>15</v>
      </c>
      <c r="I13" s="228">
        <f t="shared" si="1"/>
        <v>56</v>
      </c>
      <c r="J13" s="228">
        <f t="shared" si="2"/>
        <v>8.40</v>
      </c>
      <c r="K13" s="229">
        <v>3</v>
      </c>
      <c r="L13" s="229">
        <v>1</v>
      </c>
      <c r="M13" s="229">
        <v>2</v>
      </c>
      <c r="N13" s="229">
        <v>4</v>
      </c>
      <c r="O13" s="229">
        <v>5</v>
      </c>
      <c r="P13" s="229">
        <f t="shared" si="3"/>
        <v>15</v>
      </c>
      <c r="Q13" s="229">
        <f t="shared" si="4"/>
        <v>0.75</v>
      </c>
      <c r="R13" s="103">
        <f t="shared" si="5"/>
        <v>1.50</v>
      </c>
      <c r="S13" s="103">
        <f t="shared" si="6"/>
        <v>1.25</v>
      </c>
      <c r="T13" s="103">
        <f t="shared" si="7"/>
        <v>2.0499999999999998</v>
      </c>
      <c r="U13" s="103">
        <f t="shared" si="8"/>
        <v>1.85</v>
      </c>
      <c r="V13" s="103">
        <f t="shared" si="9"/>
        <v>2.50</v>
      </c>
      <c r="W13" s="26">
        <f t="shared" si="10"/>
        <v>71</v>
      </c>
      <c r="X13" s="226">
        <f t="shared" si="11"/>
        <v>14.20</v>
      </c>
      <c r="Y13" s="118">
        <v>51</v>
      </c>
      <c r="Z13" s="105">
        <f t="shared" si="12"/>
        <v>40.800000000000004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630160</v>
      </c>
      <c r="C14" s="118" t="s">
        <v>118</v>
      </c>
      <c r="D14" s="261">
        <v>14</v>
      </c>
      <c r="E14" s="261">
        <v>6</v>
      </c>
      <c r="F14" s="261">
        <v>8</v>
      </c>
      <c r="G14" s="228">
        <v>9</v>
      </c>
      <c r="H14" s="228">
        <v>16</v>
      </c>
      <c r="I14" s="228">
        <f t="shared" si="1"/>
        <v>53</v>
      </c>
      <c r="J14" s="228">
        <f t="shared" si="2"/>
        <v>7.9499999999999993</v>
      </c>
      <c r="K14" s="229">
        <v>2</v>
      </c>
      <c r="L14" s="229">
        <v>3</v>
      </c>
      <c r="M14" s="229">
        <v>4</v>
      </c>
      <c r="N14" s="229">
        <v>3</v>
      </c>
      <c r="O14" s="229">
        <v>3</v>
      </c>
      <c r="P14" s="229">
        <f t="shared" si="3"/>
        <v>15</v>
      </c>
      <c r="Q14" s="229">
        <f t="shared" si="4"/>
        <v>0.75</v>
      </c>
      <c r="R14" s="103">
        <f t="shared" si="5"/>
        <v>2.2000000000000002</v>
      </c>
      <c r="S14" s="103">
        <f t="shared" si="6"/>
        <v>1.0499999999999998</v>
      </c>
      <c r="T14" s="103">
        <f t="shared" si="7"/>
        <v>1.40</v>
      </c>
      <c r="U14" s="103">
        <f t="shared" si="8"/>
        <v>1.50</v>
      </c>
      <c r="V14" s="103">
        <f t="shared" si="9"/>
        <v>2.5499999999999998</v>
      </c>
      <c r="W14" s="26">
        <f t="shared" si="10"/>
        <v>68</v>
      </c>
      <c r="X14" s="226">
        <f t="shared" si="11"/>
        <v>13.60</v>
      </c>
      <c r="Y14" s="118">
        <v>56</v>
      </c>
      <c r="Z14" s="105">
        <f t="shared" si="12"/>
        <v>44.80</v>
      </c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630162</v>
      </c>
      <c r="C15" s="118" t="s">
        <v>146</v>
      </c>
      <c r="D15" s="261">
        <v>10</v>
      </c>
      <c r="E15" s="261">
        <v>9</v>
      </c>
      <c r="F15" s="261">
        <v>8</v>
      </c>
      <c r="G15" s="228">
        <v>5</v>
      </c>
      <c r="H15" s="228">
        <v>4</v>
      </c>
      <c r="I15" s="228">
        <f t="shared" si="1"/>
        <v>36</v>
      </c>
      <c r="J15" s="228">
        <f t="shared" si="2"/>
        <v>5.40</v>
      </c>
      <c r="K15" s="229">
        <v>1</v>
      </c>
      <c r="L15" s="229">
        <v>2</v>
      </c>
      <c r="M15" s="229">
        <v>4</v>
      </c>
      <c r="N15" s="229">
        <v>2</v>
      </c>
      <c r="O15" s="229">
        <v>3</v>
      </c>
      <c r="P15" s="229">
        <f t="shared" si="3"/>
        <v>12</v>
      </c>
      <c r="Q15" s="229">
        <f t="shared" si="4"/>
        <v>0.60000000000000009</v>
      </c>
      <c r="R15" s="103">
        <f t="shared" si="5"/>
        <v>1.55</v>
      </c>
      <c r="S15" s="103">
        <f t="shared" si="6"/>
        <v>1.45</v>
      </c>
      <c r="T15" s="103">
        <f t="shared" si="7"/>
        <v>1.40</v>
      </c>
      <c r="U15" s="103">
        <f t="shared" si="8"/>
        <v>0.85</v>
      </c>
      <c r="V15" s="103">
        <f t="shared" si="9"/>
        <v>0.75</v>
      </c>
      <c r="W15" s="26">
        <f t="shared" si="10"/>
        <v>48</v>
      </c>
      <c r="X15" s="226">
        <f t="shared" si="11"/>
        <v>9.6000000000000014</v>
      </c>
      <c r="Y15" s="118">
        <v>37</v>
      </c>
      <c r="Z15" s="105">
        <f t="shared" si="12"/>
        <v>29.60</v>
      </c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630164</v>
      </c>
      <c r="C16" s="118" t="s">
        <v>147</v>
      </c>
      <c r="D16" s="261">
        <v>10</v>
      </c>
      <c r="E16" s="261">
        <v>12</v>
      </c>
      <c r="F16" s="261">
        <v>13</v>
      </c>
      <c r="G16" s="228">
        <v>11</v>
      </c>
      <c r="H16" s="228">
        <v>10</v>
      </c>
      <c r="I16" s="228">
        <f t="shared" si="1"/>
        <v>56</v>
      </c>
      <c r="J16" s="228">
        <f t="shared" si="2"/>
        <v>8.40</v>
      </c>
      <c r="K16" s="229">
        <v>5</v>
      </c>
      <c r="L16" s="229">
        <v>4</v>
      </c>
      <c r="M16" s="229">
        <v>2</v>
      </c>
      <c r="N16" s="229">
        <v>2</v>
      </c>
      <c r="O16" s="229">
        <v>3</v>
      </c>
      <c r="P16" s="229">
        <f t="shared" si="3"/>
        <v>16</v>
      </c>
      <c r="Q16" s="229">
        <f t="shared" si="4"/>
        <v>0.80</v>
      </c>
      <c r="R16" s="103">
        <f t="shared" si="5"/>
        <v>1.75</v>
      </c>
      <c r="S16" s="103">
        <f t="shared" si="6"/>
        <v>1.9999999999999998</v>
      </c>
      <c r="T16" s="103">
        <f t="shared" si="7"/>
        <v>2.0499999999999998</v>
      </c>
      <c r="U16" s="103">
        <f t="shared" si="8"/>
        <v>1.75</v>
      </c>
      <c r="V16" s="103">
        <f t="shared" si="9"/>
        <v>1.65</v>
      </c>
      <c r="W16" s="26">
        <f t="shared" si="10"/>
        <v>72</v>
      </c>
      <c r="X16" s="226">
        <f t="shared" si="11"/>
        <v>14.40</v>
      </c>
      <c r="Y16" s="118">
        <v>56</v>
      </c>
      <c r="Z16" s="105">
        <f t="shared" si="12"/>
        <v>44.80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630165</v>
      </c>
      <c r="C17" s="118" t="s">
        <v>148</v>
      </c>
      <c r="D17" s="261">
        <v>11</v>
      </c>
      <c r="E17" s="261">
        <v>11</v>
      </c>
      <c r="F17" s="261">
        <v>8</v>
      </c>
      <c r="G17" s="228">
        <v>9</v>
      </c>
      <c r="H17" s="228">
        <v>9</v>
      </c>
      <c r="I17" s="228">
        <f t="shared" si="1"/>
        <v>48</v>
      </c>
      <c r="J17" s="228">
        <f t="shared" si="2"/>
        <v>7.1999999999999993</v>
      </c>
      <c r="K17" s="229">
        <v>1</v>
      </c>
      <c r="L17" s="229">
        <v>2</v>
      </c>
      <c r="M17" s="229">
        <v>4</v>
      </c>
      <c r="N17" s="229">
        <v>2</v>
      </c>
      <c r="O17" s="229">
        <v>3</v>
      </c>
      <c r="P17" s="229">
        <f t="shared" si="3"/>
        <v>12</v>
      </c>
      <c r="Q17" s="229">
        <f t="shared" si="4"/>
        <v>0.60000000000000009</v>
      </c>
      <c r="R17" s="103">
        <f t="shared" si="5"/>
        <v>1.70</v>
      </c>
      <c r="S17" s="103">
        <f t="shared" si="6"/>
        <v>1.75</v>
      </c>
      <c r="T17" s="103">
        <f t="shared" si="7"/>
        <v>1.40</v>
      </c>
      <c r="U17" s="103">
        <f t="shared" si="8"/>
        <v>1.45</v>
      </c>
      <c r="V17" s="103">
        <f t="shared" si="9"/>
        <v>1.50</v>
      </c>
      <c r="W17" s="26">
        <f t="shared" si="10"/>
        <v>60</v>
      </c>
      <c r="X17" s="226">
        <f t="shared" si="11"/>
        <v>12</v>
      </c>
      <c r="Y17" s="118">
        <v>40</v>
      </c>
      <c r="Z17" s="105">
        <f t="shared" si="12"/>
        <v>32</v>
      </c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630168</v>
      </c>
      <c r="C18" s="262" t="s">
        <v>120</v>
      </c>
      <c r="D18" s="261">
        <v>13</v>
      </c>
      <c r="E18" s="261">
        <v>14</v>
      </c>
      <c r="F18" s="261">
        <v>10</v>
      </c>
      <c r="G18" s="228">
        <v>11</v>
      </c>
      <c r="H18" s="228">
        <v>8</v>
      </c>
      <c r="I18" s="228">
        <f t="shared" si="1"/>
        <v>56</v>
      </c>
      <c r="J18" s="228">
        <f t="shared" si="2"/>
        <v>8.40</v>
      </c>
      <c r="K18" s="229">
        <v>2</v>
      </c>
      <c r="L18" s="229">
        <v>5</v>
      </c>
      <c r="M18" s="229">
        <v>3</v>
      </c>
      <c r="N18" s="229">
        <v>4</v>
      </c>
      <c r="O18" s="229">
        <v>2</v>
      </c>
      <c r="P18" s="229">
        <f t="shared" si="3"/>
        <v>16</v>
      </c>
      <c r="Q18" s="229">
        <f t="shared" si="4"/>
        <v>0.80</v>
      </c>
      <c r="R18" s="103">
        <f t="shared" si="5"/>
        <v>2.0499999999999998</v>
      </c>
      <c r="S18" s="103">
        <f t="shared" si="6"/>
        <v>2.35</v>
      </c>
      <c r="T18" s="103">
        <f t="shared" si="7"/>
        <v>1.65</v>
      </c>
      <c r="U18" s="103">
        <f t="shared" si="8"/>
        <v>1.85</v>
      </c>
      <c r="V18" s="103">
        <f t="shared" si="9"/>
        <v>1.30</v>
      </c>
      <c r="W18" s="26">
        <f t="shared" si="10"/>
        <v>72</v>
      </c>
      <c r="X18" s="226">
        <f t="shared" si="11"/>
        <v>14.40</v>
      </c>
      <c r="Y18" s="118">
        <v>55</v>
      </c>
      <c r="Z18" s="105">
        <f t="shared" si="12"/>
        <v>44</v>
      </c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630170</v>
      </c>
      <c r="C19" s="118" t="s">
        <v>149</v>
      </c>
      <c r="D19" s="261">
        <v>6</v>
      </c>
      <c r="E19" s="261">
        <v>13</v>
      </c>
      <c r="F19" s="261">
        <v>11</v>
      </c>
      <c r="G19" s="228">
        <v>10</v>
      </c>
      <c r="H19" s="228">
        <v>8</v>
      </c>
      <c r="I19" s="228">
        <f t="shared" si="1"/>
        <v>48</v>
      </c>
      <c r="J19" s="228">
        <f t="shared" si="2"/>
        <v>7.1999999999999993</v>
      </c>
      <c r="K19" s="229">
        <v>5</v>
      </c>
      <c r="L19" s="229">
        <v>3</v>
      </c>
      <c r="M19" s="229">
        <v>4</v>
      </c>
      <c r="N19" s="229">
        <v>2</v>
      </c>
      <c r="O19" s="229">
        <v>1</v>
      </c>
      <c r="P19" s="229">
        <f t="shared" si="3"/>
        <v>15</v>
      </c>
      <c r="Q19" s="229">
        <f t="shared" si="4"/>
        <v>0.75</v>
      </c>
      <c r="R19" s="103">
        <f t="shared" si="5"/>
        <v>1.1499999999999999</v>
      </c>
      <c r="S19" s="103">
        <f t="shared" si="6"/>
        <v>2.10</v>
      </c>
      <c r="T19" s="103">
        <f t="shared" si="7"/>
        <v>1.85</v>
      </c>
      <c r="U19" s="103">
        <f t="shared" si="8"/>
        <v>1.60</v>
      </c>
      <c r="V19" s="103">
        <f t="shared" si="9"/>
        <v>1.25</v>
      </c>
      <c r="W19" s="26">
        <f t="shared" si="10"/>
        <v>63</v>
      </c>
      <c r="X19" s="226">
        <f t="shared" si="11"/>
        <v>12.60</v>
      </c>
      <c r="Y19" s="118">
        <v>48</v>
      </c>
      <c r="Z19" s="105">
        <f t="shared" si="12"/>
        <v>38.400000000000006</v>
      </c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630171</v>
      </c>
      <c r="C20" s="118" t="s">
        <v>150</v>
      </c>
      <c r="D20" s="261">
        <v>8</v>
      </c>
      <c r="E20" s="261">
        <v>9</v>
      </c>
      <c r="F20" s="261">
        <v>8</v>
      </c>
      <c r="G20" s="228">
        <v>10</v>
      </c>
      <c r="H20" s="228">
        <v>9</v>
      </c>
      <c r="I20" s="228">
        <f t="shared" si="1"/>
        <v>44</v>
      </c>
      <c r="J20" s="228">
        <f t="shared" si="2"/>
        <v>6.60</v>
      </c>
      <c r="K20" s="229">
        <v>1</v>
      </c>
      <c r="L20" s="229">
        <v>2</v>
      </c>
      <c r="M20" s="229">
        <v>2</v>
      </c>
      <c r="N20" s="229">
        <v>3</v>
      </c>
      <c r="O20" s="229">
        <v>4</v>
      </c>
      <c r="P20" s="229">
        <f t="shared" si="3"/>
        <v>12</v>
      </c>
      <c r="Q20" s="229">
        <f t="shared" si="4"/>
        <v>0.60000000000000009</v>
      </c>
      <c r="R20" s="103">
        <f t="shared" si="5"/>
        <v>1.25</v>
      </c>
      <c r="S20" s="103">
        <f t="shared" si="6"/>
        <v>1.45</v>
      </c>
      <c r="T20" s="103">
        <f t="shared" si="7"/>
        <v>1.30</v>
      </c>
      <c r="U20" s="103">
        <f t="shared" si="8"/>
        <v>1.65</v>
      </c>
      <c r="V20" s="103">
        <f t="shared" si="9"/>
        <v>1.5499999999999998</v>
      </c>
      <c r="W20" s="26">
        <f t="shared" si="10"/>
        <v>56</v>
      </c>
      <c r="X20" s="226">
        <f t="shared" si="11"/>
        <v>11.20</v>
      </c>
      <c r="Y20" s="118">
        <v>44</v>
      </c>
      <c r="Z20" s="105">
        <f t="shared" si="12"/>
        <v>35.200000000000003</v>
      </c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630172</v>
      </c>
      <c r="C21" s="118" t="s">
        <v>151</v>
      </c>
      <c r="D21" s="261">
        <v>11</v>
      </c>
      <c r="E21" s="261">
        <v>13</v>
      </c>
      <c r="F21" s="261">
        <v>15</v>
      </c>
      <c r="G21" s="228">
        <v>6</v>
      </c>
      <c r="H21" s="228">
        <v>9</v>
      </c>
      <c r="I21" s="228">
        <f t="shared" si="1"/>
        <v>54</v>
      </c>
      <c r="J21" s="228">
        <f t="shared" si="2"/>
        <v>8.10</v>
      </c>
      <c r="K21" s="229">
        <v>4</v>
      </c>
      <c r="L21" s="229">
        <v>5</v>
      </c>
      <c r="M21" s="229">
        <v>2</v>
      </c>
      <c r="N21" s="229">
        <v>2</v>
      </c>
      <c r="O21" s="229">
        <v>4</v>
      </c>
      <c r="P21" s="229">
        <f t="shared" si="3"/>
        <v>17</v>
      </c>
      <c r="Q21" s="229">
        <f t="shared" si="4"/>
        <v>0.85000000000000009</v>
      </c>
      <c r="R21" s="103">
        <f t="shared" si="5"/>
        <v>1.85</v>
      </c>
      <c r="S21" s="103">
        <f t="shared" si="6"/>
        <v>2.2000000000000002</v>
      </c>
      <c r="T21" s="103">
        <f t="shared" si="7"/>
        <v>2.35</v>
      </c>
      <c r="U21" s="103">
        <f t="shared" si="8"/>
        <v>0.99999999999999989</v>
      </c>
      <c r="V21" s="103">
        <f t="shared" si="9"/>
        <v>1.5499999999999998</v>
      </c>
      <c r="W21" s="26">
        <f t="shared" si="10"/>
        <v>71</v>
      </c>
      <c r="X21" s="226">
        <f t="shared" si="11"/>
        <v>14.20</v>
      </c>
      <c r="Y21" s="118">
        <v>55</v>
      </c>
      <c r="Z21" s="105">
        <f t="shared" si="12"/>
        <v>44</v>
      </c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630173</v>
      </c>
      <c r="C22" s="118" t="s">
        <v>152</v>
      </c>
      <c r="D22" s="261">
        <v>6</v>
      </c>
      <c r="E22" s="261">
        <v>9</v>
      </c>
      <c r="F22" s="261">
        <v>11</v>
      </c>
      <c r="G22" s="228">
        <v>9</v>
      </c>
      <c r="H22" s="228">
        <v>8</v>
      </c>
      <c r="I22" s="228">
        <f t="shared" si="1"/>
        <v>43</v>
      </c>
      <c r="J22" s="228">
        <f t="shared" si="2"/>
        <v>6.45</v>
      </c>
      <c r="K22" s="229">
        <v>3</v>
      </c>
      <c r="L22" s="229">
        <v>2</v>
      </c>
      <c r="M22" s="229">
        <v>1</v>
      </c>
      <c r="N22" s="229">
        <v>4</v>
      </c>
      <c r="O22" s="229">
        <v>2</v>
      </c>
      <c r="P22" s="229">
        <f t="shared" si="3"/>
        <v>12</v>
      </c>
      <c r="Q22" s="229">
        <f t="shared" si="4"/>
        <v>0.60000000000000009</v>
      </c>
      <c r="R22" s="103">
        <f t="shared" si="5"/>
        <v>1.0499999999999998</v>
      </c>
      <c r="S22" s="103">
        <f t="shared" si="6"/>
        <v>1.45</v>
      </c>
      <c r="T22" s="103">
        <f t="shared" si="7"/>
        <v>1.70</v>
      </c>
      <c r="U22" s="103">
        <f t="shared" si="8"/>
        <v>1.5499999999999998</v>
      </c>
      <c r="V22" s="103">
        <f t="shared" si="9"/>
        <v>1.30</v>
      </c>
      <c r="W22" s="26">
        <f t="shared" si="10"/>
        <v>55</v>
      </c>
      <c r="X22" s="226">
        <f t="shared" si="11"/>
        <v>11</v>
      </c>
      <c r="Y22" s="118">
        <v>42</v>
      </c>
      <c r="Z22" s="105">
        <f t="shared" si="12"/>
        <v>33.60</v>
      </c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630179</v>
      </c>
      <c r="C23" s="118" t="s">
        <v>153</v>
      </c>
      <c r="D23" s="261">
        <v>10</v>
      </c>
      <c r="E23" s="261">
        <v>12</v>
      </c>
      <c r="F23" s="261">
        <v>13</v>
      </c>
      <c r="G23" s="228">
        <v>11</v>
      </c>
      <c r="H23" s="228">
        <v>8</v>
      </c>
      <c r="I23" s="228">
        <f t="shared" si="1"/>
        <v>54</v>
      </c>
      <c r="J23" s="228">
        <f t="shared" si="2"/>
        <v>8.10</v>
      </c>
      <c r="K23" s="229">
        <v>2</v>
      </c>
      <c r="L23" s="229">
        <v>4</v>
      </c>
      <c r="M23" s="229">
        <v>2</v>
      </c>
      <c r="N23" s="229">
        <v>5</v>
      </c>
      <c r="O23" s="229">
        <v>4</v>
      </c>
      <c r="P23" s="229">
        <f t="shared" si="3"/>
        <v>17</v>
      </c>
      <c r="Q23" s="229">
        <f t="shared" si="4"/>
        <v>0.85000000000000009</v>
      </c>
      <c r="R23" s="103">
        <f t="shared" si="5"/>
        <v>1.60</v>
      </c>
      <c r="S23" s="103">
        <f t="shared" si="6"/>
        <v>1.9999999999999998</v>
      </c>
      <c r="T23" s="103">
        <f t="shared" si="7"/>
        <v>2.0499999999999998</v>
      </c>
      <c r="U23" s="103">
        <f t="shared" si="8"/>
        <v>1.90</v>
      </c>
      <c r="V23" s="103">
        <f t="shared" si="9"/>
        <v>1.40</v>
      </c>
      <c r="W23" s="26">
        <f t="shared" si="10"/>
        <v>71</v>
      </c>
      <c r="X23" s="226">
        <f t="shared" si="11"/>
        <v>14.20</v>
      </c>
      <c r="Y23" s="118">
        <v>55</v>
      </c>
      <c r="Z23" s="105">
        <f t="shared" si="12"/>
        <v>44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630183</v>
      </c>
      <c r="C24" s="118" t="s">
        <v>154</v>
      </c>
      <c r="D24" s="261">
        <v>5</v>
      </c>
      <c r="E24" s="261">
        <v>6</v>
      </c>
      <c r="F24" s="261">
        <v>12</v>
      </c>
      <c r="G24" s="228">
        <v>5</v>
      </c>
      <c r="H24" s="228">
        <v>3</v>
      </c>
      <c r="I24" s="228">
        <f t="shared" si="1"/>
        <v>31</v>
      </c>
      <c r="J24" s="228">
        <f t="shared" si="2"/>
        <v>4.6499999999999995</v>
      </c>
      <c r="K24" s="229">
        <v>1</v>
      </c>
      <c r="L24" s="229">
        <v>2</v>
      </c>
      <c r="M24" s="229">
        <v>2</v>
      </c>
      <c r="N24" s="229">
        <v>3</v>
      </c>
      <c r="O24" s="229">
        <v>1</v>
      </c>
      <c r="P24" s="229">
        <f t="shared" si="3"/>
        <v>9</v>
      </c>
      <c r="Q24" s="229">
        <f t="shared" si="4"/>
        <v>0.45</v>
      </c>
      <c r="R24" s="103">
        <f t="shared" si="5"/>
        <v>0.80</v>
      </c>
      <c r="S24" s="103">
        <f t="shared" si="6"/>
        <v>0.99999999999999989</v>
      </c>
      <c r="T24" s="103">
        <f t="shared" si="7"/>
        <v>1.90</v>
      </c>
      <c r="U24" s="103">
        <f t="shared" si="8"/>
        <v>0.90</v>
      </c>
      <c r="V24" s="103">
        <f t="shared" si="9"/>
        <v>0.49999999999999994</v>
      </c>
      <c r="W24" s="26">
        <f t="shared" si="10"/>
        <v>40</v>
      </c>
      <c r="X24" s="226">
        <f t="shared" si="11"/>
        <v>8</v>
      </c>
      <c r="Y24" s="118">
        <v>30</v>
      </c>
      <c r="Z24" s="105">
        <f t="shared" si="12"/>
        <v>24</v>
      </c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630185</v>
      </c>
      <c r="C25" s="118" t="s">
        <v>155</v>
      </c>
      <c r="D25" s="261">
        <v>10</v>
      </c>
      <c r="E25" s="261">
        <v>15</v>
      </c>
      <c r="F25" s="261">
        <v>15</v>
      </c>
      <c r="G25" s="228">
        <v>14</v>
      </c>
      <c r="H25" s="228">
        <v>5</v>
      </c>
      <c r="I25" s="228">
        <f t="shared" si="1"/>
        <v>59</v>
      </c>
      <c r="J25" s="228">
        <f t="shared" si="2"/>
        <v>8.85</v>
      </c>
      <c r="K25" s="229">
        <v>5</v>
      </c>
      <c r="L25" s="229">
        <v>4</v>
      </c>
      <c r="M25" s="229">
        <v>2</v>
      </c>
      <c r="N25" s="229">
        <v>1</v>
      </c>
      <c r="O25" s="229">
        <v>5</v>
      </c>
      <c r="P25" s="229">
        <f t="shared" si="3"/>
        <v>17</v>
      </c>
      <c r="Q25" s="229">
        <f t="shared" si="4"/>
        <v>0.85000000000000009</v>
      </c>
      <c r="R25" s="103">
        <f t="shared" si="5"/>
        <v>1.75</v>
      </c>
      <c r="S25" s="103">
        <f t="shared" si="6"/>
        <v>2.4500000000000002</v>
      </c>
      <c r="T25" s="103">
        <f t="shared" si="7"/>
        <v>2.35</v>
      </c>
      <c r="U25" s="103">
        <f t="shared" si="8"/>
        <v>2.15</v>
      </c>
      <c r="V25" s="103">
        <f t="shared" si="9"/>
        <v>1</v>
      </c>
      <c r="W25" s="26">
        <f t="shared" si="10"/>
        <v>76</v>
      </c>
      <c r="X25" s="226">
        <f t="shared" si="11"/>
        <v>15.20</v>
      </c>
      <c r="Y25" s="118">
        <v>54</v>
      </c>
      <c r="Z25" s="105">
        <f t="shared" si="12"/>
        <v>43.20</v>
      </c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630186</v>
      </c>
      <c r="C26" s="118" t="s">
        <v>156</v>
      </c>
      <c r="D26" s="261">
        <v>11</v>
      </c>
      <c r="E26" s="261">
        <v>13</v>
      </c>
      <c r="F26" s="261">
        <v>10</v>
      </c>
      <c r="G26" s="228">
        <v>12</v>
      </c>
      <c r="H26" s="228">
        <v>14</v>
      </c>
      <c r="I26" s="228">
        <f t="shared" si="1"/>
        <v>60</v>
      </c>
      <c r="J26" s="228">
        <f t="shared" si="2"/>
        <v>9</v>
      </c>
      <c r="K26" s="229">
        <v>4</v>
      </c>
      <c r="L26" s="229">
        <v>3</v>
      </c>
      <c r="M26" s="229">
        <v>4</v>
      </c>
      <c r="N26" s="229">
        <v>2</v>
      </c>
      <c r="O26" s="229">
        <v>6</v>
      </c>
      <c r="P26" s="229">
        <f t="shared" si="3"/>
        <v>19</v>
      </c>
      <c r="Q26" s="229">
        <f t="shared" si="4"/>
        <v>0.95</v>
      </c>
      <c r="R26" s="103">
        <f t="shared" si="5"/>
        <v>1.85</v>
      </c>
      <c r="S26" s="103">
        <f t="shared" si="6"/>
        <v>2.10</v>
      </c>
      <c r="T26" s="103">
        <f t="shared" si="7"/>
        <v>1.70</v>
      </c>
      <c r="U26" s="103">
        <f t="shared" si="8"/>
        <v>1.90</v>
      </c>
      <c r="V26" s="103">
        <f t="shared" si="9"/>
        <v>2.4000000000000004</v>
      </c>
      <c r="W26" s="26">
        <f t="shared" si="10"/>
        <v>79</v>
      </c>
      <c r="X26" s="226">
        <f t="shared" si="11"/>
        <v>15.80</v>
      </c>
      <c r="Y26" s="118">
        <v>60</v>
      </c>
      <c r="Z26" s="105">
        <f t="shared" si="12"/>
        <v>48</v>
      </c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630187</v>
      </c>
      <c r="C27" s="118" t="s">
        <v>157</v>
      </c>
      <c r="D27" s="261">
        <v>5</v>
      </c>
      <c r="E27" s="261">
        <v>4</v>
      </c>
      <c r="F27" s="261">
        <v>3</v>
      </c>
      <c r="G27" s="228">
        <v>5</v>
      </c>
      <c r="H27" s="228">
        <v>2</v>
      </c>
      <c r="I27" s="228">
        <f t="shared" si="1"/>
        <v>19</v>
      </c>
      <c r="J27" s="228">
        <f t="shared" si="2"/>
        <v>2.85</v>
      </c>
      <c r="K27" s="229">
        <v>2</v>
      </c>
      <c r="L27" s="229">
        <v>3</v>
      </c>
      <c r="M27" s="229">
        <v>2</v>
      </c>
      <c r="N27" s="229">
        <v>1</v>
      </c>
      <c r="O27" s="229">
        <v>2</v>
      </c>
      <c r="P27" s="229">
        <f t="shared" si="3"/>
        <v>10</v>
      </c>
      <c r="Q27" s="229">
        <f t="shared" si="4"/>
        <v>0.50</v>
      </c>
      <c r="R27" s="103">
        <f t="shared" si="5"/>
        <v>0.85</v>
      </c>
      <c r="S27" s="103">
        <f t="shared" si="6"/>
        <v>0.75</v>
      </c>
      <c r="T27" s="103">
        <f t="shared" si="7"/>
        <v>0.54999999999999993</v>
      </c>
      <c r="U27" s="103">
        <f t="shared" si="8"/>
        <v>0.80</v>
      </c>
      <c r="V27" s="103">
        <f t="shared" si="9"/>
        <v>0.40</v>
      </c>
      <c r="W27" s="26">
        <f t="shared" si="10"/>
        <v>29</v>
      </c>
      <c r="X27" s="226">
        <f t="shared" si="11"/>
        <v>5.8000000000000007</v>
      </c>
      <c r="Y27" s="118">
        <v>32</v>
      </c>
      <c r="Z27" s="105">
        <f t="shared" si="12"/>
        <v>25.60</v>
      </c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630188</v>
      </c>
      <c r="C28" s="118" t="s">
        <v>158</v>
      </c>
      <c r="D28" s="261">
        <v>6</v>
      </c>
      <c r="E28" s="261">
        <v>8</v>
      </c>
      <c r="F28" s="261">
        <v>9</v>
      </c>
      <c r="G28" s="228">
        <v>8</v>
      </c>
      <c r="H28" s="228">
        <v>5</v>
      </c>
      <c r="I28" s="228">
        <f t="shared" si="1"/>
        <v>36</v>
      </c>
      <c r="J28" s="228">
        <f t="shared" si="2"/>
        <v>5.40</v>
      </c>
      <c r="K28" s="229">
        <v>3</v>
      </c>
      <c r="L28" s="229">
        <v>2</v>
      </c>
      <c r="M28" s="229">
        <v>4</v>
      </c>
      <c r="N28" s="229">
        <v>2</v>
      </c>
      <c r="O28" s="229">
        <v>4</v>
      </c>
      <c r="P28" s="229">
        <f t="shared" si="3"/>
        <v>15</v>
      </c>
      <c r="Q28" s="229">
        <f t="shared" si="4"/>
        <v>0.75</v>
      </c>
      <c r="R28" s="103">
        <f t="shared" si="5"/>
        <v>1.0499999999999998</v>
      </c>
      <c r="S28" s="103">
        <f t="shared" si="6"/>
        <v>1.30</v>
      </c>
      <c r="T28" s="103">
        <f t="shared" si="7"/>
        <v>1.5499999999999998</v>
      </c>
      <c r="U28" s="103">
        <f t="shared" si="8"/>
        <v>1.30</v>
      </c>
      <c r="V28" s="103">
        <f t="shared" si="9"/>
        <v>0.95</v>
      </c>
      <c r="W28" s="26">
        <f t="shared" si="10"/>
        <v>51</v>
      </c>
      <c r="X28" s="226">
        <f t="shared" si="11"/>
        <v>10.200000000000001</v>
      </c>
      <c r="Y28" s="118">
        <v>40</v>
      </c>
      <c r="Z28" s="105">
        <f t="shared" si="12"/>
        <v>32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630191</v>
      </c>
      <c r="C29" s="118" t="s">
        <v>159</v>
      </c>
      <c r="D29" s="261">
        <v>15</v>
      </c>
      <c r="E29" s="261">
        <v>13</v>
      </c>
      <c r="F29" s="261">
        <v>14</v>
      </c>
      <c r="G29" s="228">
        <v>15</v>
      </c>
      <c r="H29" s="228">
        <v>18</v>
      </c>
      <c r="I29" s="228">
        <f t="shared" si="1"/>
        <v>75</v>
      </c>
      <c r="J29" s="228">
        <f t="shared" si="2"/>
        <v>11.25</v>
      </c>
      <c r="K29" s="229">
        <v>4</v>
      </c>
      <c r="L29" s="229">
        <v>2</v>
      </c>
      <c r="M29" s="229">
        <v>4</v>
      </c>
      <c r="N29" s="229">
        <v>6</v>
      </c>
      <c r="O29" s="229">
        <v>5</v>
      </c>
      <c r="P29" s="229">
        <f t="shared" si="3"/>
        <v>21</v>
      </c>
      <c r="Q29" s="229">
        <f t="shared" si="4"/>
        <v>1.05</v>
      </c>
      <c r="R29" s="103">
        <f t="shared" si="5"/>
        <v>2.4500000000000002</v>
      </c>
      <c r="S29" s="103">
        <f t="shared" si="6"/>
        <v>2.0499999999999998</v>
      </c>
      <c r="T29" s="103">
        <f t="shared" si="7"/>
        <v>2.3000000000000003</v>
      </c>
      <c r="U29" s="103">
        <f t="shared" si="8"/>
        <v>2.5499999999999998</v>
      </c>
      <c r="V29" s="103">
        <f t="shared" si="9"/>
        <v>2.9499999999999997</v>
      </c>
      <c r="W29" s="26">
        <f t="shared" si="10"/>
        <v>96</v>
      </c>
      <c r="X29" s="226">
        <f t="shared" si="11"/>
        <v>19.200000000000003</v>
      </c>
      <c r="Y29" s="118">
        <v>75</v>
      </c>
      <c r="Z29" s="105">
        <f t="shared" si="12"/>
        <v>60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630192</v>
      </c>
      <c r="C30" s="118" t="s">
        <v>160</v>
      </c>
      <c r="D30" s="261">
        <v>9</v>
      </c>
      <c r="E30" s="261">
        <v>8</v>
      </c>
      <c r="F30" s="261">
        <v>9</v>
      </c>
      <c r="G30" s="228">
        <v>8</v>
      </c>
      <c r="H30" s="228">
        <v>5</v>
      </c>
      <c r="I30" s="228">
        <f t="shared" si="1"/>
        <v>39</v>
      </c>
      <c r="J30" s="228">
        <f t="shared" si="2"/>
        <v>5.85</v>
      </c>
      <c r="K30" s="229">
        <v>3</v>
      </c>
      <c r="L30" s="229">
        <v>1</v>
      </c>
      <c r="M30" s="229">
        <v>2</v>
      </c>
      <c r="N30" s="229">
        <v>5</v>
      </c>
      <c r="O30" s="229">
        <v>4</v>
      </c>
      <c r="P30" s="229">
        <f t="shared" si="3"/>
        <v>15</v>
      </c>
      <c r="Q30" s="229">
        <f t="shared" si="4"/>
        <v>0.75</v>
      </c>
      <c r="R30" s="103">
        <f t="shared" si="5"/>
        <v>1.50</v>
      </c>
      <c r="S30" s="103">
        <f t="shared" si="6"/>
        <v>1.25</v>
      </c>
      <c r="T30" s="103">
        <f t="shared" si="7"/>
        <v>1.45</v>
      </c>
      <c r="U30" s="103">
        <f t="shared" si="8"/>
        <v>1.45</v>
      </c>
      <c r="V30" s="103">
        <f t="shared" si="9"/>
        <v>0.95</v>
      </c>
      <c r="W30" s="26">
        <f t="shared" si="10"/>
        <v>54</v>
      </c>
      <c r="X30" s="226">
        <f t="shared" si="11"/>
        <v>10.80</v>
      </c>
      <c r="Y30" s="118">
        <v>56</v>
      </c>
      <c r="Z30" s="105">
        <f t="shared" si="12"/>
        <v>44.80</v>
      </c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630194</v>
      </c>
      <c r="C31" s="118" t="s">
        <v>161</v>
      </c>
      <c r="D31" s="261">
        <v>10</v>
      </c>
      <c r="E31" s="261">
        <v>6</v>
      </c>
      <c r="F31" s="261">
        <v>8</v>
      </c>
      <c r="G31" s="228">
        <v>9</v>
      </c>
      <c r="H31" s="228">
        <v>8</v>
      </c>
      <c r="I31" s="228">
        <f t="shared" si="1"/>
        <v>41</v>
      </c>
      <c r="J31" s="228">
        <f t="shared" si="2"/>
        <v>6.15</v>
      </c>
      <c r="K31" s="229">
        <v>2</v>
      </c>
      <c r="L31" s="229">
        <v>2</v>
      </c>
      <c r="M31" s="229">
        <v>3</v>
      </c>
      <c r="N31" s="229">
        <v>2</v>
      </c>
      <c r="O31" s="229">
        <v>3</v>
      </c>
      <c r="P31" s="229">
        <f t="shared" si="3"/>
        <v>12</v>
      </c>
      <c r="Q31" s="229">
        <f t="shared" si="4"/>
        <v>0.60000000000000009</v>
      </c>
      <c r="R31" s="103">
        <f t="shared" si="5"/>
        <v>1.60</v>
      </c>
      <c r="S31" s="103">
        <f t="shared" si="6"/>
        <v>0.99999999999999989</v>
      </c>
      <c r="T31" s="103">
        <f t="shared" si="7"/>
        <v>1.35</v>
      </c>
      <c r="U31" s="103">
        <f t="shared" si="8"/>
        <v>1.45</v>
      </c>
      <c r="V31" s="103">
        <f t="shared" si="9"/>
        <v>1.35</v>
      </c>
      <c r="W31" s="26">
        <f t="shared" si="10"/>
        <v>53</v>
      </c>
      <c r="X31" s="226">
        <f t="shared" si="11"/>
        <v>10.60</v>
      </c>
      <c r="Y31" s="118">
        <v>37</v>
      </c>
      <c r="Z31" s="105">
        <f t="shared" si="12"/>
        <v>29.60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630201</v>
      </c>
      <c r="C32" s="118" t="s">
        <v>162</v>
      </c>
      <c r="D32" s="261">
        <v>8</v>
      </c>
      <c r="E32" s="261">
        <v>9</v>
      </c>
      <c r="F32" s="261">
        <v>8</v>
      </c>
      <c r="G32" s="228">
        <v>11</v>
      </c>
      <c r="H32" s="228">
        <v>9</v>
      </c>
      <c r="I32" s="228">
        <f t="shared" si="1"/>
        <v>45</v>
      </c>
      <c r="J32" s="228">
        <f t="shared" si="2"/>
        <v>6.75</v>
      </c>
      <c r="K32" s="229">
        <v>4</v>
      </c>
      <c r="L32" s="229">
        <v>2</v>
      </c>
      <c r="M32" s="229">
        <v>5</v>
      </c>
      <c r="N32" s="229">
        <v>2</v>
      </c>
      <c r="O32" s="229">
        <v>1</v>
      </c>
      <c r="P32" s="229">
        <f t="shared" si="3"/>
        <v>14</v>
      </c>
      <c r="Q32" s="229">
        <f t="shared" si="4"/>
        <v>0.70</v>
      </c>
      <c r="R32" s="103">
        <f t="shared" si="5"/>
        <v>1.40</v>
      </c>
      <c r="S32" s="103">
        <f t="shared" si="6"/>
        <v>1.45</v>
      </c>
      <c r="T32" s="103">
        <f t="shared" si="7"/>
        <v>1.45</v>
      </c>
      <c r="U32" s="103">
        <f t="shared" si="8"/>
        <v>1.75</v>
      </c>
      <c r="V32" s="103">
        <f t="shared" si="9"/>
        <v>1.40</v>
      </c>
      <c r="W32" s="26">
        <f t="shared" si="10"/>
        <v>59</v>
      </c>
      <c r="X32" s="226">
        <f t="shared" si="11"/>
        <v>11.80</v>
      </c>
      <c r="Y32" s="118">
        <v>44</v>
      </c>
      <c r="Z32" s="105">
        <f t="shared" si="12"/>
        <v>35.200000000000003</v>
      </c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630202</v>
      </c>
      <c r="C33" s="118" t="s">
        <v>163</v>
      </c>
      <c r="D33" s="261">
        <v>5</v>
      </c>
      <c r="E33" s="261">
        <v>2</v>
      </c>
      <c r="F33" s="261">
        <v>5</v>
      </c>
      <c r="G33" s="228">
        <v>9</v>
      </c>
      <c r="H33" s="228">
        <v>5</v>
      </c>
      <c r="I33" s="228">
        <f t="shared" si="1"/>
        <v>26</v>
      </c>
      <c r="J33" s="228">
        <f t="shared" si="2"/>
        <v>3.90</v>
      </c>
      <c r="K33" s="229">
        <v>2</v>
      </c>
      <c r="L33" s="229">
        <v>2</v>
      </c>
      <c r="M33" s="229">
        <v>1</v>
      </c>
      <c r="N33" s="229">
        <v>2</v>
      </c>
      <c r="O33" s="229">
        <v>1</v>
      </c>
      <c r="P33" s="229">
        <f t="shared" si="3"/>
        <v>8</v>
      </c>
      <c r="Q33" s="229">
        <f t="shared" si="4"/>
        <v>0.40</v>
      </c>
      <c r="R33" s="103">
        <f t="shared" si="5"/>
        <v>0.85</v>
      </c>
      <c r="S33" s="103">
        <f t="shared" si="6"/>
        <v>0.40</v>
      </c>
      <c r="T33" s="103">
        <f t="shared" si="7"/>
        <v>0.80</v>
      </c>
      <c r="U33" s="103">
        <f t="shared" si="8"/>
        <v>1.45</v>
      </c>
      <c r="V33" s="103">
        <f t="shared" si="9"/>
        <v>0.80</v>
      </c>
      <c r="W33" s="26">
        <f t="shared" si="10"/>
        <v>34</v>
      </c>
      <c r="X33" s="226">
        <f t="shared" si="11"/>
        <v>6.8000000000000007</v>
      </c>
      <c r="Y33" s="118">
        <v>24</v>
      </c>
      <c r="Z33" s="105">
        <f t="shared" si="12"/>
        <v>19.200000000000003</v>
      </c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630204</v>
      </c>
      <c r="C34" s="118" t="s">
        <v>164</v>
      </c>
      <c r="D34" s="261">
        <v>10</v>
      </c>
      <c r="E34" s="261">
        <v>13</v>
      </c>
      <c r="F34" s="261">
        <v>14</v>
      </c>
      <c r="G34" s="228">
        <v>8</v>
      </c>
      <c r="H34" s="228">
        <v>9</v>
      </c>
      <c r="I34" s="228">
        <f t="shared" si="1"/>
        <v>54</v>
      </c>
      <c r="J34" s="228">
        <f t="shared" si="2"/>
        <v>8.10</v>
      </c>
      <c r="K34" s="229">
        <v>2</v>
      </c>
      <c r="L34" s="229">
        <v>3</v>
      </c>
      <c r="M34" s="229">
        <v>4</v>
      </c>
      <c r="N34" s="229">
        <v>2</v>
      </c>
      <c r="O34" s="229">
        <v>5</v>
      </c>
      <c r="P34" s="229">
        <f t="shared" si="3"/>
        <v>16</v>
      </c>
      <c r="Q34" s="229">
        <f t="shared" si="4"/>
        <v>0.80</v>
      </c>
      <c r="R34" s="103">
        <f t="shared" si="5"/>
        <v>1.60</v>
      </c>
      <c r="S34" s="103">
        <f t="shared" si="6"/>
        <v>2.10</v>
      </c>
      <c r="T34" s="103">
        <f t="shared" si="7"/>
        <v>2.3000000000000003</v>
      </c>
      <c r="U34" s="103">
        <f t="shared" si="8"/>
        <v>1.30</v>
      </c>
      <c r="V34" s="103">
        <f t="shared" si="9"/>
        <v>1.60</v>
      </c>
      <c r="W34" s="26">
        <f t="shared" si="10"/>
        <v>70</v>
      </c>
      <c r="X34" s="226">
        <f t="shared" si="11"/>
        <v>14</v>
      </c>
      <c r="Y34" s="118">
        <v>50</v>
      </c>
      <c r="Z34" s="105">
        <f t="shared" si="12"/>
        <v>40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630209</v>
      </c>
      <c r="C35" s="118" t="s">
        <v>121</v>
      </c>
      <c r="D35" s="261">
        <v>6</v>
      </c>
      <c r="E35" s="261">
        <v>12</v>
      </c>
      <c r="F35" s="261">
        <v>11</v>
      </c>
      <c r="G35" s="228">
        <v>9</v>
      </c>
      <c r="H35" s="228">
        <v>8</v>
      </c>
      <c r="I35" s="228">
        <f t="shared" si="1"/>
        <v>46</v>
      </c>
      <c r="J35" s="228">
        <f t="shared" si="2"/>
        <v>6.90</v>
      </c>
      <c r="K35" s="229">
        <v>3</v>
      </c>
      <c r="L35" s="229">
        <v>1</v>
      </c>
      <c r="M35" s="229">
        <v>4</v>
      </c>
      <c r="N35" s="229">
        <v>3</v>
      </c>
      <c r="O35" s="229">
        <v>1</v>
      </c>
      <c r="P35" s="229">
        <f t="shared" si="3"/>
        <v>12</v>
      </c>
      <c r="Q35" s="229">
        <f t="shared" si="4"/>
        <v>0.60000000000000009</v>
      </c>
      <c r="R35" s="103">
        <f t="shared" si="5"/>
        <v>1.0499999999999998</v>
      </c>
      <c r="S35" s="103">
        <f t="shared" si="6"/>
        <v>1.85</v>
      </c>
      <c r="T35" s="103">
        <f t="shared" si="7"/>
        <v>1.85</v>
      </c>
      <c r="U35" s="103">
        <f t="shared" si="8"/>
        <v>1.50</v>
      </c>
      <c r="V35" s="103">
        <f t="shared" si="9"/>
        <v>1.25</v>
      </c>
      <c r="W35" s="26">
        <f t="shared" si="10"/>
        <v>58</v>
      </c>
      <c r="X35" s="226">
        <f t="shared" si="11"/>
        <v>11.60</v>
      </c>
      <c r="Y35" s="118">
        <v>46</v>
      </c>
      <c r="Z35" s="105">
        <f t="shared" si="12"/>
        <v>36.800000000000004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630210</v>
      </c>
      <c r="C36" s="118" t="s">
        <v>165</v>
      </c>
      <c r="D36" s="261">
        <v>10</v>
      </c>
      <c r="E36" s="261">
        <v>5</v>
      </c>
      <c r="F36" s="261">
        <v>5</v>
      </c>
      <c r="G36" s="228">
        <v>8</v>
      </c>
      <c r="H36" s="228">
        <v>9</v>
      </c>
      <c r="I36" s="228">
        <f t="shared" si="1"/>
        <v>37</v>
      </c>
      <c r="J36" s="228">
        <f t="shared" si="2"/>
        <v>5.55</v>
      </c>
      <c r="K36" s="229">
        <v>2</v>
      </c>
      <c r="L36" s="229">
        <v>4</v>
      </c>
      <c r="M36" s="229">
        <v>3</v>
      </c>
      <c r="N36" s="229">
        <v>2</v>
      </c>
      <c r="O36" s="229">
        <v>2</v>
      </c>
      <c r="P36" s="229">
        <f t="shared" si="3"/>
        <v>13</v>
      </c>
      <c r="Q36" s="229">
        <f t="shared" si="4"/>
        <v>0.65</v>
      </c>
      <c r="R36" s="103">
        <f t="shared" si="5"/>
        <v>1.60</v>
      </c>
      <c r="S36" s="103">
        <f t="shared" si="6"/>
        <v>0.95</v>
      </c>
      <c r="T36" s="103">
        <f t="shared" si="7"/>
        <v>0.90</v>
      </c>
      <c r="U36" s="103">
        <f t="shared" si="8"/>
        <v>1.30</v>
      </c>
      <c r="V36" s="103">
        <f t="shared" si="9"/>
        <v>1.45</v>
      </c>
      <c r="W36" s="26">
        <f t="shared" si="10"/>
        <v>50</v>
      </c>
      <c r="X36" s="226">
        <f t="shared" si="11"/>
        <v>10</v>
      </c>
      <c r="Y36" s="118">
        <v>43</v>
      </c>
      <c r="Z36" s="105">
        <f t="shared" si="12"/>
        <v>34.40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630217</v>
      </c>
      <c r="C37" s="118" t="s">
        <v>166</v>
      </c>
      <c r="D37" s="261">
        <v>6</v>
      </c>
      <c r="E37" s="261">
        <v>8</v>
      </c>
      <c r="F37" s="261">
        <v>9</v>
      </c>
      <c r="G37" s="228">
        <v>10</v>
      </c>
      <c r="H37" s="228">
        <v>5</v>
      </c>
      <c r="I37" s="228">
        <f t="shared" si="1"/>
        <v>38</v>
      </c>
      <c r="J37" s="228">
        <f t="shared" si="2"/>
        <v>5.70</v>
      </c>
      <c r="K37" s="229">
        <v>4</v>
      </c>
      <c r="L37" s="229">
        <v>2</v>
      </c>
      <c r="M37" s="229">
        <v>3</v>
      </c>
      <c r="N37" s="229">
        <v>2</v>
      </c>
      <c r="O37" s="229">
        <v>2</v>
      </c>
      <c r="P37" s="229">
        <f t="shared" si="3"/>
        <v>13</v>
      </c>
      <c r="Q37" s="229">
        <f t="shared" si="4"/>
        <v>0.65</v>
      </c>
      <c r="R37" s="103">
        <f t="shared" si="5"/>
        <v>1.0999999999999999</v>
      </c>
      <c r="S37" s="103">
        <f t="shared" si="6"/>
        <v>1.30</v>
      </c>
      <c r="T37" s="103">
        <f t="shared" si="7"/>
        <v>1.50</v>
      </c>
      <c r="U37" s="103">
        <f t="shared" si="8"/>
        <v>1.60</v>
      </c>
      <c r="V37" s="103">
        <f t="shared" si="9"/>
        <v>0.85</v>
      </c>
      <c r="W37" s="26">
        <f t="shared" si="10"/>
        <v>51</v>
      </c>
      <c r="X37" s="226">
        <f t="shared" si="11"/>
        <v>10.200000000000001</v>
      </c>
      <c r="Y37" s="118">
        <v>39</v>
      </c>
      <c r="Z37" s="105">
        <f t="shared" si="12"/>
        <v>31.200000000000003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630221</v>
      </c>
      <c r="C38" s="118" t="s">
        <v>167</v>
      </c>
      <c r="D38" s="261">
        <v>5</v>
      </c>
      <c r="E38" s="261">
        <v>6</v>
      </c>
      <c r="F38" s="261">
        <v>5</v>
      </c>
      <c r="G38" s="228">
        <v>2</v>
      </c>
      <c r="H38" s="228">
        <v>5</v>
      </c>
      <c r="I38" s="228">
        <f t="shared" si="1"/>
        <v>23</v>
      </c>
      <c r="J38" s="228">
        <f t="shared" si="2"/>
        <v>3.4499999999999997</v>
      </c>
      <c r="K38" s="229">
        <v>1</v>
      </c>
      <c r="L38" s="229">
        <v>2</v>
      </c>
      <c r="M38" s="229">
        <v>1</v>
      </c>
      <c r="N38" s="229">
        <v>3</v>
      </c>
      <c r="O38" s="229">
        <v>2</v>
      </c>
      <c r="P38" s="229">
        <f t="shared" si="3"/>
        <v>9</v>
      </c>
      <c r="Q38" s="229">
        <f t="shared" si="4"/>
        <v>0.45</v>
      </c>
      <c r="R38" s="103">
        <f t="shared" si="5"/>
        <v>0.80</v>
      </c>
      <c r="S38" s="103">
        <f t="shared" si="6"/>
        <v>0.99999999999999989</v>
      </c>
      <c r="T38" s="103">
        <f t="shared" si="7"/>
        <v>0.80</v>
      </c>
      <c r="U38" s="103">
        <f t="shared" si="8"/>
        <v>0.45</v>
      </c>
      <c r="V38" s="103">
        <f t="shared" si="9"/>
        <v>0.85</v>
      </c>
      <c r="W38" s="26">
        <f t="shared" si="10"/>
        <v>32</v>
      </c>
      <c r="X38" s="226">
        <f t="shared" si="11"/>
        <v>6.40</v>
      </c>
      <c r="Y38" s="118">
        <v>23</v>
      </c>
      <c r="Z38" s="105">
        <f t="shared" si="12"/>
        <v>18.400000000000002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630224</v>
      </c>
      <c r="C39" s="118" t="s">
        <v>168</v>
      </c>
      <c r="D39" s="261">
        <v>15</v>
      </c>
      <c r="E39" s="261">
        <v>11</v>
      </c>
      <c r="F39" s="261">
        <v>13</v>
      </c>
      <c r="G39" s="228">
        <v>11</v>
      </c>
      <c r="H39" s="228">
        <v>8</v>
      </c>
      <c r="I39" s="228">
        <f t="shared" si="1"/>
        <v>58</v>
      </c>
      <c r="J39" s="228">
        <f t="shared" si="2"/>
        <v>8.6999999999999993</v>
      </c>
      <c r="K39" s="229">
        <v>3</v>
      </c>
      <c r="L39" s="229">
        <v>2</v>
      </c>
      <c r="M39" s="229">
        <v>5</v>
      </c>
      <c r="N39" s="229">
        <v>4</v>
      </c>
      <c r="O39" s="229">
        <v>2</v>
      </c>
      <c r="P39" s="229">
        <f t="shared" si="3"/>
        <v>16</v>
      </c>
      <c r="Q39" s="229">
        <f t="shared" si="4"/>
        <v>0.80</v>
      </c>
      <c r="R39" s="103">
        <f t="shared" si="5"/>
        <v>2.40</v>
      </c>
      <c r="S39" s="103">
        <f t="shared" si="6"/>
        <v>1.75</v>
      </c>
      <c r="T39" s="103">
        <f t="shared" si="7"/>
        <v>2.2000000000000002</v>
      </c>
      <c r="U39" s="103">
        <f t="shared" si="8"/>
        <v>1.85</v>
      </c>
      <c r="V39" s="103">
        <f t="shared" si="9"/>
        <v>1.30</v>
      </c>
      <c r="W39" s="26">
        <f t="shared" si="10"/>
        <v>74</v>
      </c>
      <c r="X39" s="226">
        <f t="shared" si="11"/>
        <v>14.80</v>
      </c>
      <c r="Y39" s="118">
        <v>54</v>
      </c>
      <c r="Z39" s="105">
        <f t="shared" si="12"/>
        <v>43.20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630231</v>
      </c>
      <c r="C40" s="118" t="s">
        <v>169</v>
      </c>
      <c r="D40" s="261">
        <v>1</v>
      </c>
      <c r="E40" s="261">
        <v>0</v>
      </c>
      <c r="F40" s="261">
        <v>1</v>
      </c>
      <c r="G40" s="228">
        <v>0</v>
      </c>
      <c r="H40" s="228">
        <v>1</v>
      </c>
      <c r="I40" s="228">
        <f t="shared" si="1"/>
        <v>3</v>
      </c>
      <c r="J40" s="228">
        <f t="shared" si="2"/>
        <v>0.44999999999999996</v>
      </c>
      <c r="K40" s="229"/>
      <c r="L40" s="229"/>
      <c r="M40" s="229"/>
      <c r="N40" s="229"/>
      <c r="O40" s="229"/>
      <c r="P40" s="229">
        <f t="shared" si="3"/>
        <v>0</v>
      </c>
      <c r="Q40" s="229">
        <f t="shared" si="4"/>
        <v>0</v>
      </c>
      <c r="R40" s="103">
        <f t="shared" si="5"/>
        <v>0.15</v>
      </c>
      <c r="S40" s="103">
        <f t="shared" si="6"/>
        <v>0</v>
      </c>
      <c r="T40" s="103">
        <f t="shared" si="7"/>
        <v>0.15</v>
      </c>
      <c r="U40" s="103">
        <f t="shared" si="8"/>
        <v>0</v>
      </c>
      <c r="V40" s="103">
        <f t="shared" si="9"/>
        <v>0.15</v>
      </c>
      <c r="W40" s="26">
        <f t="shared" si="10"/>
        <v>3</v>
      </c>
      <c r="X40" s="226">
        <f t="shared" si="11"/>
        <v>0.60000000000000009</v>
      </c>
      <c r="Y40" s="118" t="s">
        <v>170</v>
      </c>
      <c r="Z40" s="105" t="e">
        <f t="shared" si="12"/>
        <v>#VALUE!</v>
      </c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630237</v>
      </c>
      <c r="C41" s="118" t="s">
        <v>171</v>
      </c>
      <c r="D41" s="261">
        <v>8</v>
      </c>
      <c r="E41" s="261">
        <v>9</v>
      </c>
      <c r="F41" s="261">
        <v>8</v>
      </c>
      <c r="G41" s="228">
        <v>9</v>
      </c>
      <c r="H41" s="228">
        <v>5</v>
      </c>
      <c r="I41" s="228">
        <f t="shared" si="1"/>
        <v>39</v>
      </c>
      <c r="J41" s="228">
        <f t="shared" si="2"/>
        <v>5.85</v>
      </c>
      <c r="K41" s="229">
        <v>2</v>
      </c>
      <c r="L41" s="229">
        <v>3</v>
      </c>
      <c r="M41" s="229">
        <v>2</v>
      </c>
      <c r="N41" s="229">
        <v>1</v>
      </c>
      <c r="O41" s="229">
        <v>3</v>
      </c>
      <c r="P41" s="229">
        <f t="shared" si="3"/>
        <v>11</v>
      </c>
      <c r="Q41" s="229">
        <f t="shared" si="4"/>
        <v>0.55000000000000004</v>
      </c>
      <c r="R41" s="103">
        <f t="shared" si="5"/>
        <v>1.30</v>
      </c>
      <c r="S41" s="103">
        <f t="shared" si="6"/>
        <v>1.50</v>
      </c>
      <c r="T41" s="103">
        <f t="shared" si="7"/>
        <v>1.30</v>
      </c>
      <c r="U41" s="103">
        <f t="shared" si="8"/>
        <v>1.40</v>
      </c>
      <c r="V41" s="103">
        <f t="shared" si="9"/>
        <v>0.90</v>
      </c>
      <c r="W41" s="26">
        <f t="shared" si="10"/>
        <v>50</v>
      </c>
      <c r="X41" s="226">
        <f t="shared" si="11"/>
        <v>10</v>
      </c>
      <c r="Y41" s="118">
        <v>39</v>
      </c>
      <c r="Z41" s="105">
        <f t="shared" si="12"/>
        <v>31.200000000000003</v>
      </c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630240</v>
      </c>
      <c r="C42" s="118" t="s">
        <v>172</v>
      </c>
      <c r="D42" s="261">
        <v>5</v>
      </c>
      <c r="E42" s="261">
        <v>6</v>
      </c>
      <c r="F42" s="261">
        <v>5</v>
      </c>
      <c r="G42" s="228">
        <v>4</v>
      </c>
      <c r="H42" s="228">
        <v>5</v>
      </c>
      <c r="I42" s="228">
        <f t="shared" si="1"/>
        <v>25</v>
      </c>
      <c r="J42" s="228">
        <f t="shared" si="2"/>
        <v>3.75</v>
      </c>
      <c r="K42" s="229">
        <v>3</v>
      </c>
      <c r="L42" s="229">
        <v>2</v>
      </c>
      <c r="M42" s="229">
        <v>1</v>
      </c>
      <c r="N42" s="229">
        <v>2</v>
      </c>
      <c r="O42" s="229">
        <v>0</v>
      </c>
      <c r="P42" s="229">
        <f t="shared" si="3"/>
        <v>8</v>
      </c>
      <c r="Q42" s="229">
        <f t="shared" si="4"/>
        <v>0.40</v>
      </c>
      <c r="R42" s="103">
        <f t="shared" si="5"/>
        <v>0.90</v>
      </c>
      <c r="S42" s="103">
        <f t="shared" si="6"/>
        <v>0.99999999999999989</v>
      </c>
      <c r="T42" s="103">
        <f t="shared" si="7"/>
        <v>0.80</v>
      </c>
      <c r="U42" s="103">
        <f t="shared" si="8"/>
        <v>0.70</v>
      </c>
      <c r="V42" s="103">
        <f t="shared" si="9"/>
        <v>0.75</v>
      </c>
      <c r="W42" s="26">
        <f t="shared" si="10"/>
        <v>33</v>
      </c>
      <c r="X42" s="226">
        <f t="shared" si="11"/>
        <v>6.60</v>
      </c>
      <c r="Y42" s="118">
        <v>21</v>
      </c>
      <c r="Z42" s="105">
        <f t="shared" si="12"/>
        <v>16.80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630241</v>
      </c>
      <c r="C43" s="118" t="s">
        <v>173</v>
      </c>
      <c r="D43" s="261">
        <v>11</v>
      </c>
      <c r="E43" s="261">
        <v>10</v>
      </c>
      <c r="F43" s="261">
        <v>4</v>
      </c>
      <c r="G43" s="228">
        <v>8</v>
      </c>
      <c r="H43" s="228">
        <v>9</v>
      </c>
      <c r="I43" s="228">
        <f t="shared" si="1"/>
        <v>42</v>
      </c>
      <c r="J43" s="228">
        <f t="shared" si="2"/>
        <v>6.30</v>
      </c>
      <c r="K43" s="229">
        <v>4</v>
      </c>
      <c r="L43" s="229">
        <v>2</v>
      </c>
      <c r="M43" s="229">
        <v>2</v>
      </c>
      <c r="N43" s="229">
        <v>3</v>
      </c>
      <c r="O43" s="229">
        <v>2</v>
      </c>
      <c r="P43" s="229">
        <f t="shared" si="3"/>
        <v>13</v>
      </c>
      <c r="Q43" s="229">
        <f t="shared" si="4"/>
        <v>0.65</v>
      </c>
      <c r="R43" s="103">
        <f t="shared" si="5"/>
        <v>1.85</v>
      </c>
      <c r="S43" s="103">
        <f t="shared" si="6"/>
        <v>1.60</v>
      </c>
      <c r="T43" s="103">
        <f t="shared" si="7"/>
        <v>0.70</v>
      </c>
      <c r="U43" s="103">
        <f t="shared" si="8"/>
        <v>1.35</v>
      </c>
      <c r="V43" s="103">
        <f t="shared" si="9"/>
        <v>1.45</v>
      </c>
      <c r="W43" s="26">
        <f t="shared" si="10"/>
        <v>55</v>
      </c>
      <c r="X43" s="226">
        <f t="shared" si="11"/>
        <v>11</v>
      </c>
      <c r="Y43" s="118">
        <v>42</v>
      </c>
      <c r="Z43" s="105">
        <f t="shared" si="12"/>
        <v>33.60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630244</v>
      </c>
      <c r="C44" s="118" t="s">
        <v>174</v>
      </c>
      <c r="D44" s="261">
        <v>13</v>
      </c>
      <c r="E44" s="261">
        <v>14</v>
      </c>
      <c r="F44" s="261">
        <v>5</v>
      </c>
      <c r="G44" s="228">
        <v>5</v>
      </c>
      <c r="H44" s="228">
        <v>6</v>
      </c>
      <c r="I44" s="228">
        <f t="shared" si="1"/>
        <v>43</v>
      </c>
      <c r="J44" s="228">
        <f t="shared" si="2"/>
        <v>6.45</v>
      </c>
      <c r="K44" s="229">
        <v>2</v>
      </c>
      <c r="L44" s="229">
        <v>3</v>
      </c>
      <c r="M44" s="229">
        <v>4</v>
      </c>
      <c r="N44" s="229">
        <v>3</v>
      </c>
      <c r="O44" s="229">
        <v>2</v>
      </c>
      <c r="P44" s="229">
        <f t="shared" si="3"/>
        <v>14</v>
      </c>
      <c r="Q44" s="229">
        <f t="shared" si="4"/>
        <v>0.70</v>
      </c>
      <c r="R44" s="103">
        <f t="shared" si="5"/>
        <v>2.0499999999999998</v>
      </c>
      <c r="S44" s="103">
        <f t="shared" si="6"/>
        <v>2.25</v>
      </c>
      <c r="T44" s="103">
        <f t="shared" si="7"/>
        <v>0.95</v>
      </c>
      <c r="U44" s="103">
        <f t="shared" si="8"/>
        <v>0.90</v>
      </c>
      <c r="V44" s="103">
        <f t="shared" si="9"/>
        <v>0.99999999999999989</v>
      </c>
      <c r="W44" s="26">
        <f t="shared" si="10"/>
        <v>57</v>
      </c>
      <c r="X44" s="226">
        <f t="shared" si="11"/>
        <v>11.40</v>
      </c>
      <c r="Y44" s="118">
        <v>50</v>
      </c>
      <c r="Z44" s="105">
        <f t="shared" si="12"/>
        <v>40</v>
      </c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630255</v>
      </c>
      <c r="C45" s="118" t="s">
        <v>175</v>
      </c>
      <c r="D45" s="261">
        <v>5</v>
      </c>
      <c r="E45" s="261">
        <v>8</v>
      </c>
      <c r="F45" s="261">
        <v>16</v>
      </c>
      <c r="G45" s="228">
        <v>12</v>
      </c>
      <c r="H45" s="228">
        <v>11</v>
      </c>
      <c r="I45" s="228">
        <f t="shared" si="1"/>
        <v>52</v>
      </c>
      <c r="J45" s="228">
        <f t="shared" si="2"/>
        <v>7.80</v>
      </c>
      <c r="K45" s="229">
        <v>3</v>
      </c>
      <c r="L45" s="229">
        <v>4</v>
      </c>
      <c r="M45" s="229">
        <v>2</v>
      </c>
      <c r="N45" s="229">
        <v>3</v>
      </c>
      <c r="O45" s="229">
        <v>3</v>
      </c>
      <c r="P45" s="229">
        <f t="shared" si="3"/>
        <v>15</v>
      </c>
      <c r="Q45" s="229">
        <f t="shared" si="4"/>
        <v>0.75</v>
      </c>
      <c r="R45" s="103">
        <f t="shared" si="5"/>
        <v>0.90</v>
      </c>
      <c r="S45" s="103">
        <f t="shared" si="6"/>
        <v>1.40</v>
      </c>
      <c r="T45" s="103">
        <f t="shared" si="7"/>
        <v>2.50</v>
      </c>
      <c r="U45" s="103">
        <f t="shared" si="8"/>
        <v>1.9499999999999997</v>
      </c>
      <c r="V45" s="103">
        <f t="shared" si="9"/>
        <v>1.7999999999999998</v>
      </c>
      <c r="W45" s="26">
        <f t="shared" si="10"/>
        <v>67</v>
      </c>
      <c r="X45" s="226">
        <f t="shared" si="11"/>
        <v>13.40</v>
      </c>
      <c r="Y45" s="118">
        <v>50</v>
      </c>
      <c r="Z45" s="105">
        <f t="shared" si="12"/>
        <v>40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630257</v>
      </c>
      <c r="C46" s="118" t="s">
        <v>176</v>
      </c>
      <c r="D46" s="261">
        <v>6</v>
      </c>
      <c r="E46" s="261">
        <v>8</v>
      </c>
      <c r="F46" s="261">
        <v>9</v>
      </c>
      <c r="G46" s="228">
        <v>8</v>
      </c>
      <c r="H46" s="228">
        <v>15</v>
      </c>
      <c r="I46" s="228">
        <f t="shared" si="1"/>
        <v>46</v>
      </c>
      <c r="J46" s="228">
        <f t="shared" si="2"/>
        <v>6.90</v>
      </c>
      <c r="K46" s="229">
        <v>2</v>
      </c>
      <c r="L46" s="229">
        <v>1</v>
      </c>
      <c r="M46" s="229">
        <v>3</v>
      </c>
      <c r="N46" s="229">
        <v>6</v>
      </c>
      <c r="O46" s="229">
        <v>4</v>
      </c>
      <c r="P46" s="229">
        <f t="shared" si="3"/>
        <v>16</v>
      </c>
      <c r="Q46" s="229">
        <f t="shared" si="4"/>
        <v>0.80</v>
      </c>
      <c r="R46" s="103">
        <f t="shared" si="5"/>
        <v>0.99999999999999989</v>
      </c>
      <c r="S46" s="103">
        <f t="shared" si="6"/>
        <v>1.25</v>
      </c>
      <c r="T46" s="103">
        <f t="shared" si="7"/>
        <v>1.50</v>
      </c>
      <c r="U46" s="103">
        <f t="shared" si="8"/>
        <v>1.50</v>
      </c>
      <c r="V46" s="103">
        <f t="shared" si="9"/>
        <v>2.4500000000000002</v>
      </c>
      <c r="W46" s="26">
        <f t="shared" si="10"/>
        <v>62</v>
      </c>
      <c r="X46" s="226">
        <f t="shared" si="11"/>
        <v>12.40</v>
      </c>
      <c r="Y46" s="118">
        <v>48</v>
      </c>
      <c r="Z46" s="105">
        <f t="shared" si="12"/>
        <v>38.400000000000006</v>
      </c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630258</v>
      </c>
      <c r="C47" s="118" t="s">
        <v>177</v>
      </c>
      <c r="D47" s="261">
        <v>11</v>
      </c>
      <c r="E47" s="261">
        <v>10</v>
      </c>
      <c r="F47" s="261">
        <v>9</v>
      </c>
      <c r="G47" s="228">
        <v>9</v>
      </c>
      <c r="H47" s="228">
        <v>5</v>
      </c>
      <c r="I47" s="228">
        <f t="shared" si="1"/>
        <v>44</v>
      </c>
      <c r="J47" s="228">
        <f t="shared" si="2"/>
        <v>6.60</v>
      </c>
      <c r="K47" s="229">
        <v>3</v>
      </c>
      <c r="L47" s="229">
        <v>2</v>
      </c>
      <c r="M47" s="229">
        <v>4</v>
      </c>
      <c r="N47" s="229">
        <v>2</v>
      </c>
      <c r="O47" s="229">
        <v>1</v>
      </c>
      <c r="P47" s="229">
        <f t="shared" si="3"/>
        <v>12</v>
      </c>
      <c r="Q47" s="229">
        <f t="shared" si="4"/>
        <v>0.60000000000000009</v>
      </c>
      <c r="R47" s="103">
        <f t="shared" si="5"/>
        <v>1.7999999999999998</v>
      </c>
      <c r="S47" s="103">
        <f t="shared" si="6"/>
        <v>1.60</v>
      </c>
      <c r="T47" s="103">
        <f t="shared" si="7"/>
        <v>1.5499999999999998</v>
      </c>
      <c r="U47" s="103">
        <f t="shared" si="8"/>
        <v>1.45</v>
      </c>
      <c r="V47" s="103">
        <f t="shared" si="9"/>
        <v>0.80</v>
      </c>
      <c r="W47" s="26">
        <f t="shared" si="10"/>
        <v>56</v>
      </c>
      <c r="X47" s="226">
        <f t="shared" si="11"/>
        <v>11.20</v>
      </c>
      <c r="Y47" s="118">
        <v>40</v>
      </c>
      <c r="Z47" s="105">
        <f t="shared" si="12"/>
        <v>32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630264</v>
      </c>
      <c r="C48" s="118" t="s">
        <v>178</v>
      </c>
      <c r="D48" s="261">
        <v>11</v>
      </c>
      <c r="E48" s="261">
        <v>11</v>
      </c>
      <c r="F48" s="261">
        <v>11</v>
      </c>
      <c r="G48" s="228">
        <v>8</v>
      </c>
      <c r="H48" s="228">
        <v>9</v>
      </c>
      <c r="I48" s="228">
        <f t="shared" si="1"/>
        <v>50</v>
      </c>
      <c r="J48" s="228">
        <f t="shared" si="2"/>
        <v>7.50</v>
      </c>
      <c r="K48" s="229">
        <v>2</v>
      </c>
      <c r="L48" s="229">
        <v>3</v>
      </c>
      <c r="M48" s="229">
        <v>5</v>
      </c>
      <c r="N48" s="229">
        <v>2</v>
      </c>
      <c r="O48" s="229">
        <v>4</v>
      </c>
      <c r="P48" s="229">
        <f t="shared" si="3"/>
        <v>16</v>
      </c>
      <c r="Q48" s="229">
        <f t="shared" si="4"/>
        <v>0.80</v>
      </c>
      <c r="R48" s="103">
        <f t="shared" si="5"/>
        <v>1.75</v>
      </c>
      <c r="S48" s="103">
        <f t="shared" si="6"/>
        <v>1.7999999999999998</v>
      </c>
      <c r="T48" s="103">
        <f t="shared" si="7"/>
        <v>1.90</v>
      </c>
      <c r="U48" s="103">
        <f t="shared" si="8"/>
        <v>1.30</v>
      </c>
      <c r="V48" s="103">
        <f t="shared" si="9"/>
        <v>1.5499999999999998</v>
      </c>
      <c r="W48" s="26">
        <f t="shared" si="10"/>
        <v>66</v>
      </c>
      <c r="X48" s="226">
        <f t="shared" si="11"/>
        <v>13.20</v>
      </c>
      <c r="Y48" s="118">
        <v>48</v>
      </c>
      <c r="Z48" s="105">
        <f t="shared" si="12"/>
        <v>38.400000000000006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630271</v>
      </c>
      <c r="C49" s="118" t="s">
        <v>179</v>
      </c>
      <c r="D49" s="261">
        <v>13</v>
      </c>
      <c r="E49" s="261">
        <v>14</v>
      </c>
      <c r="F49" s="261">
        <v>5</v>
      </c>
      <c r="G49" s="228">
        <v>8</v>
      </c>
      <c r="H49" s="228">
        <v>9</v>
      </c>
      <c r="I49" s="228">
        <f t="shared" si="1"/>
        <v>49</v>
      </c>
      <c r="J49" s="228">
        <f t="shared" si="2"/>
        <v>7.35</v>
      </c>
      <c r="K49" s="229">
        <v>3</v>
      </c>
      <c r="L49" s="229">
        <v>2</v>
      </c>
      <c r="M49" s="229">
        <v>5</v>
      </c>
      <c r="N49" s="229">
        <v>2</v>
      </c>
      <c r="O49" s="229">
        <v>5</v>
      </c>
      <c r="P49" s="229">
        <f t="shared" si="3"/>
        <v>17</v>
      </c>
      <c r="Q49" s="229">
        <f t="shared" si="4"/>
        <v>0.85000000000000009</v>
      </c>
      <c r="R49" s="103">
        <f t="shared" si="5"/>
        <v>2.10</v>
      </c>
      <c r="S49" s="103">
        <f t="shared" si="6"/>
        <v>2.2000000000000002</v>
      </c>
      <c r="T49" s="103">
        <f t="shared" si="7"/>
        <v>1</v>
      </c>
      <c r="U49" s="103">
        <f t="shared" si="8"/>
        <v>1.30</v>
      </c>
      <c r="V49" s="103">
        <f t="shared" si="9"/>
        <v>1.60</v>
      </c>
      <c r="W49" s="26">
        <f t="shared" si="10"/>
        <v>66</v>
      </c>
      <c r="X49" s="226">
        <f t="shared" si="11"/>
        <v>13.20</v>
      </c>
      <c r="Y49" s="118">
        <v>55</v>
      </c>
      <c r="Z49" s="105">
        <f t="shared" si="12"/>
        <v>44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630272</v>
      </c>
      <c r="C50" s="118" t="s">
        <v>180</v>
      </c>
      <c r="D50" s="261">
        <v>15</v>
      </c>
      <c r="E50" s="261">
        <v>5</v>
      </c>
      <c r="F50" s="261">
        <v>12</v>
      </c>
      <c r="G50" s="228">
        <v>11</v>
      </c>
      <c r="H50" s="228">
        <v>10</v>
      </c>
      <c r="I50" s="228">
        <f t="shared" si="1"/>
        <v>53</v>
      </c>
      <c r="J50" s="228">
        <f t="shared" si="2"/>
        <v>7.9499999999999993</v>
      </c>
      <c r="K50" s="229">
        <v>2</v>
      </c>
      <c r="L50" s="229">
        <v>3</v>
      </c>
      <c r="M50" s="229">
        <v>2</v>
      </c>
      <c r="N50" s="229">
        <v>3</v>
      </c>
      <c r="O50" s="229">
        <v>2</v>
      </c>
      <c r="P50" s="229">
        <f t="shared" si="3"/>
        <v>12</v>
      </c>
      <c r="Q50" s="229">
        <f t="shared" si="4"/>
        <v>0.60000000000000009</v>
      </c>
      <c r="R50" s="103">
        <f t="shared" si="5"/>
        <v>2.35</v>
      </c>
      <c r="S50" s="103">
        <f t="shared" si="6"/>
        <v>0.90</v>
      </c>
      <c r="T50" s="103">
        <f t="shared" si="7"/>
        <v>1.90</v>
      </c>
      <c r="U50" s="103">
        <f t="shared" si="8"/>
        <v>1.7999999999999998</v>
      </c>
      <c r="V50" s="103">
        <f t="shared" si="9"/>
        <v>1.60</v>
      </c>
      <c r="W50" s="26">
        <f t="shared" si="10"/>
        <v>65</v>
      </c>
      <c r="X50" s="226">
        <f t="shared" si="11"/>
        <v>13</v>
      </c>
      <c r="Y50" s="118">
        <v>46</v>
      </c>
      <c r="Z50" s="105">
        <f t="shared" si="12"/>
        <v>36.800000000000004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630274</v>
      </c>
      <c r="C51" s="118" t="s">
        <v>181</v>
      </c>
      <c r="D51" s="261">
        <v>8</v>
      </c>
      <c r="E51" s="261">
        <v>9</v>
      </c>
      <c r="F51" s="261">
        <v>6</v>
      </c>
      <c r="G51" s="228">
        <v>5</v>
      </c>
      <c r="H51" s="228">
        <v>4</v>
      </c>
      <c r="I51" s="228">
        <f t="shared" si="1"/>
        <v>32</v>
      </c>
      <c r="J51" s="228">
        <f t="shared" si="2"/>
        <v>4.80</v>
      </c>
      <c r="K51" s="229">
        <v>1</v>
      </c>
      <c r="L51" s="229">
        <v>2</v>
      </c>
      <c r="M51" s="229">
        <v>1</v>
      </c>
      <c r="N51" s="229">
        <v>4</v>
      </c>
      <c r="O51" s="229">
        <v>2</v>
      </c>
      <c r="P51" s="229">
        <f t="shared" si="3"/>
        <v>10</v>
      </c>
      <c r="Q51" s="229">
        <f t="shared" si="4"/>
        <v>0.50</v>
      </c>
      <c r="R51" s="103">
        <f t="shared" si="5"/>
        <v>1.25</v>
      </c>
      <c r="S51" s="103">
        <f t="shared" si="6"/>
        <v>1.45</v>
      </c>
      <c r="T51" s="103">
        <f t="shared" si="7"/>
        <v>0.95</v>
      </c>
      <c r="U51" s="103">
        <f t="shared" si="8"/>
        <v>0.95</v>
      </c>
      <c r="V51" s="103">
        <f t="shared" si="9"/>
        <v>0.70</v>
      </c>
      <c r="W51" s="26">
        <f t="shared" si="10"/>
        <v>42</v>
      </c>
      <c r="X51" s="226">
        <f t="shared" si="11"/>
        <v>8.40</v>
      </c>
      <c r="Y51" s="118">
        <v>32</v>
      </c>
      <c r="Z51" s="105">
        <f t="shared" si="12"/>
        <v>25.60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630285</v>
      </c>
      <c r="C52" s="118" t="s">
        <v>182</v>
      </c>
      <c r="D52" s="261">
        <v>13</v>
      </c>
      <c r="E52" s="261">
        <v>14</v>
      </c>
      <c r="F52" s="261">
        <v>15</v>
      </c>
      <c r="G52" s="228">
        <v>15</v>
      </c>
      <c r="H52" s="228">
        <v>12</v>
      </c>
      <c r="I52" s="228">
        <f t="shared" si="1"/>
        <v>69</v>
      </c>
      <c r="J52" s="228">
        <f t="shared" si="2"/>
        <v>10.35</v>
      </c>
      <c r="K52" s="229">
        <v>5</v>
      </c>
      <c r="L52" s="229">
        <v>6</v>
      </c>
      <c r="M52" s="229">
        <v>5</v>
      </c>
      <c r="N52" s="229">
        <v>5</v>
      </c>
      <c r="O52" s="229">
        <v>6</v>
      </c>
      <c r="P52" s="229">
        <f t="shared" si="3"/>
        <v>27</v>
      </c>
      <c r="Q52" s="229">
        <f t="shared" si="4"/>
        <v>1.35</v>
      </c>
      <c r="R52" s="103">
        <f t="shared" si="5"/>
        <v>2.2000000000000002</v>
      </c>
      <c r="S52" s="103">
        <f t="shared" si="6"/>
        <v>2.4000000000000004</v>
      </c>
      <c r="T52" s="103">
        <f t="shared" si="7"/>
        <v>2.50</v>
      </c>
      <c r="U52" s="103">
        <f t="shared" si="8"/>
        <v>2.50</v>
      </c>
      <c r="V52" s="103">
        <f t="shared" si="9"/>
        <v>2.0999999999999996</v>
      </c>
      <c r="W52" s="26">
        <f t="shared" si="10"/>
        <v>96</v>
      </c>
      <c r="X52" s="226">
        <f t="shared" si="11"/>
        <v>19.200000000000003</v>
      </c>
      <c r="Y52" s="118">
        <v>69</v>
      </c>
      <c r="Z52" s="105">
        <f t="shared" si="12"/>
        <v>55.20</v>
      </c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630286</v>
      </c>
      <c r="C53" s="118" t="s">
        <v>183</v>
      </c>
      <c r="D53" s="261">
        <v>8</v>
      </c>
      <c r="E53" s="261">
        <v>9</v>
      </c>
      <c r="F53" s="261">
        <v>8</v>
      </c>
      <c r="G53" s="228">
        <v>5</v>
      </c>
      <c r="H53" s="228">
        <v>10</v>
      </c>
      <c r="I53" s="228">
        <f t="shared" si="1"/>
        <v>40</v>
      </c>
      <c r="J53" s="228">
        <f t="shared" si="2"/>
        <v>6</v>
      </c>
      <c r="K53" s="229">
        <v>2</v>
      </c>
      <c r="L53" s="229">
        <v>5</v>
      </c>
      <c r="M53" s="229">
        <v>3</v>
      </c>
      <c r="N53" s="229">
        <v>4</v>
      </c>
      <c r="O53" s="229">
        <v>2</v>
      </c>
      <c r="P53" s="229">
        <f t="shared" si="3"/>
        <v>16</v>
      </c>
      <c r="Q53" s="229">
        <f t="shared" si="4"/>
        <v>0.80</v>
      </c>
      <c r="R53" s="103">
        <f t="shared" si="5"/>
        <v>1.30</v>
      </c>
      <c r="S53" s="103">
        <f t="shared" si="6"/>
        <v>1.60</v>
      </c>
      <c r="T53" s="103">
        <f t="shared" si="7"/>
        <v>1.35</v>
      </c>
      <c r="U53" s="103">
        <f t="shared" si="8"/>
        <v>0.95</v>
      </c>
      <c r="V53" s="103">
        <f t="shared" si="9"/>
        <v>1.60</v>
      </c>
      <c r="W53" s="26">
        <f t="shared" si="10"/>
        <v>56</v>
      </c>
      <c r="X53" s="226">
        <f t="shared" si="11"/>
        <v>11.20</v>
      </c>
      <c r="Y53" s="118">
        <v>40</v>
      </c>
      <c r="Z53" s="105">
        <f t="shared" si="12"/>
        <v>32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630289</v>
      </c>
      <c r="C54" s="118" t="s">
        <v>184</v>
      </c>
      <c r="D54" s="261">
        <v>10</v>
      </c>
      <c r="E54" s="261">
        <v>8</v>
      </c>
      <c r="F54" s="261">
        <v>9</v>
      </c>
      <c r="G54" s="228">
        <v>11</v>
      </c>
      <c r="H54" s="228">
        <v>10</v>
      </c>
      <c r="I54" s="228">
        <f t="shared" si="1"/>
        <v>48</v>
      </c>
      <c r="J54" s="228">
        <f t="shared" si="2"/>
        <v>7.1999999999999993</v>
      </c>
      <c r="K54" s="229">
        <v>2</v>
      </c>
      <c r="L54" s="229">
        <v>3</v>
      </c>
      <c r="M54" s="229">
        <v>2</v>
      </c>
      <c r="N54" s="229">
        <v>5</v>
      </c>
      <c r="O54" s="229">
        <v>2</v>
      </c>
      <c r="P54" s="229">
        <f t="shared" si="3"/>
        <v>14</v>
      </c>
      <c r="Q54" s="229">
        <f t="shared" si="4"/>
        <v>0.70</v>
      </c>
      <c r="R54" s="103">
        <f t="shared" si="5"/>
        <v>1.60</v>
      </c>
      <c r="S54" s="103">
        <f t="shared" si="6"/>
        <v>1.35</v>
      </c>
      <c r="T54" s="103">
        <f t="shared" si="7"/>
        <v>1.45</v>
      </c>
      <c r="U54" s="103">
        <f t="shared" si="8"/>
        <v>1.90</v>
      </c>
      <c r="V54" s="103">
        <f t="shared" si="9"/>
        <v>1.60</v>
      </c>
      <c r="W54" s="26">
        <f t="shared" si="10"/>
        <v>62</v>
      </c>
      <c r="X54" s="226">
        <f t="shared" si="11"/>
        <v>12.40</v>
      </c>
      <c r="Y54" s="118">
        <v>47</v>
      </c>
      <c r="Z54" s="105">
        <f t="shared" si="12"/>
        <v>37.60</v>
      </c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630296</v>
      </c>
      <c r="C55" s="118" t="s">
        <v>185</v>
      </c>
      <c r="D55" s="261">
        <v>11</v>
      </c>
      <c r="E55" s="261">
        <v>12</v>
      </c>
      <c r="F55" s="261">
        <v>11</v>
      </c>
      <c r="G55" s="228">
        <v>10</v>
      </c>
      <c r="H55" s="228">
        <v>5</v>
      </c>
      <c r="I55" s="228">
        <f t="shared" si="1"/>
        <v>49</v>
      </c>
      <c r="J55" s="228">
        <f t="shared" si="2"/>
        <v>7.35</v>
      </c>
      <c r="K55" s="229">
        <v>3</v>
      </c>
      <c r="L55" s="229">
        <v>4</v>
      </c>
      <c r="M55" s="229">
        <v>3</v>
      </c>
      <c r="N55" s="229">
        <v>5</v>
      </c>
      <c r="O55" s="229">
        <v>1</v>
      </c>
      <c r="P55" s="229">
        <f t="shared" si="3"/>
        <v>16</v>
      </c>
      <c r="Q55" s="229">
        <f t="shared" si="4"/>
        <v>0.80</v>
      </c>
      <c r="R55" s="103">
        <f t="shared" si="5"/>
        <v>1.7999999999999998</v>
      </c>
      <c r="S55" s="103">
        <f t="shared" si="6"/>
        <v>1.9999999999999998</v>
      </c>
      <c r="T55" s="103">
        <f t="shared" si="7"/>
        <v>1.7999999999999998</v>
      </c>
      <c r="U55" s="103">
        <f t="shared" si="8"/>
        <v>1.75</v>
      </c>
      <c r="V55" s="103">
        <f t="shared" si="9"/>
        <v>0.80</v>
      </c>
      <c r="W55" s="26">
        <f t="shared" si="10"/>
        <v>65</v>
      </c>
      <c r="X55" s="226">
        <f t="shared" si="11"/>
        <v>13</v>
      </c>
      <c r="Y55" s="118">
        <v>45</v>
      </c>
      <c r="Z55" s="105">
        <f t="shared" si="12"/>
        <v>36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630297</v>
      </c>
      <c r="C56" s="118" t="s">
        <v>186</v>
      </c>
      <c r="D56" s="261">
        <v>12</v>
      </c>
      <c r="E56" s="261">
        <v>10</v>
      </c>
      <c r="F56" s="261">
        <v>13</v>
      </c>
      <c r="G56" s="228">
        <v>9</v>
      </c>
      <c r="H56" s="228">
        <v>8</v>
      </c>
      <c r="I56" s="228">
        <f t="shared" si="1"/>
        <v>52</v>
      </c>
      <c r="J56" s="228">
        <f t="shared" si="2"/>
        <v>7.80</v>
      </c>
      <c r="K56" s="229">
        <v>5</v>
      </c>
      <c r="L56" s="229">
        <v>3</v>
      </c>
      <c r="M56" s="229">
        <v>2</v>
      </c>
      <c r="N56" s="229">
        <v>2</v>
      </c>
      <c r="O56" s="229">
        <v>3</v>
      </c>
      <c r="P56" s="229">
        <f t="shared" si="3"/>
        <v>15</v>
      </c>
      <c r="Q56" s="229">
        <f t="shared" si="4"/>
        <v>0.75</v>
      </c>
      <c r="R56" s="103">
        <f t="shared" si="5"/>
        <v>2.0499999999999998</v>
      </c>
      <c r="S56" s="103">
        <f t="shared" si="6"/>
        <v>1.65</v>
      </c>
      <c r="T56" s="103">
        <f t="shared" si="7"/>
        <v>2.0499999999999998</v>
      </c>
      <c r="U56" s="103">
        <f t="shared" si="8"/>
        <v>1.45</v>
      </c>
      <c r="V56" s="103">
        <f t="shared" si="9"/>
        <v>1.35</v>
      </c>
      <c r="W56" s="26">
        <f t="shared" si="10"/>
        <v>67</v>
      </c>
      <c r="X56" s="226">
        <f t="shared" si="11"/>
        <v>13.40</v>
      </c>
      <c r="Y56" s="118">
        <v>52</v>
      </c>
      <c r="Z56" s="105">
        <f t="shared" si="12"/>
        <v>41.60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630301</v>
      </c>
      <c r="C57" s="118" t="s">
        <v>187</v>
      </c>
      <c r="D57" s="261">
        <v>11</v>
      </c>
      <c r="E57" s="261">
        <v>5</v>
      </c>
      <c r="F57" s="261">
        <v>5</v>
      </c>
      <c r="G57" s="228">
        <v>8</v>
      </c>
      <c r="H57" s="228">
        <v>9</v>
      </c>
      <c r="I57" s="228">
        <f t="shared" si="1"/>
        <v>38</v>
      </c>
      <c r="J57" s="228">
        <f t="shared" si="2"/>
        <v>5.70</v>
      </c>
      <c r="K57" s="229">
        <v>2</v>
      </c>
      <c r="L57" s="229">
        <v>4</v>
      </c>
      <c r="M57" s="229">
        <v>2</v>
      </c>
      <c r="N57" s="229">
        <v>5</v>
      </c>
      <c r="O57" s="229">
        <v>2</v>
      </c>
      <c r="P57" s="229">
        <f t="shared" si="3"/>
        <v>15</v>
      </c>
      <c r="Q57" s="229">
        <f t="shared" si="4"/>
        <v>0.75</v>
      </c>
      <c r="R57" s="103">
        <f t="shared" si="5"/>
        <v>1.75</v>
      </c>
      <c r="S57" s="103">
        <f t="shared" si="6"/>
        <v>0.95</v>
      </c>
      <c r="T57" s="103">
        <f t="shared" si="7"/>
        <v>0.85</v>
      </c>
      <c r="U57" s="103">
        <f t="shared" si="8"/>
        <v>1.45</v>
      </c>
      <c r="V57" s="103">
        <f t="shared" si="9"/>
        <v>1.45</v>
      </c>
      <c r="W57" s="26">
        <f t="shared" si="10"/>
        <v>53</v>
      </c>
      <c r="X57" s="226">
        <f t="shared" si="11"/>
        <v>10.60</v>
      </c>
      <c r="Y57" s="118">
        <v>49</v>
      </c>
      <c r="Z57" s="105">
        <f t="shared" si="12"/>
        <v>39.200000000000003</v>
      </c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630305</v>
      </c>
      <c r="C58" s="118" t="s">
        <v>188</v>
      </c>
      <c r="D58" s="261">
        <v>10</v>
      </c>
      <c r="E58" s="261">
        <v>6</v>
      </c>
      <c r="F58" s="261">
        <v>8</v>
      </c>
      <c r="G58" s="228">
        <v>11</v>
      </c>
      <c r="H58" s="228">
        <v>10</v>
      </c>
      <c r="I58" s="228">
        <f t="shared" si="1"/>
        <v>45</v>
      </c>
      <c r="J58" s="228">
        <f t="shared" si="2"/>
        <v>6.75</v>
      </c>
      <c r="K58" s="229">
        <v>3</v>
      </c>
      <c r="L58" s="229">
        <v>2</v>
      </c>
      <c r="M58" s="229">
        <v>1</v>
      </c>
      <c r="N58" s="229">
        <v>5</v>
      </c>
      <c r="O58" s="229">
        <v>2</v>
      </c>
      <c r="P58" s="229">
        <f t="shared" si="3"/>
        <v>13</v>
      </c>
      <c r="Q58" s="229"/>
      <c r="R58" s="103"/>
      <c r="S58" s="103"/>
      <c r="T58" s="103"/>
      <c r="U58" s="103"/>
      <c r="V58" s="103"/>
      <c r="W58" s="26"/>
      <c r="X58" s="226"/>
      <c r="Y58" s="118">
        <v>46</v>
      </c>
      <c r="Z58" s="105">
        <f t="shared" si="12"/>
        <v>36.800000000000004</v>
      </c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630308</v>
      </c>
      <c r="C59" s="118" t="s">
        <v>189</v>
      </c>
      <c r="D59" s="261">
        <v>8</v>
      </c>
      <c r="E59" s="261">
        <v>9</v>
      </c>
      <c r="F59" s="261">
        <v>5</v>
      </c>
      <c r="G59" s="228">
        <v>9</v>
      </c>
      <c r="H59" s="228">
        <v>8</v>
      </c>
      <c r="I59" s="228">
        <f t="shared" si="1"/>
        <v>39</v>
      </c>
      <c r="J59" s="228">
        <f t="shared" si="2"/>
        <v>5.85</v>
      </c>
      <c r="K59" s="229">
        <v>2</v>
      </c>
      <c r="L59" s="229">
        <v>3</v>
      </c>
      <c r="M59" s="229">
        <v>2</v>
      </c>
      <c r="N59" s="229">
        <v>1</v>
      </c>
      <c r="O59" s="229">
        <v>3</v>
      </c>
      <c r="P59" s="229">
        <f t="shared" si="3"/>
        <v>11</v>
      </c>
      <c r="Q59" s="229"/>
      <c r="R59" s="103"/>
      <c r="S59" s="103">
        <f t="shared" si="6"/>
        <v>1.50</v>
      </c>
      <c r="T59" s="103"/>
      <c r="U59" s="103"/>
      <c r="V59" s="103"/>
      <c r="W59" s="26"/>
      <c r="X59" s="226"/>
      <c r="Y59" s="118">
        <v>38</v>
      </c>
      <c r="Z59" s="105">
        <f t="shared" si="12"/>
        <v>30.40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630309</v>
      </c>
      <c r="C60" s="118" t="s">
        <v>190</v>
      </c>
      <c r="D60" s="261">
        <v>12</v>
      </c>
      <c r="E60" s="261">
        <v>11</v>
      </c>
      <c r="F60" s="261">
        <v>10</v>
      </c>
      <c r="G60" s="228">
        <v>6</v>
      </c>
      <c r="H60" s="228">
        <v>9</v>
      </c>
      <c r="I60" s="228">
        <f t="shared" si="1"/>
        <v>48</v>
      </c>
      <c r="J60" s="228">
        <f t="shared" si="2"/>
        <v>7.1999999999999993</v>
      </c>
      <c r="K60" s="229">
        <v>4</v>
      </c>
      <c r="L60" s="229">
        <v>2</v>
      </c>
      <c r="M60" s="229">
        <v>5</v>
      </c>
      <c r="N60" s="229">
        <v>3</v>
      </c>
      <c r="O60" s="229">
        <v>4</v>
      </c>
      <c r="P60" s="229">
        <f t="shared" si="3"/>
        <v>18</v>
      </c>
      <c r="Q60" s="229">
        <f t="shared" si="4"/>
        <v>0.90</v>
      </c>
      <c r="R60" s="103">
        <f t="shared" si="5"/>
        <v>1.9999999999999998</v>
      </c>
      <c r="S60" s="103">
        <f t="shared" si="6"/>
        <v>1.75</v>
      </c>
      <c r="T60" s="103">
        <f t="shared" si="7"/>
        <v>1.75</v>
      </c>
      <c r="U60" s="103">
        <f t="shared" si="8"/>
        <v>1.0499999999999998</v>
      </c>
      <c r="V60" s="103">
        <f t="shared" si="9"/>
        <v>1.5499999999999998</v>
      </c>
      <c r="W60" s="26">
        <f t="shared" si="10"/>
        <v>66</v>
      </c>
      <c r="X60" s="226">
        <f t="shared" si="11"/>
        <v>13.20</v>
      </c>
      <c r="Y60" s="118">
        <v>48</v>
      </c>
      <c r="Z60" s="105">
        <f t="shared" si="12"/>
        <v>38.400000000000006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630312</v>
      </c>
      <c r="C61" s="118" t="s">
        <v>191</v>
      </c>
      <c r="D61" s="261">
        <v>6</v>
      </c>
      <c r="E61" s="261">
        <v>10</v>
      </c>
      <c r="F61" s="261">
        <v>11</v>
      </c>
      <c r="G61" s="228">
        <v>9</v>
      </c>
      <c r="H61" s="228">
        <v>8</v>
      </c>
      <c r="I61" s="228">
        <f t="shared" si="1"/>
        <v>44</v>
      </c>
      <c r="J61" s="228">
        <f t="shared" si="2"/>
        <v>6.60</v>
      </c>
      <c r="K61" s="229">
        <v>1</v>
      </c>
      <c r="L61" s="229">
        <v>2</v>
      </c>
      <c r="M61" s="229">
        <v>3</v>
      </c>
      <c r="N61" s="229">
        <v>5</v>
      </c>
      <c r="O61" s="229">
        <v>3</v>
      </c>
      <c r="P61" s="229">
        <f t="shared" si="3"/>
        <v>14</v>
      </c>
      <c r="Q61" s="229">
        <f t="shared" si="4"/>
        <v>0.70</v>
      </c>
      <c r="R61" s="103">
        <f t="shared" si="5"/>
        <v>0.95</v>
      </c>
      <c r="S61" s="103">
        <f t="shared" si="6"/>
        <v>1.60</v>
      </c>
      <c r="T61" s="103">
        <f t="shared" si="7"/>
        <v>1.7999999999999998</v>
      </c>
      <c r="U61" s="103">
        <f t="shared" si="8"/>
        <v>1.60</v>
      </c>
      <c r="V61" s="103">
        <f t="shared" si="9"/>
        <v>1.35</v>
      </c>
      <c r="W61" s="26">
        <f t="shared" si="10"/>
        <v>58</v>
      </c>
      <c r="X61" s="226">
        <f t="shared" si="11"/>
        <v>11.60</v>
      </c>
      <c r="Y61" s="118">
        <v>44</v>
      </c>
      <c r="Z61" s="105">
        <f t="shared" si="12"/>
        <v>35.200000000000003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630313</v>
      </c>
      <c r="C62" s="118" t="s">
        <v>192</v>
      </c>
      <c r="D62" s="261">
        <v>10</v>
      </c>
      <c r="E62" s="261">
        <v>11</v>
      </c>
      <c r="F62" s="261">
        <v>8</v>
      </c>
      <c r="G62" s="228">
        <v>9</v>
      </c>
      <c r="H62" s="228">
        <v>8</v>
      </c>
      <c r="I62" s="228">
        <f t="shared" si="1"/>
        <v>46</v>
      </c>
      <c r="J62" s="228">
        <f t="shared" si="2"/>
        <v>6.90</v>
      </c>
      <c r="K62" s="229">
        <v>2</v>
      </c>
      <c r="L62" s="229">
        <v>4</v>
      </c>
      <c r="M62" s="229">
        <v>2</v>
      </c>
      <c r="N62" s="229">
        <v>3</v>
      </c>
      <c r="O62" s="229">
        <v>3</v>
      </c>
      <c r="P62" s="229">
        <f t="shared" si="3"/>
        <v>14</v>
      </c>
      <c r="Q62" s="229">
        <f t="shared" si="4"/>
        <v>0.70</v>
      </c>
      <c r="R62" s="103">
        <f t="shared" si="5"/>
        <v>1.60</v>
      </c>
      <c r="S62" s="103">
        <f t="shared" si="6"/>
        <v>1.85</v>
      </c>
      <c r="T62" s="103">
        <f t="shared" si="7"/>
        <v>1.30</v>
      </c>
      <c r="U62" s="103">
        <f t="shared" si="8"/>
        <v>1.50</v>
      </c>
      <c r="V62" s="103">
        <f t="shared" si="9"/>
        <v>1.35</v>
      </c>
      <c r="W62" s="26">
        <f t="shared" si="10"/>
        <v>60</v>
      </c>
      <c r="X62" s="226">
        <f t="shared" si="11"/>
        <v>12</v>
      </c>
      <c r="Y62" s="118">
        <v>48</v>
      </c>
      <c r="Z62" s="105">
        <f t="shared" si="12"/>
        <v>38.400000000000006</v>
      </c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spans="5:7" ht="21" thickBot="1">
      <c r="E63" s="108"/>
      <c r="G63" s="109"/>
    </row>
    <row r="64" spans="1:26" ht="20.25">
      <c r="A64" s="193" t="s">
        <v>16</v>
      </c>
      <c r="B64" s="194"/>
      <c r="C64" s="195"/>
      <c r="D64" s="6">
        <f t="shared" si="13" ref="D64:Z64">COUNT(D7:D62)</f>
        <v>56</v>
      </c>
      <c r="E64" s="6">
        <f t="shared" si="13"/>
        <v>56</v>
      </c>
      <c r="F64" s="6">
        <f t="shared" si="13"/>
        <v>56</v>
      </c>
      <c r="G64" s="6">
        <f t="shared" si="13"/>
        <v>56</v>
      </c>
      <c r="H64" s="6">
        <f t="shared" si="13"/>
        <v>56</v>
      </c>
      <c r="I64" s="6">
        <f t="shared" si="13"/>
        <v>56</v>
      </c>
      <c r="J64" s="6">
        <f t="shared" si="13"/>
        <v>56</v>
      </c>
      <c r="K64" s="6">
        <f t="shared" si="13"/>
        <v>55</v>
      </c>
      <c r="L64" s="6">
        <f t="shared" si="13"/>
        <v>55</v>
      </c>
      <c r="M64" s="6">
        <f t="shared" si="13"/>
        <v>55</v>
      </c>
      <c r="N64" s="6">
        <f t="shared" si="13"/>
        <v>55</v>
      </c>
      <c r="O64" s="6">
        <f t="shared" si="13"/>
        <v>55</v>
      </c>
      <c r="P64" s="6">
        <f t="shared" si="13"/>
        <v>56</v>
      </c>
      <c r="Q64" s="6">
        <f t="shared" si="13"/>
        <v>54</v>
      </c>
      <c r="R64" s="6">
        <f t="shared" si="13"/>
        <v>54</v>
      </c>
      <c r="S64" s="6">
        <f t="shared" si="13"/>
        <v>55</v>
      </c>
      <c r="T64" s="6">
        <f t="shared" si="13"/>
        <v>54</v>
      </c>
      <c r="U64" s="6">
        <f t="shared" si="13"/>
        <v>54</v>
      </c>
      <c r="V64" s="6">
        <f t="shared" si="13"/>
        <v>54</v>
      </c>
      <c r="W64" s="6">
        <f t="shared" si="13"/>
        <v>54</v>
      </c>
      <c r="X64" s="6">
        <f t="shared" si="13"/>
        <v>54</v>
      </c>
      <c r="Y64" s="6">
        <f t="shared" si="13"/>
        <v>55</v>
      </c>
      <c r="Z64" s="6">
        <f t="shared" si="13"/>
        <v>55</v>
      </c>
    </row>
    <row r="65" spans="1:26" ht="21" customHeight="1">
      <c r="A65" s="166" t="s">
        <v>17</v>
      </c>
      <c r="B65" s="167"/>
      <c r="C65" s="168"/>
      <c r="D65" s="7">
        <v>20</v>
      </c>
      <c r="E65" s="8">
        <v>20</v>
      </c>
      <c r="F65" s="8">
        <v>20</v>
      </c>
      <c r="G65" s="8">
        <v>20</v>
      </c>
      <c r="H65" s="73">
        <v>20</v>
      </c>
      <c r="I65" s="9">
        <f>SUM(D65:H65)</f>
        <v>100</v>
      </c>
      <c r="J65" s="74">
        <f>I65*0.15</f>
        <v>15</v>
      </c>
      <c r="K65" s="71">
        <v>6</v>
      </c>
      <c r="L65" s="11">
        <v>6</v>
      </c>
      <c r="M65" s="11">
        <v>6</v>
      </c>
      <c r="N65" s="11">
        <v>6</v>
      </c>
      <c r="O65" s="72">
        <v>6</v>
      </c>
      <c r="P65" s="69">
        <f>SUM(K65:O65)</f>
        <v>30</v>
      </c>
      <c r="Q65" s="79">
        <f>P65*0.05</f>
        <v>1.50</v>
      </c>
      <c r="R65" s="80">
        <f>(D65*0.15+K65*0.05)</f>
        <v>3.30</v>
      </c>
      <c r="S65" s="13">
        <f>((E65*0.15+L65*0.05))</f>
        <v>3.30</v>
      </c>
      <c r="T65" s="13">
        <f t="shared" si="14" ref="T65:U65">((F65*0.15+M65*0.05))</f>
        <v>3.30</v>
      </c>
      <c r="U65" s="13">
        <f t="shared" si="14"/>
        <v>3.30</v>
      </c>
      <c r="V65" s="14">
        <f>((H65*0.15+O65*0.05))</f>
        <v>3.30</v>
      </c>
      <c r="W65" s="82">
        <v>130</v>
      </c>
      <c r="X65" s="81">
        <f>W65*0.2</f>
        <v>26</v>
      </c>
      <c r="Y65" s="12">
        <v>100</v>
      </c>
      <c r="Z65" s="69">
        <f>Y65*0.8</f>
        <v>80</v>
      </c>
    </row>
    <row r="66" spans="1:26" ht="20.25">
      <c r="A66" s="166" t="s">
        <v>77</v>
      </c>
      <c r="B66" s="167"/>
      <c r="C66" s="168"/>
      <c r="D66" s="7">
        <f>D65*0.4</f>
        <v>8</v>
      </c>
      <c r="E66" s="8">
        <f>E65*0.4</f>
        <v>8</v>
      </c>
      <c r="F66" s="8">
        <f t="shared" si="15" ref="F66:J66">F65*0.4</f>
        <v>8</v>
      </c>
      <c r="G66" s="8">
        <f t="shared" si="15"/>
        <v>8</v>
      </c>
      <c r="H66" s="73">
        <f t="shared" si="15"/>
        <v>8</v>
      </c>
      <c r="I66" s="9">
        <f t="shared" si="15"/>
        <v>40</v>
      </c>
      <c r="J66" s="74">
        <f t="shared" si="15"/>
        <v>6</v>
      </c>
      <c r="K66" s="71">
        <f>K65*0.4</f>
        <v>2.4000000000000004</v>
      </c>
      <c r="L66" s="11">
        <f>L65*0.4</f>
        <v>2.4000000000000004</v>
      </c>
      <c r="M66" s="11">
        <f t="shared" si="16" ref="M66:Z66">M65*0.4</f>
        <v>2.4000000000000004</v>
      </c>
      <c r="N66" s="11">
        <f t="shared" si="16"/>
        <v>2.4000000000000004</v>
      </c>
      <c r="O66" s="72">
        <f t="shared" si="16"/>
        <v>2.4000000000000004</v>
      </c>
      <c r="P66" s="69">
        <f t="shared" si="16"/>
        <v>12</v>
      </c>
      <c r="Q66" s="79">
        <f t="shared" si="16"/>
        <v>0.60000000000000009</v>
      </c>
      <c r="R66" s="80">
        <f t="shared" si="16"/>
        <v>1.32</v>
      </c>
      <c r="S66" s="13">
        <f t="shared" si="16"/>
        <v>1.32</v>
      </c>
      <c r="T66" s="13">
        <f t="shared" si="16"/>
        <v>1.32</v>
      </c>
      <c r="U66" s="13">
        <f t="shared" si="16"/>
        <v>1.32</v>
      </c>
      <c r="V66" s="14">
        <f t="shared" si="16"/>
        <v>1.32</v>
      </c>
      <c r="W66" s="82">
        <f t="shared" si="16"/>
        <v>52</v>
      </c>
      <c r="X66" s="81">
        <f t="shared" si="16"/>
        <v>10.40</v>
      </c>
      <c r="Y66" s="12">
        <f t="shared" si="16"/>
        <v>40</v>
      </c>
      <c r="Z66" s="69">
        <f t="shared" si="16"/>
        <v>32</v>
      </c>
    </row>
    <row r="67" spans="1:26" ht="21" customHeight="1">
      <c r="A67" s="166" t="s">
        <v>18</v>
      </c>
      <c r="B67" s="167"/>
      <c r="C67" s="168"/>
      <c r="D67" s="7">
        <f t="shared" si="17" ref="D67:H67">COUNTIF(D7:D62,"&gt;=8")</f>
        <v>41</v>
      </c>
      <c r="E67" s="7">
        <f t="shared" si="17"/>
        <v>43</v>
      </c>
      <c r="F67" s="7">
        <f t="shared" si="17"/>
        <v>44</v>
      </c>
      <c r="G67" s="7">
        <f t="shared" si="17"/>
        <v>42</v>
      </c>
      <c r="H67" s="7">
        <f t="shared" si="17"/>
        <v>38</v>
      </c>
      <c r="I67" s="7">
        <f>COUNTIF(I7:I62,"&gt;=40")</f>
        <v>39</v>
      </c>
      <c r="J67" s="7">
        <f>COUNTIF(J7:J62,"&gt;=6")</f>
        <v>39</v>
      </c>
      <c r="K67" s="7">
        <f>COUNTIF(K7:K62,"&gt;=2.4")</f>
        <v>29</v>
      </c>
      <c r="L67" s="7">
        <f t="shared" si="18" ref="L67:O67">COUNTIF(L7:L62,"&gt;=2.4")</f>
        <v>25</v>
      </c>
      <c r="M67" s="7">
        <f t="shared" si="18"/>
        <v>28</v>
      </c>
      <c r="N67" s="7">
        <f t="shared" si="18"/>
        <v>29</v>
      </c>
      <c r="O67" s="7">
        <f t="shared" si="18"/>
        <v>28</v>
      </c>
      <c r="P67" s="7">
        <f>COUNTIF(P7:P62,"&gt;=12")</f>
        <v>45</v>
      </c>
      <c r="Q67" s="7">
        <f>COUNTIF(Q7:Q62,"&gt;=.6")</f>
        <v>44</v>
      </c>
      <c r="R67" s="7">
        <f>COUNTIF(R7:R62,"&gt;=1.32")</f>
        <v>34</v>
      </c>
      <c r="S67" s="7">
        <f t="shared" si="19" ref="S67:V67">COUNTIF(S7:S62,"&gt;=1.32")</f>
        <v>37</v>
      </c>
      <c r="T67" s="7">
        <f t="shared" si="19"/>
        <v>38</v>
      </c>
      <c r="U67" s="7">
        <f t="shared" si="19"/>
        <v>34</v>
      </c>
      <c r="V67" s="7">
        <f t="shared" si="19"/>
        <v>29</v>
      </c>
      <c r="W67" s="7">
        <f>COUNTIF(W7:W62,"&gt;=52")</f>
        <v>40</v>
      </c>
      <c r="X67" s="7">
        <f>COUNTIF(X7:X62,"&gt;=10.4")</f>
        <v>40</v>
      </c>
      <c r="Y67" s="7">
        <f>COUNTIF(Y7:Y62,"&gt;=40")</f>
        <v>41</v>
      </c>
      <c r="Z67" s="7">
        <f>COUNTIF(Z7:Z62,"&gt;=32")</f>
        <v>41</v>
      </c>
    </row>
    <row r="68" spans="1:26" ht="20.25">
      <c r="A68" s="166" t="s">
        <v>19</v>
      </c>
      <c r="B68" s="167"/>
      <c r="C68" s="168"/>
      <c r="D68" s="75" t="str">
        <f t="shared" si="20" ref="D68:Z68">IF(((D67/COUNT(D7:D62))*100)&gt;=60,"3",IF(AND(((D67/COUNT(D7:D62))*100)&lt;60,((D67/COUNT(D7:D62))*100)&gt;=50),"2",IF(AND(((D67/COUNT(D7:D62))*100)&lt;50,((D67/COUNT(D7:D62))*100)&gt;=40),"1","0")))</f>
        <v>3</v>
      </c>
      <c r="E68" s="75" t="str">
        <f t="shared" si="20"/>
        <v>3</v>
      </c>
      <c r="F68" s="75" t="str">
        <f t="shared" si="20"/>
        <v>3</v>
      </c>
      <c r="G68" s="75" t="str">
        <f t="shared" si="20"/>
        <v>3</v>
      </c>
      <c r="H68" s="75" t="str">
        <f t="shared" si="20"/>
        <v>3</v>
      </c>
      <c r="I68" s="75" t="str">
        <f t="shared" si="20"/>
        <v>3</v>
      </c>
      <c r="J68" s="75" t="str">
        <f t="shared" si="20"/>
        <v>3</v>
      </c>
      <c r="K68" s="75" t="str">
        <f t="shared" si="20"/>
        <v>2</v>
      </c>
      <c r="L68" s="75" t="str">
        <f t="shared" si="20"/>
        <v>1</v>
      </c>
      <c r="M68" s="75" t="str">
        <f t="shared" si="20"/>
        <v>2</v>
      </c>
      <c r="N68" s="75" t="str">
        <f t="shared" si="20"/>
        <v>2</v>
      </c>
      <c r="O68" s="75" t="str">
        <f t="shared" si="20"/>
        <v>2</v>
      </c>
      <c r="P68" s="75" t="str">
        <f t="shared" si="20"/>
        <v>3</v>
      </c>
      <c r="Q68" s="75" t="str">
        <f t="shared" si="20"/>
        <v>3</v>
      </c>
      <c r="R68" s="75" t="str">
        <f t="shared" si="20"/>
        <v>3</v>
      </c>
      <c r="S68" s="75" t="str">
        <f t="shared" si="20"/>
        <v>3</v>
      </c>
      <c r="T68" s="75" t="str">
        <f t="shared" si="20"/>
        <v>3</v>
      </c>
      <c r="U68" s="75" t="str">
        <f t="shared" si="20"/>
        <v>3</v>
      </c>
      <c r="V68" s="75" t="str">
        <f t="shared" si="20"/>
        <v>2</v>
      </c>
      <c r="W68" s="75" t="str">
        <f t="shared" si="20"/>
        <v>3</v>
      </c>
      <c r="X68" s="75" t="str">
        <f t="shared" si="20"/>
        <v>3</v>
      </c>
      <c r="Y68" s="75" t="str">
        <f t="shared" si="20"/>
        <v>3</v>
      </c>
      <c r="Z68" s="75" t="str">
        <f t="shared" si="20"/>
        <v>3</v>
      </c>
    </row>
    <row r="69" spans="1:26" ht="21" thickBot="1">
      <c r="A69" s="169" t="s">
        <v>20</v>
      </c>
      <c r="B69" s="170"/>
      <c r="C69" s="171"/>
      <c r="D69" s="10">
        <f t="shared" si="21" ref="D69:Z69">((D67/COUNT(D7:D62))*D68)</f>
        <v>2.1964285714285712</v>
      </c>
      <c r="E69" s="10">
        <f t="shared" si="21"/>
        <v>2.3035714285714288</v>
      </c>
      <c r="F69" s="10">
        <f t="shared" si="21"/>
        <v>2.3571428571428572</v>
      </c>
      <c r="G69" s="10">
        <f t="shared" si="21"/>
        <v>2.25</v>
      </c>
      <c r="H69" s="10">
        <f t="shared" si="21"/>
        <v>2.0357142857142856</v>
      </c>
      <c r="I69" s="10">
        <f t="shared" si="21"/>
        <v>2.0892857142857144</v>
      </c>
      <c r="J69" s="10">
        <f t="shared" si="21"/>
        <v>2.0892857142857144</v>
      </c>
      <c r="K69" s="10">
        <f t="shared" si="21"/>
        <v>1.0545454545454545</v>
      </c>
      <c r="L69" s="10">
        <f t="shared" si="21"/>
        <v>0.45454545454545453</v>
      </c>
      <c r="M69" s="10">
        <f t="shared" si="21"/>
        <v>1.0181818181818181</v>
      </c>
      <c r="N69" s="10">
        <f t="shared" si="21"/>
        <v>1.0545454545454545</v>
      </c>
      <c r="O69" s="10">
        <f t="shared" si="21"/>
        <v>1.0181818181818181</v>
      </c>
      <c r="P69" s="10">
        <f t="shared" si="21"/>
        <v>2.4107142857142856</v>
      </c>
      <c r="Q69" s="10">
        <f t="shared" si="21"/>
        <v>2.4444444444444442</v>
      </c>
      <c r="R69" s="10">
        <f t="shared" si="21"/>
        <v>1.8888888888888888</v>
      </c>
      <c r="S69" s="10">
        <f t="shared" si="21"/>
        <v>2.0181818181818181</v>
      </c>
      <c r="T69" s="10">
        <f t="shared" si="21"/>
        <v>2.1111111111111112</v>
      </c>
      <c r="U69" s="10">
        <f t="shared" si="21"/>
        <v>1.8888888888888888</v>
      </c>
      <c r="V69" s="10">
        <f t="shared" si="21"/>
        <v>1.0740740740740742</v>
      </c>
      <c r="W69" s="10">
        <f t="shared" si="21"/>
        <v>2.2222222222222223</v>
      </c>
      <c r="X69" s="10">
        <f t="shared" si="21"/>
        <v>2.2222222222222223</v>
      </c>
      <c r="Y69" s="10">
        <f t="shared" si="21"/>
        <v>2.2363636363636363</v>
      </c>
      <c r="Z69" s="10">
        <f t="shared" si="21"/>
        <v>2.2363636363636363</v>
      </c>
    </row>
    <row r="70" spans="1:4" ht="21" thickBot="1">
      <c r="A70" s="2"/>
      <c r="B70" s="2"/>
      <c r="C70" s="2"/>
      <c r="D70" s="263"/>
    </row>
    <row r="71" spans="1:19" ht="20.25">
      <c r="A71" s="172" t="s">
        <v>21</v>
      </c>
      <c r="B71" s="173"/>
      <c r="C71" s="174"/>
      <c r="D71" s="263"/>
      <c r="E71" s="175" t="s">
        <v>22</v>
      </c>
      <c r="F71" s="176"/>
      <c r="G71" s="176"/>
      <c r="H71" s="176"/>
      <c r="I71" s="176"/>
      <c r="J71" s="176"/>
      <c r="K71" s="176"/>
      <c r="L71" s="176"/>
      <c r="M71" s="176"/>
      <c r="N71" s="177"/>
      <c r="O71" s="70" t="s">
        <v>12</v>
      </c>
      <c r="P71" s="17" t="s">
        <v>3</v>
      </c>
      <c r="Q71" s="17" t="s">
        <v>4</v>
      </c>
      <c r="R71" s="17" t="s">
        <v>5</v>
      </c>
      <c r="S71" s="18" t="s">
        <v>6</v>
      </c>
    </row>
    <row r="72" spans="1:19" ht="21" thickBot="1">
      <c r="A72" s="19" t="s">
        <v>78</v>
      </c>
      <c r="B72" s="3"/>
      <c r="C72" s="20"/>
      <c r="D72" s="263"/>
      <c r="E72" s="178"/>
      <c r="F72" s="179"/>
      <c r="G72" s="179"/>
      <c r="H72" s="179"/>
      <c r="I72" s="179"/>
      <c r="J72" s="179"/>
      <c r="K72" s="179"/>
      <c r="L72" s="179"/>
      <c r="M72" s="179"/>
      <c r="N72" s="180"/>
      <c r="O72" s="4">
        <f>(R69*0.2+Z69*0.8)</f>
        <v>2.1668686868686868</v>
      </c>
      <c r="P72" s="4">
        <f>(S69*0.2+Z69*0.8)</f>
        <v>2.1927272727272729</v>
      </c>
      <c r="Q72" s="4">
        <f>(T69*0.2+Z69*0.8)</f>
        <v>2.2113131313131316</v>
      </c>
      <c r="R72" s="4">
        <f>(U69*0.2+Z69*0.8)</f>
        <v>2.1668686868686868</v>
      </c>
      <c r="S72" s="5">
        <f>(V69*0.2+Z69*0.8)</f>
        <v>2.0039057239057239</v>
      </c>
    </row>
    <row r="73" spans="1:4" ht="20.25">
      <c r="A73" s="19" t="s">
        <v>79</v>
      </c>
      <c r="B73" s="3"/>
      <c r="C73" s="20"/>
      <c r="D73" s="263"/>
    </row>
    <row r="74" spans="1:4" ht="21" thickBot="1">
      <c r="A74" s="21" t="s">
        <v>80</v>
      </c>
      <c r="B74" s="22"/>
      <c r="C74" s="23"/>
      <c r="D74" s="263"/>
    </row>
  </sheetData>
  <mergeCells count="22">
    <mergeCell ref="A66:C66"/>
    <mergeCell ref="A67:C67"/>
    <mergeCell ref="A68:C68"/>
    <mergeCell ref="A69:C69"/>
    <mergeCell ref="A71:C71"/>
    <mergeCell ref="E71:N72"/>
    <mergeCell ref="Y4:Y6"/>
    <mergeCell ref="Z4:Z6"/>
    <mergeCell ref="D5:J5"/>
    <mergeCell ref="K5:Q5"/>
    <mergeCell ref="A64:C64"/>
    <mergeCell ref="A65:C65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paperSize="1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699fa4-c21f-47a0-ae3b-d3ea636bcfb8}">
  <dimension ref="A1:AR74"/>
  <sheetViews>
    <sheetView zoomScale="55" zoomScaleNormal="55" workbookViewId="0" topLeftCell="A1">
      <selection pane="topLeft" activeCell="C11" sqref="C11"/>
    </sheetView>
  </sheetViews>
  <sheetFormatPr defaultColWidth="8.854285714285714" defaultRowHeight="20.25"/>
  <cols>
    <col min="1" max="1" width="8.571428571428571" style="1" bestFit="1" customWidth="1"/>
    <col min="2" max="2" width="19.714285714285715" style="1" bestFit="1" customWidth="1"/>
    <col min="3" max="3" width="49.142857142857146" style="1" customWidth="1"/>
    <col min="4" max="8" width="13.285714285714286" style="114" bestFit="1" customWidth="1"/>
    <col min="9" max="9" width="15.714285714285714" style="1" bestFit="1" customWidth="1"/>
    <col min="10" max="10" width="18.428571428571427" style="1" bestFit="1" customWidth="1"/>
    <col min="11" max="15" width="13.714285714285714" style="1" customWidth="1"/>
    <col min="16" max="17" width="15.714285714285714" style="1" customWidth="1"/>
    <col min="18" max="18" width="19.142857142857142" style="1" customWidth="1"/>
    <col min="19" max="19" width="14.571428571428571" style="1" customWidth="1"/>
    <col min="20" max="20" width="14.714285714285714" style="1" customWidth="1"/>
    <col min="21" max="21" width="14.285714285714286" style="1" customWidth="1"/>
    <col min="22" max="22" width="17.428571428571427" style="1" customWidth="1"/>
    <col min="23" max="23" width="29.142857142857142" style="1" customWidth="1"/>
    <col min="24" max="24" width="17.857142857142858" style="1" customWidth="1"/>
    <col min="25" max="25" width="17.428571428571427" style="1" customWidth="1"/>
    <col min="26" max="26" width="12.714285714285714" style="1" customWidth="1"/>
    <col min="27" max="43" width="8.857142857142858" style="107"/>
    <col min="44" max="44" width="8.857142857142858" style="106"/>
    <col min="45" max="265" width="8.857142857142858" style="104"/>
    <col min="266" max="16384" width="8.857142857142858" style="1"/>
  </cols>
  <sheetData>
    <row r="1" spans="1:26" ht="20.25">
      <c r="A1" s="196" t="s">
        <v>101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ht="21" thickBot="1">
      <c r="A2" s="196" t="s">
        <v>104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ht="28.5">
      <c r="A3" s="220" t="s">
        <v>83</v>
      </c>
      <c r="B3" s="221"/>
      <c r="C3" s="265" t="s">
        <v>193</v>
      </c>
      <c r="D3" s="220" t="s">
        <v>98</v>
      </c>
      <c r="E3" s="113"/>
      <c r="F3" s="222" t="s">
        <v>102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</row>
    <row r="4" spans="1:28" ht="21" customHeight="1">
      <c r="A4" s="223" t="s">
        <v>0</v>
      </c>
      <c r="B4" s="224" t="s">
        <v>1</v>
      </c>
      <c r="C4" s="223" t="s">
        <v>2</v>
      </c>
      <c r="D4" s="223" t="s">
        <v>99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5" t="s">
        <v>100</v>
      </c>
      <c r="S4" s="225"/>
      <c r="T4" s="225"/>
      <c r="U4" s="225"/>
      <c r="V4" s="225"/>
      <c r="W4" s="26" t="s">
        <v>15</v>
      </c>
      <c r="X4" s="226" t="s">
        <v>14</v>
      </c>
      <c r="Y4" s="227" t="s">
        <v>81</v>
      </c>
      <c r="Z4" s="227" t="s">
        <v>82</v>
      </c>
      <c r="AA4" s="104"/>
      <c r="AB4" s="104"/>
    </row>
    <row r="5" spans="1:28" ht="20.25">
      <c r="A5" s="223"/>
      <c r="B5" s="224"/>
      <c r="C5" s="223"/>
      <c r="D5" s="228" t="s">
        <v>11</v>
      </c>
      <c r="E5" s="228"/>
      <c r="F5" s="228"/>
      <c r="G5" s="228"/>
      <c r="H5" s="228"/>
      <c r="I5" s="228"/>
      <c r="J5" s="228"/>
      <c r="K5" s="229" t="s">
        <v>87</v>
      </c>
      <c r="L5" s="229"/>
      <c r="M5" s="229"/>
      <c r="N5" s="229"/>
      <c r="O5" s="229"/>
      <c r="P5" s="229"/>
      <c r="Q5" s="229"/>
      <c r="R5" s="225"/>
      <c r="S5" s="225"/>
      <c r="T5" s="225"/>
      <c r="U5" s="225"/>
      <c r="V5" s="225"/>
      <c r="W5" s="26" t="s">
        <v>13</v>
      </c>
      <c r="X5" s="226"/>
      <c r="Y5" s="227"/>
      <c r="Z5" s="227"/>
      <c r="AA5" s="104"/>
      <c r="AB5" s="104"/>
    </row>
    <row r="6" spans="1:28" ht="20.25">
      <c r="A6" s="223"/>
      <c r="B6" s="224"/>
      <c r="C6" s="223"/>
      <c r="D6" s="228" t="s">
        <v>9</v>
      </c>
      <c r="E6" s="228" t="s">
        <v>84</v>
      </c>
      <c r="F6" s="228" t="s">
        <v>8</v>
      </c>
      <c r="G6" s="228" t="s">
        <v>85</v>
      </c>
      <c r="H6" s="228" t="s">
        <v>86</v>
      </c>
      <c r="I6" s="228" t="s">
        <v>10</v>
      </c>
      <c r="J6" s="228" t="s">
        <v>95</v>
      </c>
      <c r="K6" s="229" t="s">
        <v>88</v>
      </c>
      <c r="L6" s="229" t="s">
        <v>89</v>
      </c>
      <c r="M6" s="229" t="s">
        <v>90</v>
      </c>
      <c r="N6" s="229" t="s">
        <v>91</v>
      </c>
      <c r="O6" s="229" t="s">
        <v>92</v>
      </c>
      <c r="P6" s="229" t="s">
        <v>93</v>
      </c>
      <c r="Q6" s="229" t="s">
        <v>96</v>
      </c>
      <c r="R6" s="103" t="s">
        <v>12</v>
      </c>
      <c r="S6" s="225" t="s">
        <v>3</v>
      </c>
      <c r="T6" s="225" t="s">
        <v>4</v>
      </c>
      <c r="U6" s="225" t="s">
        <v>5</v>
      </c>
      <c r="V6" s="225" t="s">
        <v>6</v>
      </c>
      <c r="W6" s="26" t="s">
        <v>94</v>
      </c>
      <c r="X6" s="226"/>
      <c r="Y6" s="227"/>
      <c r="Z6" s="227"/>
      <c r="AA6" s="104"/>
      <c r="AB6" s="104"/>
    </row>
    <row r="7" spans="1:44" s="104" customFormat="1" ht="20.25">
      <c r="A7" s="223">
        <v>1</v>
      </c>
      <c r="B7" s="260">
        <v>630117</v>
      </c>
      <c r="C7" s="118" t="s">
        <v>139</v>
      </c>
      <c r="D7" s="228">
        <v>12</v>
      </c>
      <c r="E7" s="228">
        <v>13</v>
      </c>
      <c r="F7" s="228">
        <v>14</v>
      </c>
      <c r="G7" s="228">
        <v>15</v>
      </c>
      <c r="H7" s="228">
        <v>16</v>
      </c>
      <c r="I7" s="228">
        <f>SUM(D7:H7)</f>
        <v>70</v>
      </c>
      <c r="J7" s="228">
        <f>I7*0.15</f>
        <v>10.50</v>
      </c>
      <c r="K7" s="229">
        <v>4</v>
      </c>
      <c r="L7" s="229">
        <v>5</v>
      </c>
      <c r="M7" s="229">
        <v>4</v>
      </c>
      <c r="N7" s="229">
        <v>5</v>
      </c>
      <c r="O7" s="229">
        <v>4</v>
      </c>
      <c r="P7" s="229">
        <f>SUM(K7:O7)</f>
        <v>22</v>
      </c>
      <c r="Q7" s="229">
        <f>P7*0.05</f>
        <v>1.1000000000000001</v>
      </c>
      <c r="R7" s="103">
        <f>D7*0.15+K7:K7*0.05</f>
        <v>1.9999999999999998</v>
      </c>
      <c r="S7" s="103">
        <f t="shared" si="0" ref="S7:V7">E7*0.15+L7:L7*0.05</f>
        <v>2.2000000000000002</v>
      </c>
      <c r="T7" s="103">
        <f t="shared" si="0"/>
        <v>2.3000000000000003</v>
      </c>
      <c r="U7" s="103">
        <f t="shared" si="0"/>
        <v>2.50</v>
      </c>
      <c r="V7" s="103">
        <f t="shared" si="0"/>
        <v>2.60</v>
      </c>
      <c r="W7" s="26">
        <f>I7+P7</f>
        <v>92</v>
      </c>
      <c r="X7" s="226">
        <f>W7*0.2</f>
        <v>18.400000000000002</v>
      </c>
      <c r="Y7" s="118">
        <v>69</v>
      </c>
      <c r="Z7" s="227">
        <f>Y7*0.8</f>
        <v>55.20</v>
      </c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6"/>
    </row>
    <row r="8" spans="1:44" s="104" customFormat="1" ht="20.25">
      <c r="A8" s="223">
        <v>2</v>
      </c>
      <c r="B8" s="260">
        <v>630122</v>
      </c>
      <c r="C8" s="118" t="s">
        <v>140</v>
      </c>
      <c r="D8" s="228">
        <v>4</v>
      </c>
      <c r="E8" s="228">
        <v>6</v>
      </c>
      <c r="F8" s="228">
        <v>5</v>
      </c>
      <c r="G8" s="228">
        <v>4</v>
      </c>
      <c r="H8" s="228">
        <v>5</v>
      </c>
      <c r="I8" s="228">
        <f t="shared" si="1" ref="I8:I62">SUM(D8:H8)</f>
        <v>24</v>
      </c>
      <c r="J8" s="228">
        <f t="shared" si="2" ref="J8:J62">I8*0.15</f>
        <v>3.5999999999999996</v>
      </c>
      <c r="K8" s="229">
        <v>2</v>
      </c>
      <c r="L8" s="229">
        <v>3</v>
      </c>
      <c r="M8" s="229">
        <v>1</v>
      </c>
      <c r="N8" s="229">
        <v>0</v>
      </c>
      <c r="O8" s="229">
        <v>2</v>
      </c>
      <c r="P8" s="229">
        <f t="shared" si="3" ref="P8:P62">SUM(K8:O8)</f>
        <v>8</v>
      </c>
      <c r="Q8" s="229">
        <f t="shared" si="4" ref="Q8:Q62">P8*0.05</f>
        <v>0.40</v>
      </c>
      <c r="R8" s="103">
        <f t="shared" si="5" ref="R8:R62">D8*0.15+K8:K8*0.05</f>
        <v>0.70</v>
      </c>
      <c r="S8" s="103">
        <f t="shared" si="6" ref="S8:S62">E8*0.15+L8:L8*0.05</f>
        <v>1.0499999999999998</v>
      </c>
      <c r="T8" s="103">
        <f t="shared" si="7" ref="T8:T62">F8*0.15+M8:M8*0.05</f>
        <v>0.80</v>
      </c>
      <c r="U8" s="103">
        <f t="shared" si="8" ref="U8:U62">G8*0.15+N8:N8*0.05</f>
        <v>0.60</v>
      </c>
      <c r="V8" s="103">
        <f t="shared" si="9" ref="V8:V62">H8*0.15+O8:O8*0.05</f>
        <v>0.85</v>
      </c>
      <c r="W8" s="26">
        <f t="shared" si="10" ref="W8:W62">I8+P8</f>
        <v>32</v>
      </c>
      <c r="X8" s="226">
        <f t="shared" si="11" ref="X8:X62">W8*0.2</f>
        <v>6.40</v>
      </c>
      <c r="Y8" s="118">
        <v>29</v>
      </c>
      <c r="Z8" s="227">
        <f t="shared" si="12" ref="Z8:Z62">Y8*0.8</f>
        <v>23.200000000000003</v>
      </c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6"/>
    </row>
    <row r="9" spans="1:44" s="104" customFormat="1" ht="20.25">
      <c r="A9" s="223">
        <v>3</v>
      </c>
      <c r="B9" s="260">
        <v>630129</v>
      </c>
      <c r="C9" s="118" t="s">
        <v>141</v>
      </c>
      <c r="D9" s="228">
        <v>9</v>
      </c>
      <c r="E9" s="228">
        <v>13</v>
      </c>
      <c r="F9" s="228">
        <v>10</v>
      </c>
      <c r="G9" s="228">
        <v>15</v>
      </c>
      <c r="H9" s="228">
        <v>17</v>
      </c>
      <c r="I9" s="228">
        <f t="shared" si="1"/>
        <v>64</v>
      </c>
      <c r="J9" s="228">
        <f t="shared" si="2"/>
        <v>9.60</v>
      </c>
      <c r="K9" s="229">
        <v>4</v>
      </c>
      <c r="L9" s="229">
        <v>4.50</v>
      </c>
      <c r="M9" s="229">
        <v>3</v>
      </c>
      <c r="N9" s="229">
        <v>2</v>
      </c>
      <c r="O9" s="229">
        <v>4</v>
      </c>
      <c r="P9" s="229">
        <f t="shared" si="3"/>
        <v>17.50</v>
      </c>
      <c r="Q9" s="229">
        <f t="shared" si="4"/>
        <v>0.875</v>
      </c>
      <c r="R9" s="103">
        <f t="shared" si="5"/>
        <v>1.5499999999999998</v>
      </c>
      <c r="S9" s="103">
        <f t="shared" si="6"/>
        <v>2.1749999999999998</v>
      </c>
      <c r="T9" s="103">
        <f t="shared" si="7"/>
        <v>1.65</v>
      </c>
      <c r="U9" s="103">
        <f t="shared" si="8"/>
        <v>2.35</v>
      </c>
      <c r="V9" s="103">
        <f t="shared" si="9"/>
        <v>2.75</v>
      </c>
      <c r="W9" s="26">
        <f t="shared" si="10"/>
        <v>81.50</v>
      </c>
      <c r="X9" s="226">
        <f t="shared" si="11"/>
        <v>16.30</v>
      </c>
      <c r="Y9" s="118">
        <v>69</v>
      </c>
      <c r="Z9" s="227">
        <f t="shared" si="12"/>
        <v>55.20</v>
      </c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6"/>
    </row>
    <row r="10" spans="1:44" s="104" customFormat="1" ht="20.25">
      <c r="A10" s="223">
        <v>4</v>
      </c>
      <c r="B10" s="260">
        <v>630134</v>
      </c>
      <c r="C10" s="118" t="s">
        <v>142</v>
      </c>
      <c r="D10" s="228">
        <v>10</v>
      </c>
      <c r="E10" s="228">
        <v>9</v>
      </c>
      <c r="F10" s="228">
        <v>13</v>
      </c>
      <c r="G10" s="228">
        <v>10</v>
      </c>
      <c r="H10" s="228">
        <v>12</v>
      </c>
      <c r="I10" s="228">
        <f t="shared" si="1"/>
        <v>54</v>
      </c>
      <c r="J10" s="228">
        <f t="shared" si="2"/>
        <v>8.10</v>
      </c>
      <c r="K10" s="229">
        <v>3</v>
      </c>
      <c r="L10" s="229">
        <v>3.50</v>
      </c>
      <c r="M10" s="229">
        <v>2</v>
      </c>
      <c r="N10" s="229">
        <v>3</v>
      </c>
      <c r="O10" s="229">
        <v>1</v>
      </c>
      <c r="P10" s="229">
        <f t="shared" si="3"/>
        <v>12.50</v>
      </c>
      <c r="Q10" s="229">
        <f t="shared" si="4"/>
        <v>0.625</v>
      </c>
      <c r="R10" s="103">
        <f t="shared" si="5"/>
        <v>1.65</v>
      </c>
      <c r="S10" s="103">
        <f t="shared" si="6"/>
        <v>1.525</v>
      </c>
      <c r="T10" s="103">
        <f t="shared" si="7"/>
        <v>2.0499999999999998</v>
      </c>
      <c r="U10" s="103">
        <f t="shared" si="8"/>
        <v>1.65</v>
      </c>
      <c r="V10" s="103">
        <f t="shared" si="9"/>
        <v>1.85</v>
      </c>
      <c r="W10" s="26">
        <f t="shared" si="10"/>
        <v>66.50</v>
      </c>
      <c r="X10" s="226">
        <f t="shared" si="11"/>
        <v>13.30</v>
      </c>
      <c r="Y10" s="118">
        <v>55</v>
      </c>
      <c r="Z10" s="227">
        <f t="shared" si="12"/>
        <v>44</v>
      </c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6"/>
    </row>
    <row r="11" spans="1:44" s="104" customFormat="1" ht="20.25">
      <c r="A11" s="223">
        <v>5</v>
      </c>
      <c r="B11" s="260">
        <v>630144</v>
      </c>
      <c r="C11" s="118" t="s">
        <v>143</v>
      </c>
      <c r="D11" s="228">
        <v>13</v>
      </c>
      <c r="E11" s="228">
        <v>14</v>
      </c>
      <c r="F11" s="228">
        <v>13</v>
      </c>
      <c r="G11" s="228">
        <v>12</v>
      </c>
      <c r="H11" s="228">
        <v>10</v>
      </c>
      <c r="I11" s="228">
        <f t="shared" si="1"/>
        <v>62</v>
      </c>
      <c r="J11" s="228">
        <f t="shared" si="2"/>
        <v>9.2999999999999989</v>
      </c>
      <c r="K11" s="229">
        <v>4</v>
      </c>
      <c r="L11" s="229">
        <v>3</v>
      </c>
      <c r="M11" s="229">
        <v>2</v>
      </c>
      <c r="N11" s="229">
        <v>4</v>
      </c>
      <c r="O11" s="229">
        <v>3</v>
      </c>
      <c r="P11" s="229">
        <f t="shared" si="3"/>
        <v>16</v>
      </c>
      <c r="Q11" s="229">
        <f t="shared" si="4"/>
        <v>0.80</v>
      </c>
      <c r="R11" s="103">
        <f t="shared" si="5"/>
        <v>2.15</v>
      </c>
      <c r="S11" s="103">
        <f t="shared" si="6"/>
        <v>2.25</v>
      </c>
      <c r="T11" s="103">
        <f t="shared" si="7"/>
        <v>2.0499999999999998</v>
      </c>
      <c r="U11" s="103">
        <f t="shared" si="8"/>
        <v>1.9999999999999998</v>
      </c>
      <c r="V11" s="103">
        <f t="shared" si="9"/>
        <v>1.65</v>
      </c>
      <c r="W11" s="26">
        <f t="shared" si="10"/>
        <v>78</v>
      </c>
      <c r="X11" s="226">
        <f t="shared" si="11"/>
        <v>15.60</v>
      </c>
      <c r="Y11" s="118">
        <v>62</v>
      </c>
      <c r="Z11" s="227">
        <f t="shared" si="12"/>
        <v>49.60</v>
      </c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6"/>
    </row>
    <row r="12" spans="1:44" s="104" customFormat="1" ht="20.25">
      <c r="A12" s="223">
        <v>6</v>
      </c>
      <c r="B12" s="260">
        <v>630148</v>
      </c>
      <c r="C12" s="118" t="s">
        <v>144</v>
      </c>
      <c r="D12" s="228">
        <v>14</v>
      </c>
      <c r="E12" s="228">
        <v>7</v>
      </c>
      <c r="F12" s="228">
        <v>13</v>
      </c>
      <c r="G12" s="228">
        <v>10</v>
      </c>
      <c r="H12" s="228">
        <v>9</v>
      </c>
      <c r="I12" s="228">
        <f t="shared" si="1"/>
        <v>53</v>
      </c>
      <c r="J12" s="228">
        <f t="shared" si="2"/>
        <v>7.9499999999999993</v>
      </c>
      <c r="K12" s="229">
        <v>2</v>
      </c>
      <c r="L12" s="229">
        <v>2.50</v>
      </c>
      <c r="M12" s="229">
        <v>3</v>
      </c>
      <c r="N12" s="229">
        <v>4</v>
      </c>
      <c r="O12" s="229">
        <v>3</v>
      </c>
      <c r="P12" s="229">
        <f t="shared" si="3"/>
        <v>14.50</v>
      </c>
      <c r="Q12" s="229">
        <f t="shared" si="4"/>
        <v>0.72500000000000009</v>
      </c>
      <c r="R12" s="103">
        <f t="shared" si="5"/>
        <v>2.2000000000000002</v>
      </c>
      <c r="S12" s="103">
        <f t="shared" si="6"/>
        <v>1.175</v>
      </c>
      <c r="T12" s="103">
        <f t="shared" si="7"/>
        <v>2.10</v>
      </c>
      <c r="U12" s="103">
        <f t="shared" si="8"/>
        <v>1.70</v>
      </c>
      <c r="V12" s="103">
        <f t="shared" si="9"/>
        <v>1.50</v>
      </c>
      <c r="W12" s="26">
        <f t="shared" si="10"/>
        <v>67.50</v>
      </c>
      <c r="X12" s="226">
        <f t="shared" si="11"/>
        <v>13.50</v>
      </c>
      <c r="Y12" s="118">
        <v>58</v>
      </c>
      <c r="Z12" s="227">
        <f t="shared" si="12"/>
        <v>46.400000000000006</v>
      </c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6"/>
    </row>
    <row r="13" spans="1:44" s="104" customFormat="1" ht="20.25">
      <c r="A13" s="223">
        <v>7</v>
      </c>
      <c r="B13" s="260">
        <v>630154</v>
      </c>
      <c r="C13" s="118" t="s">
        <v>145</v>
      </c>
      <c r="D13" s="228">
        <v>9</v>
      </c>
      <c r="E13" s="228">
        <v>13</v>
      </c>
      <c r="F13" s="228">
        <v>10</v>
      </c>
      <c r="G13" s="228">
        <v>8</v>
      </c>
      <c r="H13" s="228">
        <v>9</v>
      </c>
      <c r="I13" s="228">
        <f t="shared" si="1"/>
        <v>49</v>
      </c>
      <c r="J13" s="228">
        <f t="shared" si="2"/>
        <v>7.35</v>
      </c>
      <c r="K13" s="229">
        <v>2</v>
      </c>
      <c r="L13" s="229">
        <v>2</v>
      </c>
      <c r="M13" s="229">
        <v>2.50</v>
      </c>
      <c r="N13" s="229">
        <v>3</v>
      </c>
      <c r="O13" s="229">
        <v>1</v>
      </c>
      <c r="P13" s="229">
        <f t="shared" si="3"/>
        <v>10.50</v>
      </c>
      <c r="Q13" s="229">
        <f t="shared" si="4"/>
        <v>0.525</v>
      </c>
      <c r="R13" s="103">
        <f t="shared" si="5"/>
        <v>1.45</v>
      </c>
      <c r="S13" s="103">
        <f t="shared" si="6"/>
        <v>2.0499999999999998</v>
      </c>
      <c r="T13" s="103">
        <f t="shared" si="7"/>
        <v>1.625</v>
      </c>
      <c r="U13" s="103">
        <f t="shared" si="8"/>
        <v>1.35</v>
      </c>
      <c r="V13" s="103">
        <f t="shared" si="9"/>
        <v>1.40</v>
      </c>
      <c r="W13" s="26">
        <f t="shared" si="10"/>
        <v>59.50</v>
      </c>
      <c r="X13" s="226">
        <f t="shared" si="11"/>
        <v>11.90</v>
      </c>
      <c r="Y13" s="118">
        <v>58</v>
      </c>
      <c r="Z13" s="227">
        <f t="shared" si="12"/>
        <v>46.400000000000006</v>
      </c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6"/>
    </row>
    <row r="14" spans="1:44" s="104" customFormat="1" ht="20.25">
      <c r="A14" s="223">
        <v>8</v>
      </c>
      <c r="B14" s="260">
        <v>630160</v>
      </c>
      <c r="C14" s="118" t="s">
        <v>118</v>
      </c>
      <c r="D14" s="228">
        <v>10</v>
      </c>
      <c r="E14" s="228">
        <v>13</v>
      </c>
      <c r="F14" s="228">
        <v>9</v>
      </c>
      <c r="G14" s="228">
        <v>14</v>
      </c>
      <c r="H14" s="228">
        <v>10</v>
      </c>
      <c r="I14" s="228">
        <f t="shared" si="1"/>
        <v>56</v>
      </c>
      <c r="J14" s="228">
        <f t="shared" si="2"/>
        <v>8.40</v>
      </c>
      <c r="K14" s="229">
        <v>4</v>
      </c>
      <c r="L14" s="229">
        <v>3</v>
      </c>
      <c r="M14" s="229">
        <v>2</v>
      </c>
      <c r="N14" s="229">
        <v>2.50</v>
      </c>
      <c r="O14" s="229">
        <v>3</v>
      </c>
      <c r="P14" s="229">
        <f t="shared" si="3"/>
        <v>14.50</v>
      </c>
      <c r="Q14" s="229">
        <f t="shared" si="4"/>
        <v>0.72500000000000009</v>
      </c>
      <c r="R14" s="103">
        <f t="shared" si="5"/>
        <v>1.70</v>
      </c>
      <c r="S14" s="103">
        <f t="shared" si="6"/>
        <v>2.10</v>
      </c>
      <c r="T14" s="103">
        <f t="shared" si="7"/>
        <v>1.45</v>
      </c>
      <c r="U14" s="103">
        <f t="shared" si="8"/>
        <v>2.225</v>
      </c>
      <c r="V14" s="103">
        <f t="shared" si="9"/>
        <v>1.65</v>
      </c>
      <c r="W14" s="26">
        <f t="shared" si="10"/>
        <v>70.50</v>
      </c>
      <c r="X14" s="226">
        <f t="shared" si="11"/>
        <v>14.10</v>
      </c>
      <c r="Y14" s="118">
        <v>55</v>
      </c>
      <c r="Z14" s="227">
        <f t="shared" si="12"/>
        <v>44</v>
      </c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6"/>
    </row>
    <row r="15" spans="1:44" s="104" customFormat="1" ht="20.25">
      <c r="A15" s="223">
        <v>9</v>
      </c>
      <c r="B15" s="260">
        <v>630162</v>
      </c>
      <c r="C15" s="118" t="s">
        <v>146</v>
      </c>
      <c r="D15" s="228">
        <v>8</v>
      </c>
      <c r="E15" s="228">
        <v>8.50</v>
      </c>
      <c r="F15" s="228">
        <v>10</v>
      </c>
      <c r="G15" s="228">
        <v>9.50</v>
      </c>
      <c r="H15" s="228">
        <v>10</v>
      </c>
      <c r="I15" s="228">
        <f t="shared" si="1"/>
        <v>46</v>
      </c>
      <c r="J15" s="228">
        <f t="shared" si="2"/>
        <v>6.90</v>
      </c>
      <c r="K15" s="229">
        <v>2</v>
      </c>
      <c r="L15" s="229">
        <v>1</v>
      </c>
      <c r="M15" s="229">
        <v>2</v>
      </c>
      <c r="N15" s="229">
        <v>3</v>
      </c>
      <c r="O15" s="229">
        <v>3</v>
      </c>
      <c r="P15" s="229">
        <f t="shared" si="3"/>
        <v>11</v>
      </c>
      <c r="Q15" s="229">
        <f t="shared" si="4"/>
        <v>0.55000000000000004</v>
      </c>
      <c r="R15" s="103">
        <f t="shared" si="5"/>
        <v>1.30</v>
      </c>
      <c r="S15" s="103">
        <f t="shared" si="6"/>
        <v>1.325</v>
      </c>
      <c r="T15" s="103">
        <f t="shared" si="7"/>
        <v>1.60</v>
      </c>
      <c r="U15" s="103">
        <f t="shared" si="8"/>
        <v>1.5750000000000002</v>
      </c>
      <c r="V15" s="103">
        <f t="shared" si="9"/>
        <v>1.65</v>
      </c>
      <c r="W15" s="26">
        <f t="shared" si="10"/>
        <v>57</v>
      </c>
      <c r="X15" s="226">
        <f t="shared" si="11"/>
        <v>11.40</v>
      </c>
      <c r="Y15" s="118">
        <v>50</v>
      </c>
      <c r="Z15" s="227">
        <f t="shared" si="12"/>
        <v>40</v>
      </c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6"/>
    </row>
    <row r="16" spans="1:44" s="104" customFormat="1" ht="20.25">
      <c r="A16" s="223">
        <v>10</v>
      </c>
      <c r="B16" s="260">
        <v>630164</v>
      </c>
      <c r="C16" s="118" t="s">
        <v>147</v>
      </c>
      <c r="D16" s="228">
        <v>13</v>
      </c>
      <c r="E16" s="228">
        <v>14</v>
      </c>
      <c r="F16" s="228">
        <v>12</v>
      </c>
      <c r="G16" s="228">
        <v>10</v>
      </c>
      <c r="H16" s="228">
        <v>8</v>
      </c>
      <c r="I16" s="228">
        <f t="shared" si="1"/>
        <v>57</v>
      </c>
      <c r="J16" s="228">
        <f t="shared" si="2"/>
        <v>8.5499999999999989</v>
      </c>
      <c r="K16" s="229">
        <v>4</v>
      </c>
      <c r="L16" s="229">
        <v>2</v>
      </c>
      <c r="M16" s="229">
        <v>2.50</v>
      </c>
      <c r="N16" s="229">
        <v>3</v>
      </c>
      <c r="O16" s="229">
        <v>2</v>
      </c>
      <c r="P16" s="229">
        <f t="shared" si="3"/>
        <v>13.50</v>
      </c>
      <c r="Q16" s="229">
        <f t="shared" si="4"/>
        <v>0.675</v>
      </c>
      <c r="R16" s="103">
        <f t="shared" si="5"/>
        <v>2.15</v>
      </c>
      <c r="S16" s="103">
        <f t="shared" si="6"/>
        <v>2.2000000000000002</v>
      </c>
      <c r="T16" s="103">
        <f t="shared" si="7"/>
        <v>1.9249999999999998</v>
      </c>
      <c r="U16" s="103">
        <f t="shared" si="8"/>
        <v>1.65</v>
      </c>
      <c r="V16" s="103">
        <f t="shared" si="9"/>
        <v>1.30</v>
      </c>
      <c r="W16" s="26">
        <f t="shared" si="10"/>
        <v>70.50</v>
      </c>
      <c r="X16" s="226">
        <f t="shared" si="11"/>
        <v>14.10</v>
      </c>
      <c r="Y16" s="118">
        <v>64</v>
      </c>
      <c r="Z16" s="227">
        <f t="shared" si="12"/>
        <v>51.20</v>
      </c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6"/>
    </row>
    <row r="17" spans="1:44" s="104" customFormat="1" ht="20.25">
      <c r="A17" s="223">
        <v>11</v>
      </c>
      <c r="B17" s="260">
        <v>630165</v>
      </c>
      <c r="C17" s="118" t="s">
        <v>148</v>
      </c>
      <c r="D17" s="228">
        <v>6</v>
      </c>
      <c r="E17" s="228">
        <v>8</v>
      </c>
      <c r="F17" s="228">
        <v>9</v>
      </c>
      <c r="G17" s="228">
        <v>9</v>
      </c>
      <c r="H17" s="228">
        <v>8</v>
      </c>
      <c r="I17" s="228">
        <f t="shared" si="1"/>
        <v>40</v>
      </c>
      <c r="J17" s="228">
        <f t="shared" si="2"/>
        <v>6</v>
      </c>
      <c r="K17" s="229">
        <v>2</v>
      </c>
      <c r="L17" s="229">
        <v>3</v>
      </c>
      <c r="M17" s="229">
        <v>2</v>
      </c>
      <c r="N17" s="229">
        <v>1</v>
      </c>
      <c r="O17" s="229">
        <v>3</v>
      </c>
      <c r="P17" s="229">
        <f t="shared" si="3"/>
        <v>11</v>
      </c>
      <c r="Q17" s="229">
        <f t="shared" si="4"/>
        <v>0.55000000000000004</v>
      </c>
      <c r="R17" s="103">
        <f t="shared" si="5"/>
        <v>0.99999999999999989</v>
      </c>
      <c r="S17" s="103">
        <f t="shared" si="6"/>
        <v>1.35</v>
      </c>
      <c r="T17" s="103">
        <f t="shared" si="7"/>
        <v>1.45</v>
      </c>
      <c r="U17" s="103">
        <f t="shared" si="8"/>
        <v>1.40</v>
      </c>
      <c r="V17" s="103">
        <f t="shared" si="9"/>
        <v>1.35</v>
      </c>
      <c r="W17" s="26">
        <f t="shared" si="10"/>
        <v>51</v>
      </c>
      <c r="X17" s="226">
        <f t="shared" si="11"/>
        <v>10.200000000000001</v>
      </c>
      <c r="Y17" s="118">
        <v>36</v>
      </c>
      <c r="Z17" s="227">
        <f t="shared" si="12"/>
        <v>28.80</v>
      </c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6"/>
    </row>
    <row r="18" spans="1:44" s="104" customFormat="1" ht="20.25">
      <c r="A18" s="223">
        <v>12</v>
      </c>
      <c r="B18" s="260">
        <v>630168</v>
      </c>
      <c r="C18" s="262" t="s">
        <v>120</v>
      </c>
      <c r="D18" s="228">
        <v>13</v>
      </c>
      <c r="E18" s="228">
        <v>10</v>
      </c>
      <c r="F18" s="228">
        <v>8</v>
      </c>
      <c r="G18" s="228">
        <v>9</v>
      </c>
      <c r="H18" s="228">
        <v>7</v>
      </c>
      <c r="I18" s="228">
        <f t="shared" si="1"/>
        <v>47</v>
      </c>
      <c r="J18" s="228">
        <f t="shared" si="2"/>
        <v>7.05</v>
      </c>
      <c r="K18" s="229">
        <v>2</v>
      </c>
      <c r="L18" s="229">
        <v>2.50</v>
      </c>
      <c r="M18" s="229">
        <v>3</v>
      </c>
      <c r="N18" s="229">
        <v>2</v>
      </c>
      <c r="O18" s="229">
        <v>4</v>
      </c>
      <c r="P18" s="229">
        <f t="shared" si="3"/>
        <v>13.50</v>
      </c>
      <c r="Q18" s="229">
        <f t="shared" si="4"/>
        <v>0.675</v>
      </c>
      <c r="R18" s="103">
        <f t="shared" si="5"/>
        <v>2.0499999999999998</v>
      </c>
      <c r="S18" s="103">
        <f t="shared" si="6"/>
        <v>1.625</v>
      </c>
      <c r="T18" s="103">
        <f t="shared" si="7"/>
        <v>1.35</v>
      </c>
      <c r="U18" s="103">
        <f t="shared" si="8"/>
        <v>1.45</v>
      </c>
      <c r="V18" s="103">
        <f t="shared" si="9"/>
        <v>1.25</v>
      </c>
      <c r="W18" s="26">
        <f t="shared" si="10"/>
        <v>60.50</v>
      </c>
      <c r="X18" s="226">
        <f t="shared" si="11"/>
        <v>12.10</v>
      </c>
      <c r="Y18" s="118">
        <v>57</v>
      </c>
      <c r="Z18" s="227">
        <f t="shared" si="12"/>
        <v>45.60</v>
      </c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6"/>
    </row>
    <row r="19" spans="1:44" s="104" customFormat="1" ht="20.25">
      <c r="A19" s="223">
        <v>13</v>
      </c>
      <c r="B19" s="260">
        <v>630170</v>
      </c>
      <c r="C19" s="118" t="s">
        <v>149</v>
      </c>
      <c r="D19" s="228">
        <v>6</v>
      </c>
      <c r="E19" s="228">
        <v>8</v>
      </c>
      <c r="F19" s="228">
        <v>10</v>
      </c>
      <c r="G19" s="228">
        <v>8</v>
      </c>
      <c r="H19" s="228">
        <v>9</v>
      </c>
      <c r="I19" s="228">
        <f t="shared" si="1"/>
        <v>41</v>
      </c>
      <c r="J19" s="228">
        <f t="shared" si="2"/>
        <v>6.15</v>
      </c>
      <c r="K19" s="229">
        <v>2</v>
      </c>
      <c r="L19" s="229">
        <v>3</v>
      </c>
      <c r="M19" s="229">
        <v>2</v>
      </c>
      <c r="N19" s="229">
        <v>2</v>
      </c>
      <c r="O19" s="229">
        <v>3</v>
      </c>
      <c r="P19" s="229">
        <f t="shared" si="3"/>
        <v>12</v>
      </c>
      <c r="Q19" s="229">
        <f t="shared" si="4"/>
        <v>0.60000000000000009</v>
      </c>
      <c r="R19" s="103">
        <f t="shared" si="5"/>
        <v>0.99999999999999989</v>
      </c>
      <c r="S19" s="103">
        <f t="shared" si="6"/>
        <v>1.35</v>
      </c>
      <c r="T19" s="103">
        <f t="shared" si="7"/>
        <v>1.60</v>
      </c>
      <c r="U19" s="103">
        <f t="shared" si="8"/>
        <v>1.30</v>
      </c>
      <c r="V19" s="103">
        <f t="shared" si="9"/>
        <v>1.50</v>
      </c>
      <c r="W19" s="26">
        <f t="shared" si="10"/>
        <v>53</v>
      </c>
      <c r="X19" s="226">
        <f t="shared" si="11"/>
        <v>10.60</v>
      </c>
      <c r="Y19" s="118">
        <v>38</v>
      </c>
      <c r="Z19" s="227">
        <f t="shared" si="12"/>
        <v>30.40</v>
      </c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6"/>
    </row>
    <row r="20" spans="1:44" s="104" customFormat="1" ht="20.25">
      <c r="A20" s="223">
        <v>14</v>
      </c>
      <c r="B20" s="260">
        <v>630171</v>
      </c>
      <c r="C20" s="118" t="s">
        <v>150</v>
      </c>
      <c r="D20" s="228">
        <v>8</v>
      </c>
      <c r="E20" s="228">
        <v>6</v>
      </c>
      <c r="F20" s="228">
        <v>5</v>
      </c>
      <c r="G20" s="228">
        <v>6</v>
      </c>
      <c r="H20" s="228">
        <v>8</v>
      </c>
      <c r="I20" s="228">
        <f t="shared" si="1"/>
        <v>33</v>
      </c>
      <c r="J20" s="228">
        <f t="shared" si="2"/>
        <v>4.95</v>
      </c>
      <c r="K20" s="229">
        <v>1</v>
      </c>
      <c r="L20" s="229">
        <v>1.50</v>
      </c>
      <c r="M20" s="229">
        <v>3</v>
      </c>
      <c r="N20" s="229">
        <v>2</v>
      </c>
      <c r="O20" s="229">
        <v>1</v>
      </c>
      <c r="P20" s="229">
        <f t="shared" si="3"/>
        <v>8.50</v>
      </c>
      <c r="Q20" s="229">
        <f t="shared" si="4"/>
        <v>0.42500000000000004</v>
      </c>
      <c r="R20" s="103">
        <f t="shared" si="5"/>
        <v>1.25</v>
      </c>
      <c r="S20" s="103">
        <f t="shared" si="6"/>
        <v>0.97499999999999987</v>
      </c>
      <c r="T20" s="103">
        <f t="shared" si="7"/>
        <v>0.90</v>
      </c>
      <c r="U20" s="103">
        <f t="shared" si="8"/>
        <v>0.99999999999999989</v>
      </c>
      <c r="V20" s="103">
        <f t="shared" si="9"/>
        <v>1.25</v>
      </c>
      <c r="W20" s="26">
        <f t="shared" si="10"/>
        <v>41.50</v>
      </c>
      <c r="X20" s="226">
        <f t="shared" si="11"/>
        <v>8.3000000000000007</v>
      </c>
      <c r="Y20" s="118">
        <v>38</v>
      </c>
      <c r="Z20" s="227">
        <f t="shared" si="12"/>
        <v>30.40</v>
      </c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6"/>
    </row>
    <row r="21" spans="1:44" s="104" customFormat="1" ht="20.25">
      <c r="A21" s="223">
        <v>15</v>
      </c>
      <c r="B21" s="260">
        <v>630172</v>
      </c>
      <c r="C21" s="118" t="s">
        <v>151</v>
      </c>
      <c r="D21" s="228">
        <v>13</v>
      </c>
      <c r="E21" s="228">
        <v>10</v>
      </c>
      <c r="F21" s="228">
        <v>13</v>
      </c>
      <c r="G21" s="228">
        <v>9</v>
      </c>
      <c r="H21" s="228">
        <v>14</v>
      </c>
      <c r="I21" s="228">
        <f t="shared" si="1"/>
        <v>59</v>
      </c>
      <c r="J21" s="228">
        <f t="shared" si="2"/>
        <v>8.85</v>
      </c>
      <c r="K21" s="229">
        <v>2</v>
      </c>
      <c r="L21" s="229">
        <v>3</v>
      </c>
      <c r="M21" s="229">
        <v>4</v>
      </c>
      <c r="N21" s="229">
        <v>3</v>
      </c>
      <c r="O21" s="229">
        <v>4</v>
      </c>
      <c r="P21" s="229">
        <f t="shared" si="3"/>
        <v>16</v>
      </c>
      <c r="Q21" s="229">
        <f t="shared" si="4"/>
        <v>0.80</v>
      </c>
      <c r="R21" s="103">
        <f t="shared" si="5"/>
        <v>2.0499999999999998</v>
      </c>
      <c r="S21" s="103">
        <f t="shared" si="6"/>
        <v>1.65</v>
      </c>
      <c r="T21" s="103">
        <f t="shared" si="7"/>
        <v>2.15</v>
      </c>
      <c r="U21" s="103">
        <f t="shared" si="8"/>
        <v>1.50</v>
      </c>
      <c r="V21" s="103">
        <f t="shared" si="9"/>
        <v>2.3000000000000003</v>
      </c>
      <c r="W21" s="26">
        <f t="shared" si="10"/>
        <v>75</v>
      </c>
      <c r="X21" s="226">
        <f t="shared" si="11"/>
        <v>15</v>
      </c>
      <c r="Y21" s="118">
        <v>59</v>
      </c>
      <c r="Z21" s="227">
        <f t="shared" si="12"/>
        <v>47.20</v>
      </c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6"/>
    </row>
    <row r="22" spans="1:44" s="104" customFormat="1" ht="20.25">
      <c r="A22" s="223">
        <v>16</v>
      </c>
      <c r="B22" s="260">
        <v>630173</v>
      </c>
      <c r="C22" s="118" t="s">
        <v>152</v>
      </c>
      <c r="D22" s="228">
        <v>13</v>
      </c>
      <c r="E22" s="228">
        <v>10</v>
      </c>
      <c r="F22" s="228">
        <v>8</v>
      </c>
      <c r="G22" s="228">
        <v>9</v>
      </c>
      <c r="H22" s="228">
        <v>13</v>
      </c>
      <c r="I22" s="228">
        <f t="shared" si="1"/>
        <v>53</v>
      </c>
      <c r="J22" s="228">
        <f t="shared" si="2"/>
        <v>7.9499999999999993</v>
      </c>
      <c r="K22" s="229">
        <v>2</v>
      </c>
      <c r="L22" s="229">
        <v>2.50</v>
      </c>
      <c r="M22" s="229">
        <v>2</v>
      </c>
      <c r="N22" s="229">
        <v>3</v>
      </c>
      <c r="O22" s="229">
        <v>2</v>
      </c>
      <c r="P22" s="229">
        <f t="shared" si="3"/>
        <v>11.50</v>
      </c>
      <c r="Q22" s="229">
        <f t="shared" si="4"/>
        <v>0.57500000000000007</v>
      </c>
      <c r="R22" s="103">
        <f t="shared" si="5"/>
        <v>2.0499999999999998</v>
      </c>
      <c r="S22" s="103">
        <f t="shared" si="6"/>
        <v>1.625</v>
      </c>
      <c r="T22" s="103">
        <f t="shared" si="7"/>
        <v>1.30</v>
      </c>
      <c r="U22" s="103">
        <f t="shared" si="8"/>
        <v>1.50</v>
      </c>
      <c r="V22" s="103">
        <f t="shared" si="9"/>
        <v>2.0499999999999998</v>
      </c>
      <c r="W22" s="26">
        <f t="shared" si="10"/>
        <v>64.50</v>
      </c>
      <c r="X22" s="226">
        <f t="shared" si="11"/>
        <v>12.90</v>
      </c>
      <c r="Y22" s="118">
        <v>52</v>
      </c>
      <c r="Z22" s="227">
        <f t="shared" si="12"/>
        <v>41.60</v>
      </c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6"/>
    </row>
    <row r="23" spans="1:44" s="104" customFormat="1" ht="20.25">
      <c r="A23" s="223">
        <v>17</v>
      </c>
      <c r="B23" s="260">
        <v>630179</v>
      </c>
      <c r="C23" s="118" t="s">
        <v>153</v>
      </c>
      <c r="D23" s="228">
        <v>13</v>
      </c>
      <c r="E23" s="228">
        <v>14</v>
      </c>
      <c r="F23" s="228">
        <v>12</v>
      </c>
      <c r="G23" s="228">
        <v>10</v>
      </c>
      <c r="H23" s="228">
        <v>8</v>
      </c>
      <c r="I23" s="228">
        <f t="shared" si="1"/>
        <v>57</v>
      </c>
      <c r="J23" s="228">
        <f t="shared" si="2"/>
        <v>8.5499999999999989</v>
      </c>
      <c r="K23" s="229">
        <v>2</v>
      </c>
      <c r="L23" s="229">
        <v>2.50</v>
      </c>
      <c r="M23" s="229">
        <v>3</v>
      </c>
      <c r="N23" s="229">
        <v>4</v>
      </c>
      <c r="O23" s="229">
        <v>3</v>
      </c>
      <c r="P23" s="229">
        <f t="shared" si="3"/>
        <v>14.50</v>
      </c>
      <c r="Q23" s="229">
        <f t="shared" si="4"/>
        <v>0.72500000000000009</v>
      </c>
      <c r="R23" s="103">
        <f t="shared" si="5"/>
        <v>2.0499999999999998</v>
      </c>
      <c r="S23" s="103">
        <f t="shared" si="6"/>
        <v>2.225</v>
      </c>
      <c r="T23" s="103">
        <f t="shared" si="7"/>
        <v>1.9499999999999997</v>
      </c>
      <c r="U23" s="103">
        <f t="shared" si="8"/>
        <v>1.70</v>
      </c>
      <c r="V23" s="103">
        <f t="shared" si="9"/>
        <v>1.35</v>
      </c>
      <c r="W23" s="26">
        <f t="shared" si="10"/>
        <v>71.50</v>
      </c>
      <c r="X23" s="226">
        <f t="shared" si="11"/>
        <v>14.30</v>
      </c>
      <c r="Y23" s="118">
        <v>55</v>
      </c>
      <c r="Z23" s="227">
        <f t="shared" si="12"/>
        <v>44</v>
      </c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6"/>
    </row>
    <row r="24" spans="1:44" s="104" customFormat="1" ht="20.25">
      <c r="A24" s="223">
        <v>18</v>
      </c>
      <c r="B24" s="260">
        <v>630183</v>
      </c>
      <c r="C24" s="118" t="s">
        <v>154</v>
      </c>
      <c r="D24" s="228">
        <v>6.50</v>
      </c>
      <c r="E24" s="228">
        <v>7.50</v>
      </c>
      <c r="F24" s="228">
        <v>8</v>
      </c>
      <c r="G24" s="228">
        <v>6</v>
      </c>
      <c r="H24" s="228">
        <v>9.50</v>
      </c>
      <c r="I24" s="228">
        <f t="shared" si="1"/>
        <v>37.50</v>
      </c>
      <c r="J24" s="228">
        <f t="shared" si="2"/>
        <v>5.625</v>
      </c>
      <c r="K24" s="229">
        <v>2.50</v>
      </c>
      <c r="L24" s="229">
        <v>2</v>
      </c>
      <c r="M24" s="229">
        <v>3</v>
      </c>
      <c r="N24" s="229">
        <v>2.50</v>
      </c>
      <c r="O24" s="229">
        <v>1.50</v>
      </c>
      <c r="P24" s="229">
        <f t="shared" si="3"/>
        <v>11.50</v>
      </c>
      <c r="Q24" s="229">
        <f t="shared" si="4"/>
        <v>0.57500000000000007</v>
      </c>
      <c r="R24" s="103">
        <f t="shared" si="5"/>
        <v>1.1000000000000001</v>
      </c>
      <c r="S24" s="103">
        <f t="shared" si="6"/>
        <v>1.2250000000000001</v>
      </c>
      <c r="T24" s="103">
        <f t="shared" si="7"/>
        <v>1.35</v>
      </c>
      <c r="U24" s="103">
        <f t="shared" si="8"/>
        <v>1.0249999999999999</v>
      </c>
      <c r="V24" s="103">
        <f t="shared" si="9"/>
        <v>1.50</v>
      </c>
      <c r="W24" s="26">
        <f t="shared" si="10"/>
        <v>49</v>
      </c>
      <c r="X24" s="226">
        <f t="shared" si="11"/>
        <v>9.8000000000000007</v>
      </c>
      <c r="Y24" s="118">
        <v>41</v>
      </c>
      <c r="Z24" s="227">
        <f t="shared" si="12"/>
        <v>32.800000000000004</v>
      </c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6"/>
    </row>
    <row r="25" spans="1:44" s="104" customFormat="1" ht="20.25">
      <c r="A25" s="223">
        <v>19</v>
      </c>
      <c r="B25" s="260">
        <v>630185</v>
      </c>
      <c r="C25" s="118" t="s">
        <v>155</v>
      </c>
      <c r="D25" s="228">
        <v>13</v>
      </c>
      <c r="E25" s="228">
        <v>10</v>
      </c>
      <c r="F25" s="228">
        <v>8</v>
      </c>
      <c r="G25" s="228">
        <v>9</v>
      </c>
      <c r="H25" s="228">
        <v>8</v>
      </c>
      <c r="I25" s="228">
        <f t="shared" si="1"/>
        <v>48</v>
      </c>
      <c r="J25" s="228">
        <f t="shared" si="2"/>
        <v>7.1999999999999993</v>
      </c>
      <c r="K25" s="229">
        <v>2</v>
      </c>
      <c r="L25" s="229">
        <v>1</v>
      </c>
      <c r="M25" s="229">
        <v>2</v>
      </c>
      <c r="N25" s="229">
        <v>3</v>
      </c>
      <c r="O25" s="229">
        <v>2</v>
      </c>
      <c r="P25" s="229">
        <f t="shared" si="3"/>
        <v>10</v>
      </c>
      <c r="Q25" s="229">
        <f t="shared" si="4"/>
        <v>0.50</v>
      </c>
      <c r="R25" s="103">
        <f t="shared" si="5"/>
        <v>2.0499999999999998</v>
      </c>
      <c r="S25" s="103">
        <f t="shared" si="6"/>
        <v>1.55</v>
      </c>
      <c r="T25" s="103">
        <f t="shared" si="7"/>
        <v>1.30</v>
      </c>
      <c r="U25" s="103">
        <f t="shared" si="8"/>
        <v>1.50</v>
      </c>
      <c r="V25" s="103">
        <f t="shared" si="9"/>
        <v>1.30</v>
      </c>
      <c r="W25" s="26">
        <f t="shared" si="10"/>
        <v>58</v>
      </c>
      <c r="X25" s="226">
        <f t="shared" si="11"/>
        <v>11.60</v>
      </c>
      <c r="Y25" s="118">
        <v>57</v>
      </c>
      <c r="Z25" s="227">
        <f t="shared" si="12"/>
        <v>45.60</v>
      </c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6"/>
    </row>
    <row r="26" spans="1:44" s="104" customFormat="1" ht="20.25">
      <c r="A26" s="223">
        <v>20</v>
      </c>
      <c r="B26" s="260">
        <v>630186</v>
      </c>
      <c r="C26" s="118" t="s">
        <v>156</v>
      </c>
      <c r="D26" s="228">
        <v>15</v>
      </c>
      <c r="E26" s="228">
        <v>16</v>
      </c>
      <c r="F26" s="228">
        <v>14</v>
      </c>
      <c r="G26" s="228">
        <v>13</v>
      </c>
      <c r="H26" s="228">
        <v>10</v>
      </c>
      <c r="I26" s="228">
        <f t="shared" si="1"/>
        <v>68</v>
      </c>
      <c r="J26" s="228">
        <f t="shared" si="2"/>
        <v>10.199999999999999</v>
      </c>
      <c r="K26" s="229">
        <v>2</v>
      </c>
      <c r="L26" s="229">
        <v>3</v>
      </c>
      <c r="M26" s="229">
        <v>4</v>
      </c>
      <c r="N26" s="229">
        <v>3</v>
      </c>
      <c r="O26" s="229">
        <v>4</v>
      </c>
      <c r="P26" s="229">
        <f t="shared" si="3"/>
        <v>16</v>
      </c>
      <c r="Q26" s="229">
        <f t="shared" si="4"/>
        <v>0.80</v>
      </c>
      <c r="R26" s="103">
        <f t="shared" si="5"/>
        <v>2.35</v>
      </c>
      <c r="S26" s="103">
        <f t="shared" si="6"/>
        <v>2.5499999999999998</v>
      </c>
      <c r="T26" s="103">
        <f t="shared" si="7"/>
        <v>2.3000000000000003</v>
      </c>
      <c r="U26" s="103">
        <f t="shared" si="8"/>
        <v>2.10</v>
      </c>
      <c r="V26" s="103">
        <f t="shared" si="9"/>
        <v>1.70</v>
      </c>
      <c r="W26" s="26">
        <f t="shared" si="10"/>
        <v>84</v>
      </c>
      <c r="X26" s="226">
        <f t="shared" si="11"/>
        <v>16.80</v>
      </c>
      <c r="Y26" s="118">
        <v>63</v>
      </c>
      <c r="Z26" s="227">
        <f t="shared" si="12"/>
        <v>50.400000000000006</v>
      </c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6"/>
    </row>
    <row r="27" spans="1:44" s="104" customFormat="1" ht="20.25">
      <c r="A27" s="223">
        <v>21</v>
      </c>
      <c r="B27" s="260">
        <v>630187</v>
      </c>
      <c r="C27" s="118" t="s">
        <v>157</v>
      </c>
      <c r="D27" s="228">
        <v>6</v>
      </c>
      <c r="E27" s="228">
        <v>8</v>
      </c>
      <c r="F27" s="228">
        <v>9</v>
      </c>
      <c r="G27" s="228">
        <v>7</v>
      </c>
      <c r="H27" s="228">
        <v>6</v>
      </c>
      <c r="I27" s="228">
        <f t="shared" si="1"/>
        <v>36</v>
      </c>
      <c r="J27" s="228">
        <f t="shared" si="2"/>
        <v>5.40</v>
      </c>
      <c r="K27" s="229">
        <v>1</v>
      </c>
      <c r="L27" s="229">
        <v>2</v>
      </c>
      <c r="M27" s="229">
        <v>3</v>
      </c>
      <c r="N27" s="229">
        <v>2</v>
      </c>
      <c r="O27" s="229">
        <v>1</v>
      </c>
      <c r="P27" s="229">
        <f t="shared" si="3"/>
        <v>9</v>
      </c>
      <c r="Q27" s="229">
        <f t="shared" si="4"/>
        <v>0.45</v>
      </c>
      <c r="R27" s="103">
        <f t="shared" si="5"/>
        <v>0.95</v>
      </c>
      <c r="S27" s="103">
        <f t="shared" si="6"/>
        <v>1.30</v>
      </c>
      <c r="T27" s="103">
        <f t="shared" si="7"/>
        <v>1.50</v>
      </c>
      <c r="U27" s="103">
        <f t="shared" si="8"/>
        <v>1.1500000000000001</v>
      </c>
      <c r="V27" s="103">
        <f t="shared" si="9"/>
        <v>0.95</v>
      </c>
      <c r="W27" s="26">
        <f t="shared" si="10"/>
        <v>45</v>
      </c>
      <c r="X27" s="226">
        <f t="shared" si="11"/>
        <v>9</v>
      </c>
      <c r="Y27" s="118">
        <v>36</v>
      </c>
      <c r="Z27" s="227">
        <f t="shared" si="12"/>
        <v>28.80</v>
      </c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6"/>
    </row>
    <row r="28" spans="1:44" s="104" customFormat="1" ht="20.25">
      <c r="A28" s="223">
        <v>22</v>
      </c>
      <c r="B28" s="260">
        <v>630188</v>
      </c>
      <c r="C28" s="118" t="s">
        <v>158</v>
      </c>
      <c r="D28" s="228">
        <v>13</v>
      </c>
      <c r="E28" s="228">
        <v>10</v>
      </c>
      <c r="F28" s="228">
        <v>12</v>
      </c>
      <c r="G28" s="228">
        <v>13</v>
      </c>
      <c r="H28" s="228">
        <v>14</v>
      </c>
      <c r="I28" s="228">
        <f t="shared" si="1"/>
        <v>62</v>
      </c>
      <c r="J28" s="228">
        <f t="shared" si="2"/>
        <v>9.2999999999999989</v>
      </c>
      <c r="K28" s="229">
        <v>2</v>
      </c>
      <c r="L28" s="229">
        <v>3</v>
      </c>
      <c r="M28" s="229">
        <v>4</v>
      </c>
      <c r="N28" s="229">
        <v>5</v>
      </c>
      <c r="O28" s="229">
        <v>4</v>
      </c>
      <c r="P28" s="229">
        <f t="shared" si="3"/>
        <v>18</v>
      </c>
      <c r="Q28" s="229">
        <f t="shared" si="4"/>
        <v>0.90</v>
      </c>
      <c r="R28" s="103">
        <f t="shared" si="5"/>
        <v>2.0499999999999998</v>
      </c>
      <c r="S28" s="103">
        <f t="shared" si="6"/>
        <v>1.65</v>
      </c>
      <c r="T28" s="103">
        <f t="shared" si="7"/>
        <v>1.9999999999999998</v>
      </c>
      <c r="U28" s="103">
        <f t="shared" si="8"/>
        <v>2.2000000000000002</v>
      </c>
      <c r="V28" s="103">
        <f t="shared" si="9"/>
        <v>2.3000000000000003</v>
      </c>
      <c r="W28" s="26">
        <f t="shared" si="10"/>
        <v>80</v>
      </c>
      <c r="X28" s="226">
        <f t="shared" si="11"/>
        <v>16</v>
      </c>
      <c r="Y28" s="118">
        <v>50</v>
      </c>
      <c r="Z28" s="227">
        <f t="shared" si="12"/>
        <v>40</v>
      </c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6"/>
    </row>
    <row r="29" spans="1:44" s="104" customFormat="1" ht="20.25">
      <c r="A29" s="223">
        <v>23</v>
      </c>
      <c r="B29" s="260">
        <v>630191</v>
      </c>
      <c r="C29" s="118" t="s">
        <v>159</v>
      </c>
      <c r="D29" s="228">
        <v>10</v>
      </c>
      <c r="E29" s="228">
        <v>8.50</v>
      </c>
      <c r="F29" s="228">
        <v>9</v>
      </c>
      <c r="G29" s="228">
        <v>9.50</v>
      </c>
      <c r="H29" s="228">
        <v>10</v>
      </c>
      <c r="I29" s="228">
        <f t="shared" si="1"/>
        <v>47</v>
      </c>
      <c r="J29" s="228">
        <f t="shared" si="2"/>
        <v>7.05</v>
      </c>
      <c r="K29" s="229">
        <v>2</v>
      </c>
      <c r="L29" s="229">
        <v>3</v>
      </c>
      <c r="M29" s="229">
        <v>2</v>
      </c>
      <c r="N29" s="229">
        <v>4</v>
      </c>
      <c r="O29" s="229">
        <v>3</v>
      </c>
      <c r="P29" s="229">
        <f t="shared" si="3"/>
        <v>14</v>
      </c>
      <c r="Q29" s="229">
        <f t="shared" si="4"/>
        <v>0.70</v>
      </c>
      <c r="R29" s="103">
        <f t="shared" si="5"/>
        <v>1.60</v>
      </c>
      <c r="S29" s="103">
        <f t="shared" si="6"/>
        <v>1.4249999999999998</v>
      </c>
      <c r="T29" s="103">
        <f t="shared" si="7"/>
        <v>1.45</v>
      </c>
      <c r="U29" s="103">
        <f t="shared" si="8"/>
        <v>1.625</v>
      </c>
      <c r="V29" s="103">
        <f t="shared" si="9"/>
        <v>1.65</v>
      </c>
      <c r="W29" s="26">
        <f t="shared" si="10"/>
        <v>61</v>
      </c>
      <c r="X29" s="226">
        <f t="shared" si="11"/>
        <v>12.20</v>
      </c>
      <c r="Y29" s="118">
        <v>65</v>
      </c>
      <c r="Z29" s="227">
        <f t="shared" si="12"/>
        <v>52</v>
      </c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6"/>
    </row>
    <row r="30" spans="1:44" s="104" customFormat="1" ht="20.25">
      <c r="A30" s="223">
        <v>24</v>
      </c>
      <c r="B30" s="260">
        <v>630192</v>
      </c>
      <c r="C30" s="118" t="s">
        <v>160</v>
      </c>
      <c r="D30" s="228">
        <v>13</v>
      </c>
      <c r="E30" s="228">
        <v>10</v>
      </c>
      <c r="F30" s="228">
        <v>10</v>
      </c>
      <c r="G30" s="228">
        <v>9</v>
      </c>
      <c r="H30" s="228">
        <v>14</v>
      </c>
      <c r="I30" s="228">
        <f t="shared" si="1"/>
        <v>56</v>
      </c>
      <c r="J30" s="228">
        <f t="shared" si="2"/>
        <v>8.40</v>
      </c>
      <c r="K30" s="229">
        <v>2</v>
      </c>
      <c r="L30" s="229">
        <v>4</v>
      </c>
      <c r="M30" s="229">
        <v>3</v>
      </c>
      <c r="N30" s="229">
        <v>4</v>
      </c>
      <c r="O30" s="229">
        <v>4</v>
      </c>
      <c r="P30" s="229">
        <f t="shared" si="3"/>
        <v>17</v>
      </c>
      <c r="Q30" s="229">
        <f t="shared" si="4"/>
        <v>0.85000000000000009</v>
      </c>
      <c r="R30" s="103">
        <f t="shared" si="5"/>
        <v>2.0499999999999998</v>
      </c>
      <c r="S30" s="103">
        <f t="shared" si="6"/>
        <v>1.70</v>
      </c>
      <c r="T30" s="103">
        <f t="shared" si="7"/>
        <v>1.65</v>
      </c>
      <c r="U30" s="103">
        <f t="shared" si="8"/>
        <v>1.5499999999999998</v>
      </c>
      <c r="V30" s="103">
        <f t="shared" si="9"/>
        <v>2.3000000000000003</v>
      </c>
      <c r="W30" s="26">
        <f t="shared" si="10"/>
        <v>73</v>
      </c>
      <c r="X30" s="226">
        <f t="shared" si="11"/>
        <v>14.60</v>
      </c>
      <c r="Y30" s="118">
        <v>62</v>
      </c>
      <c r="Z30" s="227">
        <f t="shared" si="12"/>
        <v>49.60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6"/>
    </row>
    <row r="31" spans="1:44" s="104" customFormat="1" ht="20.25">
      <c r="A31" s="223">
        <v>25</v>
      </c>
      <c r="B31" s="260">
        <v>630194</v>
      </c>
      <c r="C31" s="118" t="s">
        <v>161</v>
      </c>
      <c r="D31" s="228">
        <v>10</v>
      </c>
      <c r="E31" s="228">
        <v>8</v>
      </c>
      <c r="F31" s="228">
        <v>9</v>
      </c>
      <c r="G31" s="228">
        <v>7</v>
      </c>
      <c r="H31" s="228">
        <v>8</v>
      </c>
      <c r="I31" s="228">
        <f t="shared" si="1"/>
        <v>42</v>
      </c>
      <c r="J31" s="228">
        <f t="shared" si="2"/>
        <v>6.30</v>
      </c>
      <c r="K31" s="229">
        <v>2</v>
      </c>
      <c r="L31" s="229">
        <v>3</v>
      </c>
      <c r="M31" s="229">
        <v>2</v>
      </c>
      <c r="N31" s="229">
        <v>1</v>
      </c>
      <c r="O31" s="229">
        <v>2</v>
      </c>
      <c r="P31" s="229">
        <f t="shared" si="3"/>
        <v>10</v>
      </c>
      <c r="Q31" s="229">
        <f t="shared" si="4"/>
        <v>0.50</v>
      </c>
      <c r="R31" s="103">
        <f t="shared" si="5"/>
        <v>1.60</v>
      </c>
      <c r="S31" s="103">
        <f t="shared" si="6"/>
        <v>1.35</v>
      </c>
      <c r="T31" s="103">
        <f t="shared" si="7"/>
        <v>1.45</v>
      </c>
      <c r="U31" s="103">
        <f t="shared" si="8"/>
        <v>1.1000000000000001</v>
      </c>
      <c r="V31" s="103">
        <f t="shared" si="9"/>
        <v>1.30</v>
      </c>
      <c r="W31" s="26">
        <f t="shared" si="10"/>
        <v>52</v>
      </c>
      <c r="X31" s="226">
        <f t="shared" si="11"/>
        <v>10.40</v>
      </c>
      <c r="Y31" s="118">
        <v>52</v>
      </c>
      <c r="Z31" s="227">
        <f t="shared" si="12"/>
        <v>41.60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6"/>
    </row>
    <row r="32" spans="1:44" s="104" customFormat="1" ht="20.25">
      <c r="A32" s="223">
        <v>26</v>
      </c>
      <c r="B32" s="260">
        <v>630201</v>
      </c>
      <c r="C32" s="118" t="s">
        <v>162</v>
      </c>
      <c r="D32" s="228">
        <v>13</v>
      </c>
      <c r="E32" s="228">
        <v>10</v>
      </c>
      <c r="F32" s="228">
        <v>12</v>
      </c>
      <c r="G32" s="228">
        <v>14</v>
      </c>
      <c r="H32" s="228">
        <v>12</v>
      </c>
      <c r="I32" s="228">
        <f t="shared" si="1"/>
        <v>61</v>
      </c>
      <c r="J32" s="228">
        <f t="shared" si="2"/>
        <v>9.15</v>
      </c>
      <c r="K32" s="229">
        <v>3</v>
      </c>
      <c r="L32" s="229">
        <v>4</v>
      </c>
      <c r="M32" s="229">
        <v>5</v>
      </c>
      <c r="N32" s="229">
        <v>4</v>
      </c>
      <c r="O32" s="229">
        <v>3</v>
      </c>
      <c r="P32" s="229">
        <f t="shared" si="3"/>
        <v>19</v>
      </c>
      <c r="Q32" s="229">
        <f t="shared" si="4"/>
        <v>0.95</v>
      </c>
      <c r="R32" s="103">
        <f t="shared" si="5"/>
        <v>2.10</v>
      </c>
      <c r="S32" s="103">
        <f t="shared" si="6"/>
        <v>1.70</v>
      </c>
      <c r="T32" s="103">
        <f t="shared" si="7"/>
        <v>2.0499999999999998</v>
      </c>
      <c r="U32" s="103">
        <f t="shared" si="8"/>
        <v>2.3000000000000003</v>
      </c>
      <c r="V32" s="103">
        <f t="shared" si="9"/>
        <v>1.9499999999999997</v>
      </c>
      <c r="W32" s="26">
        <f t="shared" si="10"/>
        <v>80</v>
      </c>
      <c r="X32" s="226">
        <f t="shared" si="11"/>
        <v>16</v>
      </c>
      <c r="Y32" s="118">
        <v>56</v>
      </c>
      <c r="Z32" s="227">
        <f t="shared" si="12"/>
        <v>44.80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6"/>
    </row>
    <row r="33" spans="1:44" s="104" customFormat="1" ht="20.25">
      <c r="A33" s="223">
        <v>27</v>
      </c>
      <c r="B33" s="260">
        <v>630202</v>
      </c>
      <c r="C33" s="118" t="s">
        <v>163</v>
      </c>
      <c r="D33" s="228">
        <v>1</v>
      </c>
      <c r="E33" s="228">
        <v>2</v>
      </c>
      <c r="F33" s="228">
        <v>1</v>
      </c>
      <c r="G33" s="228">
        <v>3</v>
      </c>
      <c r="H33" s="228">
        <v>2</v>
      </c>
      <c r="I33" s="228">
        <f t="shared" si="1"/>
        <v>9</v>
      </c>
      <c r="J33" s="228">
        <f t="shared" si="2"/>
        <v>1.35</v>
      </c>
      <c r="K33" s="229">
        <v>1</v>
      </c>
      <c r="L33" s="229">
        <v>1</v>
      </c>
      <c r="M33" s="229">
        <v>0</v>
      </c>
      <c r="N33" s="229">
        <v>1</v>
      </c>
      <c r="O33" s="229">
        <v>0</v>
      </c>
      <c r="P33" s="229">
        <f t="shared" si="3"/>
        <v>3</v>
      </c>
      <c r="Q33" s="229">
        <f t="shared" si="4"/>
        <v>0.15000000000000002</v>
      </c>
      <c r="R33" s="103">
        <f t="shared" si="5"/>
        <v>0.20</v>
      </c>
      <c r="S33" s="103">
        <f t="shared" si="6"/>
        <v>0.35</v>
      </c>
      <c r="T33" s="103">
        <f t="shared" si="7"/>
        <v>0.15</v>
      </c>
      <c r="U33" s="103">
        <f t="shared" si="8"/>
        <v>0.49999999999999994</v>
      </c>
      <c r="V33" s="103">
        <f t="shared" si="9"/>
        <v>0.30</v>
      </c>
      <c r="W33" s="26">
        <f t="shared" si="10"/>
        <v>12</v>
      </c>
      <c r="X33" s="226">
        <f t="shared" si="11"/>
        <v>2.4000000000000004</v>
      </c>
      <c r="Y33" s="118">
        <v>8</v>
      </c>
      <c r="Z33" s="227">
        <f t="shared" si="12"/>
        <v>6.40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6"/>
    </row>
    <row r="34" spans="1:44" s="104" customFormat="1" ht="20.25">
      <c r="A34" s="223">
        <v>28</v>
      </c>
      <c r="B34" s="260">
        <v>630204</v>
      </c>
      <c r="C34" s="118" t="s">
        <v>164</v>
      </c>
      <c r="D34" s="228">
        <v>13</v>
      </c>
      <c r="E34" s="228">
        <v>15</v>
      </c>
      <c r="F34" s="228">
        <v>14</v>
      </c>
      <c r="G34" s="228">
        <v>13</v>
      </c>
      <c r="H34" s="228">
        <v>10</v>
      </c>
      <c r="I34" s="228">
        <f t="shared" si="1"/>
        <v>65</v>
      </c>
      <c r="J34" s="228">
        <f t="shared" si="2"/>
        <v>9.75</v>
      </c>
      <c r="K34" s="229">
        <v>4</v>
      </c>
      <c r="L34" s="229">
        <v>4.50</v>
      </c>
      <c r="M34" s="229">
        <v>4</v>
      </c>
      <c r="N34" s="229">
        <v>3</v>
      </c>
      <c r="O34" s="229">
        <v>4</v>
      </c>
      <c r="P34" s="229">
        <f t="shared" si="3"/>
        <v>19.50</v>
      </c>
      <c r="Q34" s="229">
        <f t="shared" si="4"/>
        <v>0.97500000000000009</v>
      </c>
      <c r="R34" s="103">
        <f t="shared" si="5"/>
        <v>2.15</v>
      </c>
      <c r="S34" s="103">
        <f t="shared" si="6"/>
        <v>2.475</v>
      </c>
      <c r="T34" s="103">
        <f t="shared" si="7"/>
        <v>2.3000000000000003</v>
      </c>
      <c r="U34" s="103">
        <f t="shared" si="8"/>
        <v>2.10</v>
      </c>
      <c r="V34" s="103">
        <f t="shared" si="9"/>
        <v>1.70</v>
      </c>
      <c r="W34" s="26">
        <f t="shared" si="10"/>
        <v>84.50</v>
      </c>
      <c r="X34" s="226">
        <f t="shared" si="11"/>
        <v>16.900000000000002</v>
      </c>
      <c r="Y34" s="118">
        <v>66</v>
      </c>
      <c r="Z34" s="227">
        <f t="shared" si="12"/>
        <v>52.80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6"/>
    </row>
    <row r="35" spans="1:44" s="104" customFormat="1" ht="20.25">
      <c r="A35" s="223">
        <v>29</v>
      </c>
      <c r="B35" s="260">
        <v>630209</v>
      </c>
      <c r="C35" s="118" t="s">
        <v>121</v>
      </c>
      <c r="D35" s="228">
        <v>9</v>
      </c>
      <c r="E35" s="228">
        <v>13</v>
      </c>
      <c r="F35" s="228">
        <v>10</v>
      </c>
      <c r="G35" s="228">
        <v>8</v>
      </c>
      <c r="H35" s="228">
        <v>9</v>
      </c>
      <c r="I35" s="228">
        <f t="shared" si="1"/>
        <v>49</v>
      </c>
      <c r="J35" s="228">
        <f t="shared" si="2"/>
        <v>7.35</v>
      </c>
      <c r="K35" s="229">
        <v>2</v>
      </c>
      <c r="L35" s="229">
        <v>3</v>
      </c>
      <c r="M35" s="229">
        <v>2</v>
      </c>
      <c r="N35" s="229">
        <v>3</v>
      </c>
      <c r="O35" s="229">
        <v>1</v>
      </c>
      <c r="P35" s="229">
        <f t="shared" si="3"/>
        <v>11</v>
      </c>
      <c r="Q35" s="229">
        <f t="shared" si="4"/>
        <v>0.55000000000000004</v>
      </c>
      <c r="R35" s="103">
        <f t="shared" si="5"/>
        <v>1.45</v>
      </c>
      <c r="S35" s="103">
        <f t="shared" si="6"/>
        <v>2.10</v>
      </c>
      <c r="T35" s="103">
        <f t="shared" si="7"/>
        <v>1.60</v>
      </c>
      <c r="U35" s="103">
        <f t="shared" si="8"/>
        <v>1.35</v>
      </c>
      <c r="V35" s="103">
        <f t="shared" si="9"/>
        <v>1.40</v>
      </c>
      <c r="W35" s="26">
        <f t="shared" si="10"/>
        <v>60</v>
      </c>
      <c r="X35" s="226">
        <f t="shared" si="11"/>
        <v>12</v>
      </c>
      <c r="Y35" s="118">
        <v>55</v>
      </c>
      <c r="Z35" s="227">
        <f t="shared" si="12"/>
        <v>44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6"/>
    </row>
    <row r="36" spans="1:44" s="104" customFormat="1" ht="20.25">
      <c r="A36" s="223">
        <v>30</v>
      </c>
      <c r="B36" s="260">
        <v>630210</v>
      </c>
      <c r="C36" s="118" t="s">
        <v>165</v>
      </c>
      <c r="D36" s="228">
        <v>13</v>
      </c>
      <c r="E36" s="228">
        <v>15</v>
      </c>
      <c r="F36" s="228">
        <v>12</v>
      </c>
      <c r="G36" s="228">
        <v>10</v>
      </c>
      <c r="H36" s="228">
        <v>8</v>
      </c>
      <c r="I36" s="228">
        <f t="shared" si="1"/>
        <v>58</v>
      </c>
      <c r="J36" s="228">
        <f t="shared" si="2"/>
        <v>8.6999999999999993</v>
      </c>
      <c r="K36" s="229">
        <v>4</v>
      </c>
      <c r="L36" s="229">
        <v>2.50</v>
      </c>
      <c r="M36" s="229">
        <v>3</v>
      </c>
      <c r="N36" s="229">
        <v>4</v>
      </c>
      <c r="O36" s="229">
        <v>3</v>
      </c>
      <c r="P36" s="229">
        <f t="shared" si="3"/>
        <v>16.50</v>
      </c>
      <c r="Q36" s="229">
        <f t="shared" si="4"/>
        <v>0.825</v>
      </c>
      <c r="R36" s="103">
        <f t="shared" si="5"/>
        <v>2.15</v>
      </c>
      <c r="S36" s="103">
        <f t="shared" si="6"/>
        <v>2.375</v>
      </c>
      <c r="T36" s="103">
        <f t="shared" si="7"/>
        <v>1.9499999999999997</v>
      </c>
      <c r="U36" s="103">
        <f t="shared" si="8"/>
        <v>1.70</v>
      </c>
      <c r="V36" s="103">
        <f t="shared" si="9"/>
        <v>1.35</v>
      </c>
      <c r="W36" s="26">
        <f t="shared" si="10"/>
        <v>74.50</v>
      </c>
      <c r="X36" s="226">
        <f t="shared" si="11"/>
        <v>14.90</v>
      </c>
      <c r="Y36" s="118">
        <v>63</v>
      </c>
      <c r="Z36" s="227">
        <f t="shared" si="12"/>
        <v>50.400000000000006</v>
      </c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6"/>
    </row>
    <row r="37" spans="1:44" s="104" customFormat="1" ht="20.25">
      <c r="A37" s="223">
        <v>31</v>
      </c>
      <c r="B37" s="260">
        <v>630217</v>
      </c>
      <c r="C37" s="118" t="s">
        <v>166</v>
      </c>
      <c r="D37" s="228">
        <v>7</v>
      </c>
      <c r="E37" s="228">
        <v>8.50</v>
      </c>
      <c r="F37" s="228">
        <v>8</v>
      </c>
      <c r="G37" s="228">
        <v>9</v>
      </c>
      <c r="H37" s="228">
        <v>12</v>
      </c>
      <c r="I37" s="228">
        <f t="shared" si="1"/>
        <v>44.50</v>
      </c>
      <c r="J37" s="228">
        <f t="shared" si="2"/>
        <v>6.675</v>
      </c>
      <c r="K37" s="229">
        <v>2</v>
      </c>
      <c r="L37" s="229">
        <v>3</v>
      </c>
      <c r="M37" s="229">
        <v>2.50</v>
      </c>
      <c r="N37" s="229">
        <v>3.50</v>
      </c>
      <c r="O37" s="229">
        <v>3</v>
      </c>
      <c r="P37" s="229">
        <f t="shared" si="3"/>
        <v>14</v>
      </c>
      <c r="Q37" s="229">
        <f t="shared" si="4"/>
        <v>0.70</v>
      </c>
      <c r="R37" s="103">
        <f t="shared" si="5"/>
        <v>1.1500000000000001</v>
      </c>
      <c r="S37" s="103">
        <f t="shared" si="6"/>
        <v>1.4249999999999998</v>
      </c>
      <c r="T37" s="103">
        <f t="shared" si="7"/>
        <v>1.325</v>
      </c>
      <c r="U37" s="103">
        <f t="shared" si="8"/>
        <v>1.525</v>
      </c>
      <c r="V37" s="103">
        <f t="shared" si="9"/>
        <v>1.9499999999999997</v>
      </c>
      <c r="W37" s="26">
        <f t="shared" si="10"/>
        <v>58.50</v>
      </c>
      <c r="X37" s="226">
        <f t="shared" si="11"/>
        <v>11.70</v>
      </c>
      <c r="Y37" s="118">
        <v>50</v>
      </c>
      <c r="Z37" s="227">
        <f t="shared" si="12"/>
        <v>40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6"/>
    </row>
    <row r="38" spans="1:44" s="104" customFormat="1" ht="20.25">
      <c r="A38" s="223">
        <v>32</v>
      </c>
      <c r="B38" s="260">
        <v>630221</v>
      </c>
      <c r="C38" s="118" t="s">
        <v>167</v>
      </c>
      <c r="D38" s="228">
        <v>8</v>
      </c>
      <c r="E38" s="228">
        <v>9</v>
      </c>
      <c r="F38" s="228">
        <v>9</v>
      </c>
      <c r="G38" s="228">
        <v>13</v>
      </c>
      <c r="H38" s="228">
        <v>10</v>
      </c>
      <c r="I38" s="228">
        <f t="shared" si="1"/>
        <v>49</v>
      </c>
      <c r="J38" s="228">
        <f t="shared" si="2"/>
        <v>7.35</v>
      </c>
      <c r="K38" s="229">
        <v>3</v>
      </c>
      <c r="L38" s="229">
        <v>2</v>
      </c>
      <c r="M38" s="229">
        <v>4</v>
      </c>
      <c r="N38" s="229">
        <v>3</v>
      </c>
      <c r="O38" s="229">
        <v>2</v>
      </c>
      <c r="P38" s="229">
        <f t="shared" si="3"/>
        <v>14</v>
      </c>
      <c r="Q38" s="229">
        <f t="shared" si="4"/>
        <v>0.70</v>
      </c>
      <c r="R38" s="103">
        <f t="shared" si="5"/>
        <v>1.35</v>
      </c>
      <c r="S38" s="103">
        <f t="shared" si="6"/>
        <v>1.45</v>
      </c>
      <c r="T38" s="103">
        <f t="shared" si="7"/>
        <v>1.5499999999999998</v>
      </c>
      <c r="U38" s="103">
        <f t="shared" si="8"/>
        <v>2.10</v>
      </c>
      <c r="V38" s="103">
        <f t="shared" si="9"/>
        <v>1.60</v>
      </c>
      <c r="W38" s="26">
        <f t="shared" si="10"/>
        <v>63</v>
      </c>
      <c r="X38" s="226">
        <f t="shared" si="11"/>
        <v>12.60</v>
      </c>
      <c r="Y38" s="118">
        <v>43</v>
      </c>
      <c r="Z38" s="227">
        <f t="shared" si="12"/>
        <v>34.40</v>
      </c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6"/>
    </row>
    <row r="39" spans="1:44" s="104" customFormat="1" ht="20.25">
      <c r="A39" s="223">
        <v>33</v>
      </c>
      <c r="B39" s="260">
        <v>630224</v>
      </c>
      <c r="C39" s="118" t="s">
        <v>168</v>
      </c>
      <c r="D39" s="228">
        <v>13</v>
      </c>
      <c r="E39" s="228">
        <v>14</v>
      </c>
      <c r="F39" s="228">
        <v>12</v>
      </c>
      <c r="G39" s="228">
        <v>10</v>
      </c>
      <c r="H39" s="228">
        <v>8</v>
      </c>
      <c r="I39" s="228">
        <f t="shared" si="1"/>
        <v>57</v>
      </c>
      <c r="J39" s="228">
        <f t="shared" si="2"/>
        <v>8.5499999999999989</v>
      </c>
      <c r="K39" s="229">
        <v>4</v>
      </c>
      <c r="L39" s="229">
        <v>3</v>
      </c>
      <c r="M39" s="229">
        <v>4</v>
      </c>
      <c r="N39" s="229">
        <v>3</v>
      </c>
      <c r="O39" s="229">
        <v>4</v>
      </c>
      <c r="P39" s="229">
        <f t="shared" si="3"/>
        <v>18</v>
      </c>
      <c r="Q39" s="229">
        <f t="shared" si="4"/>
        <v>0.90</v>
      </c>
      <c r="R39" s="103">
        <f t="shared" si="5"/>
        <v>2.15</v>
      </c>
      <c r="S39" s="103">
        <f t="shared" si="6"/>
        <v>2.25</v>
      </c>
      <c r="T39" s="103">
        <f t="shared" si="7"/>
        <v>1.9999999999999998</v>
      </c>
      <c r="U39" s="103">
        <f t="shared" si="8"/>
        <v>1.65</v>
      </c>
      <c r="V39" s="103">
        <f t="shared" si="9"/>
        <v>1.40</v>
      </c>
      <c r="W39" s="26">
        <f t="shared" si="10"/>
        <v>75</v>
      </c>
      <c r="X39" s="226">
        <f t="shared" si="11"/>
        <v>15</v>
      </c>
      <c r="Y39" s="118">
        <v>62</v>
      </c>
      <c r="Z39" s="227">
        <f t="shared" si="12"/>
        <v>49.60</v>
      </c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6"/>
    </row>
    <row r="40" spans="1:44" s="104" customFormat="1" ht="20.25">
      <c r="A40" s="223">
        <v>34</v>
      </c>
      <c r="B40" s="260">
        <v>630231</v>
      </c>
      <c r="C40" s="118" t="s">
        <v>169</v>
      </c>
      <c r="D40" s="228"/>
      <c r="E40" s="228"/>
      <c r="F40" s="228"/>
      <c r="G40" s="228"/>
      <c r="H40" s="228"/>
      <c r="I40" s="228"/>
      <c r="J40" s="228"/>
      <c r="K40" s="229"/>
      <c r="L40" s="229"/>
      <c r="M40" s="229"/>
      <c r="N40" s="229"/>
      <c r="O40" s="229"/>
      <c r="P40" s="229">
        <f t="shared" si="3"/>
        <v>0</v>
      </c>
      <c r="Q40" s="229">
        <f t="shared" si="4"/>
        <v>0</v>
      </c>
      <c r="R40" s="103">
        <f t="shared" si="5"/>
        <v>0</v>
      </c>
      <c r="S40" s="103">
        <f t="shared" si="6"/>
        <v>0</v>
      </c>
      <c r="T40" s="103">
        <f t="shared" si="7"/>
        <v>0</v>
      </c>
      <c r="U40" s="103">
        <f t="shared" si="8"/>
        <v>0</v>
      </c>
      <c r="V40" s="103">
        <f t="shared" si="9"/>
        <v>0</v>
      </c>
      <c r="W40" s="26">
        <f t="shared" si="10"/>
        <v>0</v>
      </c>
      <c r="X40" s="226">
        <f t="shared" si="11"/>
        <v>0</v>
      </c>
      <c r="Y40" s="118" t="s">
        <v>170</v>
      </c>
      <c r="Z40" s="227" t="e">
        <f t="shared" si="12"/>
        <v>#VALUE!</v>
      </c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6"/>
    </row>
    <row r="41" spans="1:44" s="104" customFormat="1" ht="20.25">
      <c r="A41" s="223">
        <v>35</v>
      </c>
      <c r="B41" s="260">
        <v>630237</v>
      </c>
      <c r="C41" s="118" t="s">
        <v>171</v>
      </c>
      <c r="D41" s="228">
        <v>8</v>
      </c>
      <c r="E41" s="228">
        <v>9</v>
      </c>
      <c r="F41" s="228">
        <v>8</v>
      </c>
      <c r="G41" s="228">
        <v>9</v>
      </c>
      <c r="H41" s="228">
        <v>8</v>
      </c>
      <c r="I41" s="228">
        <f t="shared" si="1"/>
        <v>42</v>
      </c>
      <c r="J41" s="228">
        <f t="shared" si="2"/>
        <v>6.30</v>
      </c>
      <c r="K41" s="229">
        <v>2</v>
      </c>
      <c r="L41" s="229">
        <v>3</v>
      </c>
      <c r="M41" s="229">
        <v>2</v>
      </c>
      <c r="N41" s="229">
        <v>1</v>
      </c>
      <c r="O41" s="229">
        <v>2.50</v>
      </c>
      <c r="P41" s="229">
        <f t="shared" si="3"/>
        <v>10.50</v>
      </c>
      <c r="Q41" s="229">
        <f t="shared" si="4"/>
        <v>0.525</v>
      </c>
      <c r="R41" s="103">
        <f t="shared" si="5"/>
        <v>1.30</v>
      </c>
      <c r="S41" s="103">
        <f t="shared" si="6"/>
        <v>1.50</v>
      </c>
      <c r="T41" s="103">
        <f t="shared" si="7"/>
        <v>1.30</v>
      </c>
      <c r="U41" s="103">
        <f t="shared" si="8"/>
        <v>1.40</v>
      </c>
      <c r="V41" s="103">
        <f t="shared" si="9"/>
        <v>1.325</v>
      </c>
      <c r="W41" s="26">
        <f t="shared" si="10"/>
        <v>52.50</v>
      </c>
      <c r="X41" s="226">
        <f t="shared" si="11"/>
        <v>10.50</v>
      </c>
      <c r="Y41" s="118">
        <v>46</v>
      </c>
      <c r="Z41" s="227">
        <f t="shared" si="12"/>
        <v>36.800000000000004</v>
      </c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6"/>
    </row>
    <row r="42" spans="1:44" s="104" customFormat="1" ht="20.25">
      <c r="A42" s="223">
        <v>36</v>
      </c>
      <c r="B42" s="260">
        <v>630240</v>
      </c>
      <c r="C42" s="118" t="s">
        <v>172</v>
      </c>
      <c r="D42" s="228">
        <v>7</v>
      </c>
      <c r="E42" s="228">
        <v>6</v>
      </c>
      <c r="F42" s="228">
        <v>8</v>
      </c>
      <c r="G42" s="228">
        <v>9</v>
      </c>
      <c r="H42" s="228">
        <v>8</v>
      </c>
      <c r="I42" s="228">
        <f t="shared" si="1"/>
        <v>38</v>
      </c>
      <c r="J42" s="228">
        <f t="shared" si="2"/>
        <v>5.70</v>
      </c>
      <c r="K42" s="229">
        <v>1</v>
      </c>
      <c r="L42" s="229">
        <v>2</v>
      </c>
      <c r="M42" s="229">
        <v>1</v>
      </c>
      <c r="N42" s="229">
        <v>3</v>
      </c>
      <c r="O42" s="229">
        <v>2</v>
      </c>
      <c r="P42" s="229">
        <f t="shared" si="3"/>
        <v>9</v>
      </c>
      <c r="Q42" s="229">
        <f t="shared" si="4"/>
        <v>0.45</v>
      </c>
      <c r="R42" s="103">
        <f t="shared" si="5"/>
        <v>1.1000000000000001</v>
      </c>
      <c r="S42" s="103">
        <f t="shared" si="6"/>
        <v>0.99999999999999989</v>
      </c>
      <c r="T42" s="103">
        <f t="shared" si="7"/>
        <v>1.25</v>
      </c>
      <c r="U42" s="103">
        <f t="shared" si="8"/>
        <v>1.50</v>
      </c>
      <c r="V42" s="103">
        <f t="shared" si="9"/>
        <v>1.30</v>
      </c>
      <c r="W42" s="26">
        <f t="shared" si="10"/>
        <v>47</v>
      </c>
      <c r="X42" s="226">
        <f t="shared" si="11"/>
        <v>9.40</v>
      </c>
      <c r="Y42" s="118">
        <v>37</v>
      </c>
      <c r="Z42" s="227">
        <f t="shared" si="12"/>
        <v>29.60</v>
      </c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6"/>
    </row>
    <row r="43" spans="1:44" s="104" customFormat="1" ht="20.25">
      <c r="A43" s="223">
        <v>37</v>
      </c>
      <c r="B43" s="260">
        <v>630241</v>
      </c>
      <c r="C43" s="118" t="s">
        <v>173</v>
      </c>
      <c r="D43" s="228">
        <v>13</v>
      </c>
      <c r="E43" s="228">
        <v>10</v>
      </c>
      <c r="F43" s="228">
        <v>14</v>
      </c>
      <c r="G43" s="228">
        <v>13</v>
      </c>
      <c r="H43" s="228">
        <v>10</v>
      </c>
      <c r="I43" s="228">
        <f t="shared" si="1"/>
        <v>60</v>
      </c>
      <c r="J43" s="228">
        <f t="shared" si="2"/>
        <v>9</v>
      </c>
      <c r="K43" s="229">
        <v>3</v>
      </c>
      <c r="L43" s="229">
        <v>4</v>
      </c>
      <c r="M43" s="229">
        <v>3</v>
      </c>
      <c r="N43" s="229">
        <v>5</v>
      </c>
      <c r="O43" s="229">
        <v>4</v>
      </c>
      <c r="P43" s="229">
        <f t="shared" si="3"/>
        <v>19</v>
      </c>
      <c r="Q43" s="229">
        <f t="shared" si="4"/>
        <v>0.95</v>
      </c>
      <c r="R43" s="103">
        <f t="shared" si="5"/>
        <v>2.10</v>
      </c>
      <c r="S43" s="103">
        <f t="shared" si="6"/>
        <v>1.70</v>
      </c>
      <c r="T43" s="103">
        <f t="shared" si="7"/>
        <v>2.25</v>
      </c>
      <c r="U43" s="103">
        <f t="shared" si="8"/>
        <v>2.2000000000000002</v>
      </c>
      <c r="V43" s="103">
        <f t="shared" si="9"/>
        <v>1.70</v>
      </c>
      <c r="W43" s="26">
        <f t="shared" si="10"/>
        <v>79</v>
      </c>
      <c r="X43" s="226">
        <f t="shared" si="11"/>
        <v>15.80</v>
      </c>
      <c r="Y43" s="118">
        <v>64</v>
      </c>
      <c r="Z43" s="227">
        <f t="shared" si="12"/>
        <v>51.20</v>
      </c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6"/>
    </row>
    <row r="44" spans="1:44" s="104" customFormat="1" ht="20.25">
      <c r="A44" s="223">
        <v>38</v>
      </c>
      <c r="B44" s="260">
        <v>630244</v>
      </c>
      <c r="C44" s="118" t="s">
        <v>174</v>
      </c>
      <c r="D44" s="228">
        <v>13</v>
      </c>
      <c r="E44" s="228">
        <v>12</v>
      </c>
      <c r="F44" s="228">
        <v>10</v>
      </c>
      <c r="G44" s="228">
        <v>11</v>
      </c>
      <c r="H44" s="228">
        <v>10.50</v>
      </c>
      <c r="I44" s="228">
        <f t="shared" si="1"/>
        <v>56.50</v>
      </c>
      <c r="J44" s="228">
        <f t="shared" si="2"/>
        <v>8.475</v>
      </c>
      <c r="K44" s="229">
        <v>1</v>
      </c>
      <c r="L44" s="229">
        <v>1.50</v>
      </c>
      <c r="M44" s="229">
        <v>3</v>
      </c>
      <c r="N44" s="229">
        <v>2</v>
      </c>
      <c r="O44" s="229">
        <v>4</v>
      </c>
      <c r="P44" s="229">
        <f t="shared" si="3"/>
        <v>11.50</v>
      </c>
      <c r="Q44" s="229">
        <f t="shared" si="4"/>
        <v>0.57500000000000007</v>
      </c>
      <c r="R44" s="103">
        <f t="shared" si="5"/>
        <v>2</v>
      </c>
      <c r="S44" s="103">
        <f t="shared" si="6"/>
        <v>1.8749999999999998</v>
      </c>
      <c r="T44" s="103">
        <f t="shared" si="7"/>
        <v>1.65</v>
      </c>
      <c r="U44" s="103">
        <f t="shared" si="8"/>
        <v>1.75</v>
      </c>
      <c r="V44" s="103">
        <f t="shared" si="9"/>
        <v>1.775</v>
      </c>
      <c r="W44" s="26">
        <f t="shared" si="10"/>
        <v>68</v>
      </c>
      <c r="X44" s="226">
        <f t="shared" si="11"/>
        <v>13.60</v>
      </c>
      <c r="Y44" s="118">
        <v>63</v>
      </c>
      <c r="Z44" s="227">
        <f t="shared" si="12"/>
        <v>50.400000000000006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6"/>
    </row>
    <row r="45" spans="1:44" s="104" customFormat="1" ht="20.25">
      <c r="A45" s="223">
        <v>39</v>
      </c>
      <c r="B45" s="260">
        <v>630255</v>
      </c>
      <c r="C45" s="118" t="s">
        <v>175</v>
      </c>
      <c r="D45" s="228">
        <v>10</v>
      </c>
      <c r="E45" s="228">
        <v>8</v>
      </c>
      <c r="F45" s="228">
        <v>9</v>
      </c>
      <c r="G45" s="228">
        <v>9</v>
      </c>
      <c r="H45" s="228">
        <v>10</v>
      </c>
      <c r="I45" s="228">
        <f t="shared" si="1"/>
        <v>46</v>
      </c>
      <c r="J45" s="228">
        <f t="shared" si="2"/>
        <v>6.90</v>
      </c>
      <c r="K45" s="229">
        <v>2</v>
      </c>
      <c r="L45" s="229">
        <v>2.50</v>
      </c>
      <c r="M45" s="229">
        <v>3</v>
      </c>
      <c r="N45" s="229">
        <v>4</v>
      </c>
      <c r="O45" s="229">
        <v>3</v>
      </c>
      <c r="P45" s="229">
        <f t="shared" si="3"/>
        <v>14.50</v>
      </c>
      <c r="Q45" s="229">
        <f t="shared" si="4"/>
        <v>0.72500000000000009</v>
      </c>
      <c r="R45" s="103">
        <f t="shared" si="5"/>
        <v>1.60</v>
      </c>
      <c r="S45" s="103">
        <f t="shared" si="6"/>
        <v>1.325</v>
      </c>
      <c r="T45" s="103">
        <f t="shared" si="7"/>
        <v>1.50</v>
      </c>
      <c r="U45" s="103">
        <f t="shared" si="8"/>
        <v>1.5499999999999998</v>
      </c>
      <c r="V45" s="103">
        <f t="shared" si="9"/>
        <v>1.65</v>
      </c>
      <c r="W45" s="26">
        <f t="shared" si="10"/>
        <v>60.50</v>
      </c>
      <c r="X45" s="226">
        <f t="shared" si="11"/>
        <v>12.10</v>
      </c>
      <c r="Y45" s="118">
        <v>52</v>
      </c>
      <c r="Z45" s="227">
        <f t="shared" si="12"/>
        <v>41.60</v>
      </c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6"/>
    </row>
    <row r="46" spans="1:44" s="104" customFormat="1" ht="20.25">
      <c r="A46" s="223">
        <v>40</v>
      </c>
      <c r="B46" s="260">
        <v>630257</v>
      </c>
      <c r="C46" s="118" t="s">
        <v>176</v>
      </c>
      <c r="D46" s="228">
        <v>8</v>
      </c>
      <c r="E46" s="228">
        <v>6</v>
      </c>
      <c r="F46" s="228">
        <v>7</v>
      </c>
      <c r="G46" s="228">
        <v>6</v>
      </c>
      <c r="H46" s="228">
        <v>8</v>
      </c>
      <c r="I46" s="228">
        <f t="shared" si="1"/>
        <v>35</v>
      </c>
      <c r="J46" s="228">
        <f t="shared" si="2"/>
        <v>5.25</v>
      </c>
      <c r="K46" s="229">
        <v>2</v>
      </c>
      <c r="L46" s="229">
        <v>2</v>
      </c>
      <c r="M46" s="229">
        <v>1</v>
      </c>
      <c r="N46" s="229">
        <v>3</v>
      </c>
      <c r="O46" s="229">
        <v>2</v>
      </c>
      <c r="P46" s="229">
        <f t="shared" si="3"/>
        <v>10</v>
      </c>
      <c r="Q46" s="229">
        <f t="shared" si="4"/>
        <v>0.50</v>
      </c>
      <c r="R46" s="103">
        <f t="shared" si="5"/>
        <v>1.30</v>
      </c>
      <c r="S46" s="103">
        <f t="shared" si="6"/>
        <v>0.99999999999999989</v>
      </c>
      <c r="T46" s="103">
        <f t="shared" si="7"/>
        <v>1.1000000000000001</v>
      </c>
      <c r="U46" s="103">
        <f t="shared" si="8"/>
        <v>1.0499999999999998</v>
      </c>
      <c r="V46" s="103">
        <f t="shared" si="9"/>
        <v>1.30</v>
      </c>
      <c r="W46" s="26">
        <f t="shared" si="10"/>
        <v>45</v>
      </c>
      <c r="X46" s="226">
        <f t="shared" si="11"/>
        <v>9</v>
      </c>
      <c r="Y46" s="118">
        <v>36</v>
      </c>
      <c r="Z46" s="227">
        <f t="shared" si="12"/>
        <v>28.80</v>
      </c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6"/>
    </row>
    <row r="47" spans="1:44" s="104" customFormat="1" ht="20.25">
      <c r="A47" s="223">
        <v>41</v>
      </c>
      <c r="B47" s="260">
        <v>630258</v>
      </c>
      <c r="C47" s="118" t="s">
        <v>177</v>
      </c>
      <c r="D47" s="228">
        <v>10</v>
      </c>
      <c r="E47" s="228">
        <v>13</v>
      </c>
      <c r="F47" s="228">
        <v>14</v>
      </c>
      <c r="G47" s="228">
        <v>10</v>
      </c>
      <c r="H47" s="228">
        <v>13</v>
      </c>
      <c r="I47" s="228">
        <f t="shared" si="1"/>
        <v>60</v>
      </c>
      <c r="J47" s="228">
        <f t="shared" si="2"/>
        <v>9</v>
      </c>
      <c r="K47" s="229">
        <v>3</v>
      </c>
      <c r="L47" s="229">
        <v>4</v>
      </c>
      <c r="M47" s="229">
        <v>3</v>
      </c>
      <c r="N47" s="229">
        <v>4</v>
      </c>
      <c r="O47" s="229">
        <v>3</v>
      </c>
      <c r="P47" s="229">
        <f t="shared" si="3"/>
        <v>17</v>
      </c>
      <c r="Q47" s="229">
        <f t="shared" si="4"/>
        <v>0.85000000000000009</v>
      </c>
      <c r="R47" s="103">
        <f t="shared" si="5"/>
        <v>1.65</v>
      </c>
      <c r="S47" s="103">
        <f t="shared" si="6"/>
        <v>2.15</v>
      </c>
      <c r="T47" s="103">
        <f t="shared" si="7"/>
        <v>2.25</v>
      </c>
      <c r="U47" s="103">
        <f t="shared" si="8"/>
        <v>1.70</v>
      </c>
      <c r="V47" s="103">
        <f t="shared" si="9"/>
        <v>2.10</v>
      </c>
      <c r="W47" s="26">
        <f t="shared" si="10"/>
        <v>77</v>
      </c>
      <c r="X47" s="226">
        <f t="shared" si="11"/>
        <v>15.40</v>
      </c>
      <c r="Y47" s="118">
        <v>68</v>
      </c>
      <c r="Z47" s="227">
        <f t="shared" si="12"/>
        <v>54.400000000000006</v>
      </c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6"/>
    </row>
    <row r="48" spans="1:44" s="104" customFormat="1" ht="20.25">
      <c r="A48" s="223">
        <v>42</v>
      </c>
      <c r="B48" s="260">
        <v>630264</v>
      </c>
      <c r="C48" s="118" t="s">
        <v>178</v>
      </c>
      <c r="D48" s="228">
        <v>13</v>
      </c>
      <c r="E48" s="228">
        <v>10</v>
      </c>
      <c r="F48" s="228">
        <v>8</v>
      </c>
      <c r="G48" s="228">
        <v>9</v>
      </c>
      <c r="H48" s="228">
        <v>8</v>
      </c>
      <c r="I48" s="228">
        <f t="shared" si="1"/>
        <v>48</v>
      </c>
      <c r="J48" s="228">
        <f t="shared" si="2"/>
        <v>7.1999999999999993</v>
      </c>
      <c r="K48" s="229">
        <v>2</v>
      </c>
      <c r="L48" s="229">
        <v>2.50</v>
      </c>
      <c r="M48" s="229">
        <v>3</v>
      </c>
      <c r="N48" s="229">
        <v>2</v>
      </c>
      <c r="O48" s="229">
        <v>3</v>
      </c>
      <c r="P48" s="229">
        <f t="shared" si="3"/>
        <v>12.50</v>
      </c>
      <c r="Q48" s="229">
        <f t="shared" si="4"/>
        <v>0.625</v>
      </c>
      <c r="R48" s="103">
        <f t="shared" si="5"/>
        <v>2.0499999999999998</v>
      </c>
      <c r="S48" s="103">
        <f t="shared" si="6"/>
        <v>1.625</v>
      </c>
      <c r="T48" s="103">
        <f t="shared" si="7"/>
        <v>1.35</v>
      </c>
      <c r="U48" s="103">
        <f t="shared" si="8"/>
        <v>1.45</v>
      </c>
      <c r="V48" s="103">
        <f t="shared" si="9"/>
        <v>1.35</v>
      </c>
      <c r="W48" s="26">
        <f t="shared" si="10"/>
        <v>60.50</v>
      </c>
      <c r="X48" s="226">
        <f t="shared" si="11"/>
        <v>12.10</v>
      </c>
      <c r="Y48" s="118">
        <v>38</v>
      </c>
      <c r="Z48" s="227">
        <f t="shared" si="12"/>
        <v>30.40</v>
      </c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6"/>
    </row>
    <row r="49" spans="1:44" s="104" customFormat="1" ht="20.25">
      <c r="A49" s="223">
        <v>43</v>
      </c>
      <c r="B49" s="260">
        <v>630271</v>
      </c>
      <c r="C49" s="118" t="s">
        <v>179</v>
      </c>
      <c r="D49" s="228">
        <v>14</v>
      </c>
      <c r="E49" s="228">
        <v>13</v>
      </c>
      <c r="F49" s="228">
        <v>15</v>
      </c>
      <c r="G49" s="228">
        <v>13</v>
      </c>
      <c r="H49" s="228">
        <v>12</v>
      </c>
      <c r="I49" s="228">
        <f t="shared" si="1"/>
        <v>67</v>
      </c>
      <c r="J49" s="228">
        <f t="shared" si="2"/>
        <v>10.049999999999999</v>
      </c>
      <c r="K49" s="229">
        <v>3</v>
      </c>
      <c r="L49" s="229">
        <v>5</v>
      </c>
      <c r="M49" s="229">
        <v>3</v>
      </c>
      <c r="N49" s="229">
        <v>5</v>
      </c>
      <c r="O49" s="229">
        <v>3</v>
      </c>
      <c r="P49" s="229">
        <f t="shared" si="3"/>
        <v>19</v>
      </c>
      <c r="Q49" s="229">
        <f t="shared" si="4"/>
        <v>0.95</v>
      </c>
      <c r="R49" s="103">
        <f t="shared" si="5"/>
        <v>2.25</v>
      </c>
      <c r="S49" s="103">
        <f t="shared" si="6"/>
        <v>2.2000000000000002</v>
      </c>
      <c r="T49" s="103">
        <f t="shared" si="7"/>
        <v>2.40</v>
      </c>
      <c r="U49" s="103">
        <f t="shared" si="8"/>
        <v>2.2000000000000002</v>
      </c>
      <c r="V49" s="103">
        <f t="shared" si="9"/>
        <v>1.9499999999999997</v>
      </c>
      <c r="W49" s="26">
        <f t="shared" si="10"/>
        <v>86</v>
      </c>
      <c r="X49" s="226">
        <f t="shared" si="11"/>
        <v>17.20</v>
      </c>
      <c r="Y49" s="118">
        <v>72</v>
      </c>
      <c r="Z49" s="227">
        <f t="shared" si="12"/>
        <v>57.60</v>
      </c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6"/>
    </row>
    <row r="50" spans="1:44" s="104" customFormat="1" ht="20.25">
      <c r="A50" s="223">
        <v>44</v>
      </c>
      <c r="B50" s="260">
        <v>630272</v>
      </c>
      <c r="C50" s="118" t="s">
        <v>180</v>
      </c>
      <c r="D50" s="228">
        <v>13</v>
      </c>
      <c r="E50" s="228">
        <v>12</v>
      </c>
      <c r="F50" s="228">
        <v>10</v>
      </c>
      <c r="G50" s="228">
        <v>14</v>
      </c>
      <c r="H50" s="228">
        <v>13</v>
      </c>
      <c r="I50" s="228">
        <f t="shared" si="1"/>
        <v>62</v>
      </c>
      <c r="J50" s="228">
        <f t="shared" si="2"/>
        <v>9.2999999999999989</v>
      </c>
      <c r="K50" s="229">
        <v>3</v>
      </c>
      <c r="L50" s="229">
        <v>2</v>
      </c>
      <c r="M50" s="229">
        <v>4</v>
      </c>
      <c r="N50" s="229">
        <v>5</v>
      </c>
      <c r="O50" s="229">
        <v>4</v>
      </c>
      <c r="P50" s="229">
        <f t="shared" si="3"/>
        <v>18</v>
      </c>
      <c r="Q50" s="229">
        <f t="shared" si="4"/>
        <v>0.90</v>
      </c>
      <c r="R50" s="103">
        <f t="shared" si="5"/>
        <v>2.10</v>
      </c>
      <c r="S50" s="103">
        <f t="shared" si="6"/>
        <v>1.90</v>
      </c>
      <c r="T50" s="103">
        <f t="shared" si="7"/>
        <v>1.70</v>
      </c>
      <c r="U50" s="103">
        <f t="shared" si="8"/>
        <v>2.35</v>
      </c>
      <c r="V50" s="103">
        <f t="shared" si="9"/>
        <v>2.15</v>
      </c>
      <c r="W50" s="26">
        <f t="shared" si="10"/>
        <v>80</v>
      </c>
      <c r="X50" s="226">
        <f t="shared" si="11"/>
        <v>16</v>
      </c>
      <c r="Y50" s="118">
        <v>68</v>
      </c>
      <c r="Z50" s="227">
        <f t="shared" si="12"/>
        <v>54.400000000000006</v>
      </c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6"/>
    </row>
    <row r="51" spans="1:44" s="104" customFormat="1" ht="20.25">
      <c r="A51" s="223">
        <v>45</v>
      </c>
      <c r="B51" s="260">
        <v>630274</v>
      </c>
      <c r="C51" s="118" t="s">
        <v>181</v>
      </c>
      <c r="D51" s="228">
        <v>15</v>
      </c>
      <c r="E51" s="228">
        <v>13</v>
      </c>
      <c r="F51" s="228">
        <v>14</v>
      </c>
      <c r="G51" s="228">
        <v>13</v>
      </c>
      <c r="H51" s="228">
        <v>10</v>
      </c>
      <c r="I51" s="228">
        <f t="shared" si="1"/>
        <v>65</v>
      </c>
      <c r="J51" s="228">
        <f t="shared" si="2"/>
        <v>9.75</v>
      </c>
      <c r="K51" s="229">
        <v>4</v>
      </c>
      <c r="L51" s="229">
        <v>3</v>
      </c>
      <c r="M51" s="229">
        <v>2</v>
      </c>
      <c r="N51" s="229">
        <v>4</v>
      </c>
      <c r="O51" s="229">
        <v>3</v>
      </c>
      <c r="P51" s="229">
        <f t="shared" si="3"/>
        <v>16</v>
      </c>
      <c r="Q51" s="229">
        <f t="shared" si="4"/>
        <v>0.80</v>
      </c>
      <c r="R51" s="103">
        <f t="shared" si="5"/>
        <v>2.4500000000000002</v>
      </c>
      <c r="S51" s="103">
        <f t="shared" si="6"/>
        <v>2.10</v>
      </c>
      <c r="T51" s="103">
        <f t="shared" si="7"/>
        <v>2.2000000000000002</v>
      </c>
      <c r="U51" s="103">
        <f t="shared" si="8"/>
        <v>2.15</v>
      </c>
      <c r="V51" s="103">
        <f t="shared" si="9"/>
        <v>1.65</v>
      </c>
      <c r="W51" s="26">
        <f t="shared" si="10"/>
        <v>81</v>
      </c>
      <c r="X51" s="226">
        <f t="shared" si="11"/>
        <v>16.20</v>
      </c>
      <c r="Y51" s="118">
        <v>70</v>
      </c>
      <c r="Z51" s="227">
        <f t="shared" si="12"/>
        <v>56</v>
      </c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6"/>
    </row>
    <row r="52" spans="1:44" s="104" customFormat="1" ht="20.25">
      <c r="A52" s="223">
        <v>46</v>
      </c>
      <c r="B52" s="260">
        <v>630285</v>
      </c>
      <c r="C52" s="118" t="s">
        <v>182</v>
      </c>
      <c r="D52" s="228">
        <v>15</v>
      </c>
      <c r="E52" s="228">
        <v>16</v>
      </c>
      <c r="F52" s="228">
        <v>14</v>
      </c>
      <c r="G52" s="228">
        <v>10</v>
      </c>
      <c r="H52" s="228">
        <v>10</v>
      </c>
      <c r="I52" s="228">
        <f t="shared" si="1"/>
        <v>65</v>
      </c>
      <c r="J52" s="228">
        <f t="shared" si="2"/>
        <v>9.75</v>
      </c>
      <c r="K52" s="229">
        <v>4</v>
      </c>
      <c r="L52" s="229">
        <v>4</v>
      </c>
      <c r="M52" s="229">
        <v>3</v>
      </c>
      <c r="N52" s="229">
        <v>4</v>
      </c>
      <c r="O52" s="229">
        <v>3</v>
      </c>
      <c r="P52" s="229">
        <f t="shared" si="3"/>
        <v>18</v>
      </c>
      <c r="Q52" s="229">
        <f t="shared" si="4"/>
        <v>0.90</v>
      </c>
      <c r="R52" s="103">
        <f t="shared" si="5"/>
        <v>2.4500000000000002</v>
      </c>
      <c r="S52" s="103">
        <f t="shared" si="6"/>
        <v>2.60</v>
      </c>
      <c r="T52" s="103">
        <f t="shared" si="7"/>
        <v>2.25</v>
      </c>
      <c r="U52" s="103">
        <f t="shared" si="8"/>
        <v>1.70</v>
      </c>
      <c r="V52" s="103">
        <f t="shared" si="9"/>
        <v>1.65</v>
      </c>
      <c r="W52" s="26">
        <f t="shared" si="10"/>
        <v>83</v>
      </c>
      <c r="X52" s="226">
        <f t="shared" si="11"/>
        <v>16.60</v>
      </c>
      <c r="Y52" s="118">
        <v>70</v>
      </c>
      <c r="Z52" s="227">
        <f t="shared" si="12"/>
        <v>56</v>
      </c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6"/>
    </row>
    <row r="53" spans="1:44" s="104" customFormat="1" ht="20.25">
      <c r="A53" s="223">
        <v>47</v>
      </c>
      <c r="B53" s="260">
        <v>630286</v>
      </c>
      <c r="C53" s="118" t="s">
        <v>183</v>
      </c>
      <c r="D53" s="228">
        <v>13</v>
      </c>
      <c r="E53" s="228">
        <v>10</v>
      </c>
      <c r="F53" s="228">
        <v>8</v>
      </c>
      <c r="G53" s="228">
        <v>9</v>
      </c>
      <c r="H53" s="228">
        <v>8</v>
      </c>
      <c r="I53" s="228">
        <f t="shared" si="1"/>
        <v>48</v>
      </c>
      <c r="J53" s="228">
        <f t="shared" si="2"/>
        <v>7.1999999999999993</v>
      </c>
      <c r="K53" s="229">
        <v>2</v>
      </c>
      <c r="L53" s="229">
        <v>1</v>
      </c>
      <c r="M53" s="229">
        <v>2</v>
      </c>
      <c r="N53" s="229">
        <v>3</v>
      </c>
      <c r="O53" s="229">
        <v>2</v>
      </c>
      <c r="P53" s="229">
        <f t="shared" si="3"/>
        <v>10</v>
      </c>
      <c r="Q53" s="229">
        <f t="shared" si="4"/>
        <v>0.50</v>
      </c>
      <c r="R53" s="103">
        <f t="shared" si="5"/>
        <v>2.0499999999999998</v>
      </c>
      <c r="S53" s="103">
        <f t="shared" si="6"/>
        <v>1.55</v>
      </c>
      <c r="T53" s="103">
        <f t="shared" si="7"/>
        <v>1.30</v>
      </c>
      <c r="U53" s="103">
        <f t="shared" si="8"/>
        <v>1.50</v>
      </c>
      <c r="V53" s="103">
        <f t="shared" si="9"/>
        <v>1.30</v>
      </c>
      <c r="W53" s="26">
        <f t="shared" si="10"/>
        <v>58</v>
      </c>
      <c r="X53" s="226">
        <f t="shared" si="11"/>
        <v>11.60</v>
      </c>
      <c r="Y53" s="118">
        <v>69</v>
      </c>
      <c r="Z53" s="227">
        <f t="shared" si="12"/>
        <v>55.20</v>
      </c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6"/>
    </row>
    <row r="54" spans="1:44" s="104" customFormat="1" ht="20.25">
      <c r="A54" s="223">
        <v>48</v>
      </c>
      <c r="B54" s="260">
        <v>630289</v>
      </c>
      <c r="C54" s="118" t="s">
        <v>184</v>
      </c>
      <c r="D54" s="228">
        <v>13</v>
      </c>
      <c r="E54" s="228">
        <v>10</v>
      </c>
      <c r="F54" s="228">
        <v>14</v>
      </c>
      <c r="G54" s="228">
        <v>13</v>
      </c>
      <c r="H54" s="228">
        <v>7</v>
      </c>
      <c r="I54" s="228">
        <f t="shared" si="1"/>
        <v>57</v>
      </c>
      <c r="J54" s="228">
        <f t="shared" si="2"/>
        <v>8.5499999999999989</v>
      </c>
      <c r="K54" s="229">
        <v>3</v>
      </c>
      <c r="L54" s="229">
        <v>4</v>
      </c>
      <c r="M54" s="229">
        <v>3</v>
      </c>
      <c r="N54" s="229">
        <v>4</v>
      </c>
      <c r="O54" s="229">
        <v>3</v>
      </c>
      <c r="P54" s="229">
        <f t="shared" si="3"/>
        <v>17</v>
      </c>
      <c r="Q54" s="229">
        <f t="shared" si="4"/>
        <v>0.85000000000000009</v>
      </c>
      <c r="R54" s="103">
        <f t="shared" si="5"/>
        <v>2.10</v>
      </c>
      <c r="S54" s="103">
        <f t="shared" si="6"/>
        <v>1.70</v>
      </c>
      <c r="T54" s="103">
        <f t="shared" si="7"/>
        <v>2.25</v>
      </c>
      <c r="U54" s="103">
        <f t="shared" si="8"/>
        <v>2.15</v>
      </c>
      <c r="V54" s="103">
        <f t="shared" si="9"/>
        <v>1.2000000000000002</v>
      </c>
      <c r="W54" s="26">
        <f t="shared" si="10"/>
        <v>74</v>
      </c>
      <c r="X54" s="226">
        <f t="shared" si="11"/>
        <v>14.80</v>
      </c>
      <c r="Y54" s="118">
        <v>63</v>
      </c>
      <c r="Z54" s="227">
        <f t="shared" si="12"/>
        <v>50.400000000000006</v>
      </c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6"/>
    </row>
    <row r="55" spans="1:44" s="104" customFormat="1" ht="20.25">
      <c r="A55" s="223">
        <v>49</v>
      </c>
      <c r="B55" s="260">
        <v>630296</v>
      </c>
      <c r="C55" s="118" t="s">
        <v>185</v>
      </c>
      <c r="D55" s="228">
        <v>13</v>
      </c>
      <c r="E55" s="228">
        <v>15</v>
      </c>
      <c r="F55" s="228">
        <v>14</v>
      </c>
      <c r="G55" s="228">
        <v>12</v>
      </c>
      <c r="H55" s="228">
        <v>10</v>
      </c>
      <c r="I55" s="228">
        <f t="shared" si="1"/>
        <v>64</v>
      </c>
      <c r="J55" s="228">
        <f t="shared" si="2"/>
        <v>9.60</v>
      </c>
      <c r="K55" s="229">
        <v>4</v>
      </c>
      <c r="L55" s="229">
        <v>3</v>
      </c>
      <c r="M55" s="229">
        <v>4.50</v>
      </c>
      <c r="N55" s="229">
        <v>3</v>
      </c>
      <c r="O55" s="229">
        <v>4</v>
      </c>
      <c r="P55" s="229">
        <f t="shared" si="3"/>
        <v>18.50</v>
      </c>
      <c r="Q55" s="229">
        <f t="shared" si="4"/>
        <v>0.925</v>
      </c>
      <c r="R55" s="103">
        <f t="shared" si="5"/>
        <v>2.15</v>
      </c>
      <c r="S55" s="103">
        <f t="shared" si="6"/>
        <v>2.40</v>
      </c>
      <c r="T55" s="103">
        <f t="shared" si="7"/>
        <v>2.3250000000000002</v>
      </c>
      <c r="U55" s="103">
        <f t="shared" si="8"/>
        <v>1.9499999999999997</v>
      </c>
      <c r="V55" s="103">
        <f t="shared" si="9"/>
        <v>1.70</v>
      </c>
      <c r="W55" s="26">
        <f t="shared" si="10"/>
        <v>82.50</v>
      </c>
      <c r="X55" s="226">
        <f t="shared" si="11"/>
        <v>16.50</v>
      </c>
      <c r="Y55" s="118">
        <v>59</v>
      </c>
      <c r="Z55" s="227">
        <f t="shared" si="12"/>
        <v>47.20</v>
      </c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6"/>
    </row>
    <row r="56" spans="1:44" s="104" customFormat="1" ht="20.25">
      <c r="A56" s="223">
        <v>50</v>
      </c>
      <c r="B56" s="260">
        <v>630297</v>
      </c>
      <c r="C56" s="118" t="s">
        <v>186</v>
      </c>
      <c r="D56" s="228">
        <v>8</v>
      </c>
      <c r="E56" s="228">
        <v>13</v>
      </c>
      <c r="F56" s="228">
        <v>15</v>
      </c>
      <c r="G56" s="228">
        <v>14</v>
      </c>
      <c r="H56" s="228">
        <v>13</v>
      </c>
      <c r="I56" s="228">
        <f t="shared" si="1"/>
        <v>63</v>
      </c>
      <c r="J56" s="228">
        <f t="shared" si="2"/>
        <v>9.4499999999999993</v>
      </c>
      <c r="K56" s="229">
        <v>5</v>
      </c>
      <c r="L56" s="229">
        <v>2.50</v>
      </c>
      <c r="M56" s="229">
        <v>3</v>
      </c>
      <c r="N56" s="229">
        <v>4</v>
      </c>
      <c r="O56" s="229">
        <v>3</v>
      </c>
      <c r="P56" s="229">
        <f t="shared" si="3"/>
        <v>17.50</v>
      </c>
      <c r="Q56" s="229">
        <f t="shared" si="4"/>
        <v>0.875</v>
      </c>
      <c r="R56" s="103">
        <f t="shared" si="5"/>
        <v>1.45</v>
      </c>
      <c r="S56" s="103">
        <f t="shared" si="6"/>
        <v>2.0750000000000002</v>
      </c>
      <c r="T56" s="103">
        <f t="shared" si="7"/>
        <v>2.40</v>
      </c>
      <c r="U56" s="103">
        <f t="shared" si="8"/>
        <v>2.3000000000000003</v>
      </c>
      <c r="V56" s="103">
        <f t="shared" si="9"/>
        <v>2.10</v>
      </c>
      <c r="W56" s="26">
        <f t="shared" si="10"/>
        <v>80.50</v>
      </c>
      <c r="X56" s="226">
        <f t="shared" si="11"/>
        <v>16.10</v>
      </c>
      <c r="Y56" s="118">
        <v>69</v>
      </c>
      <c r="Z56" s="227">
        <f t="shared" si="12"/>
        <v>55.20</v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6"/>
    </row>
    <row r="57" spans="1:44" s="104" customFormat="1" ht="20.25">
      <c r="A57" s="223">
        <v>51</v>
      </c>
      <c r="B57" s="260">
        <v>630301</v>
      </c>
      <c r="C57" s="118" t="s">
        <v>187</v>
      </c>
      <c r="D57" s="228">
        <v>13</v>
      </c>
      <c r="E57" s="228">
        <v>14</v>
      </c>
      <c r="F57" s="228">
        <v>12</v>
      </c>
      <c r="G57" s="228">
        <v>10</v>
      </c>
      <c r="H57" s="228">
        <v>8</v>
      </c>
      <c r="I57" s="228">
        <f t="shared" si="1"/>
        <v>57</v>
      </c>
      <c r="J57" s="228">
        <f t="shared" si="2"/>
        <v>8.5499999999999989</v>
      </c>
      <c r="K57" s="229">
        <v>3</v>
      </c>
      <c r="L57" s="229">
        <v>4</v>
      </c>
      <c r="M57" s="229">
        <v>4</v>
      </c>
      <c r="N57" s="229">
        <v>4</v>
      </c>
      <c r="O57" s="229">
        <v>3</v>
      </c>
      <c r="P57" s="229">
        <f t="shared" si="3"/>
        <v>18</v>
      </c>
      <c r="Q57" s="229">
        <f t="shared" si="4"/>
        <v>0.90</v>
      </c>
      <c r="R57" s="103">
        <f t="shared" si="5"/>
        <v>2.10</v>
      </c>
      <c r="S57" s="103">
        <f t="shared" si="6"/>
        <v>2.3000000000000003</v>
      </c>
      <c r="T57" s="103">
        <f t="shared" si="7"/>
        <v>1.9999999999999998</v>
      </c>
      <c r="U57" s="103">
        <f t="shared" si="8"/>
        <v>1.70</v>
      </c>
      <c r="V57" s="103">
        <f t="shared" si="9"/>
        <v>1.35</v>
      </c>
      <c r="W57" s="26">
        <f t="shared" si="10"/>
        <v>75</v>
      </c>
      <c r="X57" s="226">
        <f t="shared" si="11"/>
        <v>15</v>
      </c>
      <c r="Y57" s="118">
        <v>66</v>
      </c>
      <c r="Z57" s="227">
        <f t="shared" si="12"/>
        <v>52.80</v>
      </c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6"/>
    </row>
    <row r="58" spans="1:44" s="104" customFormat="1" ht="20.25">
      <c r="A58" s="223">
        <v>52</v>
      </c>
      <c r="B58" s="260">
        <v>630305</v>
      </c>
      <c r="C58" s="118" t="s">
        <v>188</v>
      </c>
      <c r="D58" s="228">
        <v>5</v>
      </c>
      <c r="E58" s="228">
        <v>4</v>
      </c>
      <c r="F58" s="228">
        <v>3</v>
      </c>
      <c r="G58" s="228">
        <v>5</v>
      </c>
      <c r="H58" s="228">
        <v>4</v>
      </c>
      <c r="I58" s="228">
        <f t="shared" si="1"/>
        <v>21</v>
      </c>
      <c r="J58" s="228">
        <f t="shared" si="2"/>
        <v>3.15</v>
      </c>
      <c r="K58" s="229">
        <v>2</v>
      </c>
      <c r="L58" s="229">
        <v>1</v>
      </c>
      <c r="M58" s="229">
        <v>1.50</v>
      </c>
      <c r="N58" s="229">
        <v>2</v>
      </c>
      <c r="O58" s="229">
        <v>2</v>
      </c>
      <c r="P58" s="229">
        <f t="shared" si="3"/>
        <v>8.50</v>
      </c>
      <c r="Q58" s="229">
        <f t="shared" si="4"/>
        <v>0.42500000000000004</v>
      </c>
      <c r="R58" s="103">
        <f t="shared" si="5"/>
        <v>0.85</v>
      </c>
      <c r="S58" s="103">
        <f t="shared" si="6"/>
        <v>0.65</v>
      </c>
      <c r="T58" s="103">
        <f t="shared" si="7"/>
        <v>0.52499999999999991</v>
      </c>
      <c r="U58" s="103">
        <f t="shared" si="8"/>
        <v>0.85</v>
      </c>
      <c r="V58" s="103">
        <f t="shared" si="9"/>
        <v>0.70</v>
      </c>
      <c r="W58" s="26">
        <f t="shared" si="10"/>
        <v>29.50</v>
      </c>
      <c r="X58" s="226">
        <f t="shared" si="11"/>
        <v>5.90</v>
      </c>
      <c r="Y58" s="118">
        <v>25</v>
      </c>
      <c r="Z58" s="227">
        <f t="shared" si="12"/>
        <v>20</v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6"/>
    </row>
    <row r="59" spans="1:44" s="104" customFormat="1" ht="20.25">
      <c r="A59" s="223">
        <v>53</v>
      </c>
      <c r="B59" s="260">
        <v>630308</v>
      </c>
      <c r="C59" s="118" t="s">
        <v>189</v>
      </c>
      <c r="D59" s="228">
        <v>13</v>
      </c>
      <c r="E59" s="228">
        <v>10</v>
      </c>
      <c r="F59" s="228">
        <v>8</v>
      </c>
      <c r="G59" s="228">
        <v>7</v>
      </c>
      <c r="H59" s="228">
        <v>9</v>
      </c>
      <c r="I59" s="228">
        <f t="shared" si="1"/>
        <v>47</v>
      </c>
      <c r="J59" s="228">
        <f t="shared" si="2"/>
        <v>7.05</v>
      </c>
      <c r="K59" s="229">
        <v>2</v>
      </c>
      <c r="L59" s="229">
        <v>2.50</v>
      </c>
      <c r="M59" s="229">
        <v>3</v>
      </c>
      <c r="N59" s="229">
        <v>2</v>
      </c>
      <c r="O59" s="229">
        <v>4</v>
      </c>
      <c r="P59" s="229">
        <f t="shared" si="3"/>
        <v>13.50</v>
      </c>
      <c r="Q59" s="229">
        <f t="shared" si="4"/>
        <v>0.675</v>
      </c>
      <c r="R59" s="103">
        <f t="shared" si="5"/>
        <v>2.0499999999999998</v>
      </c>
      <c r="S59" s="103">
        <f t="shared" si="6"/>
        <v>1.625</v>
      </c>
      <c r="T59" s="103">
        <f t="shared" si="7"/>
        <v>1.35</v>
      </c>
      <c r="U59" s="103">
        <f t="shared" si="8"/>
        <v>1.1500000000000001</v>
      </c>
      <c r="V59" s="103">
        <f t="shared" si="9"/>
        <v>1.5499999999999998</v>
      </c>
      <c r="W59" s="26">
        <f t="shared" si="10"/>
        <v>60.50</v>
      </c>
      <c r="X59" s="226">
        <f t="shared" si="11"/>
        <v>12.10</v>
      </c>
      <c r="Y59" s="118">
        <v>43</v>
      </c>
      <c r="Z59" s="227">
        <f t="shared" si="12"/>
        <v>34.40</v>
      </c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6"/>
    </row>
    <row r="60" spans="1:44" s="104" customFormat="1" ht="20.25">
      <c r="A60" s="223">
        <v>54</v>
      </c>
      <c r="B60" s="260">
        <v>630309</v>
      </c>
      <c r="C60" s="118" t="s">
        <v>190</v>
      </c>
      <c r="D60" s="228">
        <v>10</v>
      </c>
      <c r="E60" s="228">
        <v>8</v>
      </c>
      <c r="F60" s="228">
        <v>9</v>
      </c>
      <c r="G60" s="228">
        <v>8</v>
      </c>
      <c r="H60" s="228">
        <v>9</v>
      </c>
      <c r="I60" s="228">
        <f t="shared" si="1"/>
        <v>44</v>
      </c>
      <c r="J60" s="228">
        <f t="shared" si="2"/>
        <v>6.60</v>
      </c>
      <c r="K60" s="229">
        <v>2.50</v>
      </c>
      <c r="L60" s="229">
        <v>3</v>
      </c>
      <c r="M60" s="229">
        <v>2</v>
      </c>
      <c r="N60" s="229">
        <v>2</v>
      </c>
      <c r="O60" s="229">
        <v>3</v>
      </c>
      <c r="P60" s="229">
        <f t="shared" si="3"/>
        <v>12.50</v>
      </c>
      <c r="Q60" s="229">
        <f t="shared" si="4"/>
        <v>0.625</v>
      </c>
      <c r="R60" s="103">
        <f t="shared" si="5"/>
        <v>1.625</v>
      </c>
      <c r="S60" s="103">
        <f t="shared" si="6"/>
        <v>1.35</v>
      </c>
      <c r="T60" s="103">
        <f t="shared" si="7"/>
        <v>1.45</v>
      </c>
      <c r="U60" s="103">
        <f t="shared" si="8"/>
        <v>1.30</v>
      </c>
      <c r="V60" s="103">
        <f t="shared" si="9"/>
        <v>1.50</v>
      </c>
      <c r="W60" s="26">
        <f t="shared" si="10"/>
        <v>56.50</v>
      </c>
      <c r="X60" s="226">
        <f t="shared" si="11"/>
        <v>11.30</v>
      </c>
      <c r="Y60" s="118">
        <v>40</v>
      </c>
      <c r="Z60" s="227">
        <f t="shared" si="12"/>
        <v>32</v>
      </c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6"/>
    </row>
    <row r="61" spans="1:44" s="104" customFormat="1" ht="20.25">
      <c r="A61" s="223">
        <v>55</v>
      </c>
      <c r="B61" s="260">
        <v>630312</v>
      </c>
      <c r="C61" s="118" t="s">
        <v>191</v>
      </c>
      <c r="D61" s="228">
        <v>5</v>
      </c>
      <c r="E61" s="228">
        <v>8</v>
      </c>
      <c r="F61" s="228">
        <v>9</v>
      </c>
      <c r="G61" s="228">
        <v>8</v>
      </c>
      <c r="H61" s="228">
        <v>9</v>
      </c>
      <c r="I61" s="228">
        <f t="shared" si="1"/>
        <v>39</v>
      </c>
      <c r="J61" s="228">
        <f t="shared" si="2"/>
        <v>5.85</v>
      </c>
      <c r="K61" s="229">
        <v>3</v>
      </c>
      <c r="L61" s="229">
        <v>1</v>
      </c>
      <c r="M61" s="229">
        <v>2</v>
      </c>
      <c r="N61" s="229">
        <v>3</v>
      </c>
      <c r="O61" s="229">
        <v>1</v>
      </c>
      <c r="P61" s="229">
        <f t="shared" si="3"/>
        <v>10</v>
      </c>
      <c r="Q61" s="229">
        <f t="shared" si="4"/>
        <v>0.50</v>
      </c>
      <c r="R61" s="103">
        <f t="shared" si="5"/>
        <v>0.90</v>
      </c>
      <c r="S61" s="103">
        <f t="shared" si="6"/>
        <v>1.25</v>
      </c>
      <c r="T61" s="103">
        <f t="shared" si="7"/>
        <v>1.45</v>
      </c>
      <c r="U61" s="103">
        <f t="shared" si="8"/>
        <v>1.35</v>
      </c>
      <c r="V61" s="103">
        <f t="shared" si="9"/>
        <v>1.40</v>
      </c>
      <c r="W61" s="26">
        <f t="shared" si="10"/>
        <v>49</v>
      </c>
      <c r="X61" s="226">
        <f t="shared" si="11"/>
        <v>9.8000000000000007</v>
      </c>
      <c r="Y61" s="118">
        <v>31</v>
      </c>
      <c r="Z61" s="227">
        <f t="shared" si="12"/>
        <v>24.80</v>
      </c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6"/>
    </row>
    <row r="62" spans="1:44" s="104" customFormat="1" ht="20.25">
      <c r="A62" s="223">
        <v>56</v>
      </c>
      <c r="B62" s="260">
        <v>630313</v>
      </c>
      <c r="C62" s="118" t="s">
        <v>192</v>
      </c>
      <c r="D62" s="228">
        <v>13</v>
      </c>
      <c r="E62" s="228">
        <v>12</v>
      </c>
      <c r="F62" s="228">
        <v>10</v>
      </c>
      <c r="G62" s="228">
        <v>12</v>
      </c>
      <c r="H62" s="228">
        <v>10</v>
      </c>
      <c r="I62" s="228">
        <f t="shared" si="1"/>
        <v>57</v>
      </c>
      <c r="J62" s="228">
        <f t="shared" si="2"/>
        <v>8.5499999999999989</v>
      </c>
      <c r="K62" s="229">
        <v>4</v>
      </c>
      <c r="L62" s="229">
        <v>3</v>
      </c>
      <c r="M62" s="229">
        <v>2</v>
      </c>
      <c r="N62" s="229">
        <v>2.50</v>
      </c>
      <c r="O62" s="229">
        <v>3</v>
      </c>
      <c r="P62" s="229">
        <f t="shared" si="3"/>
        <v>14.50</v>
      </c>
      <c r="Q62" s="229">
        <f t="shared" si="4"/>
        <v>0.72500000000000009</v>
      </c>
      <c r="R62" s="103">
        <f t="shared" si="5"/>
        <v>2.15</v>
      </c>
      <c r="S62" s="103">
        <f t="shared" si="6"/>
        <v>1.9499999999999997</v>
      </c>
      <c r="T62" s="103">
        <f t="shared" si="7"/>
        <v>1.60</v>
      </c>
      <c r="U62" s="103">
        <f t="shared" si="8"/>
        <v>1.9249999999999998</v>
      </c>
      <c r="V62" s="103">
        <f t="shared" si="9"/>
        <v>1.65</v>
      </c>
      <c r="W62" s="26">
        <f t="shared" si="10"/>
        <v>71.50</v>
      </c>
      <c r="X62" s="226">
        <f t="shared" si="11"/>
        <v>14.30</v>
      </c>
      <c r="Y62" s="118">
        <v>55</v>
      </c>
      <c r="Z62" s="227">
        <f t="shared" si="12"/>
        <v>44</v>
      </c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6"/>
    </row>
    <row r="63" ht="21" thickBot="1"/>
    <row r="64" spans="1:26" ht="20.25">
      <c r="A64" s="193" t="s">
        <v>16</v>
      </c>
      <c r="B64" s="194"/>
      <c r="C64" s="195"/>
      <c r="D64" s="6">
        <f t="shared" si="13" ref="D64:Z64">COUNT(D7:D62)</f>
        <v>55</v>
      </c>
      <c r="E64" s="6">
        <f t="shared" si="13"/>
        <v>55</v>
      </c>
      <c r="F64" s="6">
        <f t="shared" si="13"/>
        <v>55</v>
      </c>
      <c r="G64" s="6">
        <f t="shared" si="13"/>
        <v>55</v>
      </c>
      <c r="H64" s="6">
        <f t="shared" si="13"/>
        <v>55</v>
      </c>
      <c r="I64" s="6">
        <f t="shared" si="13"/>
        <v>55</v>
      </c>
      <c r="J64" s="6">
        <f t="shared" si="13"/>
        <v>55</v>
      </c>
      <c r="K64" s="6">
        <f t="shared" si="13"/>
        <v>55</v>
      </c>
      <c r="L64" s="6">
        <f t="shared" si="13"/>
        <v>55</v>
      </c>
      <c r="M64" s="6">
        <f t="shared" si="13"/>
        <v>55</v>
      </c>
      <c r="N64" s="6">
        <f t="shared" si="13"/>
        <v>55</v>
      </c>
      <c r="O64" s="6">
        <f t="shared" si="13"/>
        <v>55</v>
      </c>
      <c r="P64" s="6">
        <f t="shared" si="13"/>
        <v>56</v>
      </c>
      <c r="Q64" s="6">
        <f t="shared" si="13"/>
        <v>56</v>
      </c>
      <c r="R64" s="6">
        <f t="shared" si="13"/>
        <v>56</v>
      </c>
      <c r="S64" s="6">
        <f t="shared" si="13"/>
        <v>56</v>
      </c>
      <c r="T64" s="6">
        <f t="shared" si="13"/>
        <v>56</v>
      </c>
      <c r="U64" s="6">
        <f t="shared" si="13"/>
        <v>56</v>
      </c>
      <c r="V64" s="6">
        <f t="shared" si="13"/>
        <v>56</v>
      </c>
      <c r="W64" s="6">
        <f t="shared" si="13"/>
        <v>56</v>
      </c>
      <c r="X64" s="6">
        <f t="shared" si="13"/>
        <v>56</v>
      </c>
      <c r="Y64" s="6">
        <f t="shared" si="13"/>
        <v>55</v>
      </c>
      <c r="Z64" s="6">
        <f t="shared" si="13"/>
        <v>55</v>
      </c>
    </row>
    <row r="65" spans="1:26" ht="21" customHeight="1">
      <c r="A65" s="166" t="s">
        <v>17</v>
      </c>
      <c r="B65" s="167"/>
      <c r="C65" s="168"/>
      <c r="D65" s="7">
        <v>20</v>
      </c>
      <c r="E65" s="8">
        <v>20</v>
      </c>
      <c r="F65" s="8">
        <v>20</v>
      </c>
      <c r="G65" s="8">
        <v>20</v>
      </c>
      <c r="H65" s="73">
        <v>20</v>
      </c>
      <c r="I65" s="9">
        <f>SUM(D65:H65)</f>
        <v>100</v>
      </c>
      <c r="J65" s="74">
        <f>I65*0.15</f>
        <v>15</v>
      </c>
      <c r="K65" s="71">
        <v>6</v>
      </c>
      <c r="L65" s="11">
        <v>6</v>
      </c>
      <c r="M65" s="11">
        <v>6</v>
      </c>
      <c r="N65" s="11">
        <v>6</v>
      </c>
      <c r="O65" s="72">
        <v>6</v>
      </c>
      <c r="P65" s="69">
        <f>SUM(K65:O65)</f>
        <v>30</v>
      </c>
      <c r="Q65" s="79">
        <f>P65*0.05</f>
        <v>1.50</v>
      </c>
      <c r="R65" s="80">
        <f>(D65*0.15+K65*0.05)</f>
        <v>3.30</v>
      </c>
      <c r="S65" s="13">
        <f>((E65*0.15+L65*0.05))</f>
        <v>3.30</v>
      </c>
      <c r="T65" s="13">
        <f t="shared" si="14" ref="T65:U65">((F65*0.15+M65*0.05))</f>
        <v>3.30</v>
      </c>
      <c r="U65" s="13">
        <f t="shared" si="14"/>
        <v>3.30</v>
      </c>
      <c r="V65" s="14">
        <f>((H65*0.15+O65*0.05))</f>
        <v>3.30</v>
      </c>
      <c r="W65" s="82">
        <v>130</v>
      </c>
      <c r="X65" s="81">
        <f>W65*0.2</f>
        <v>26</v>
      </c>
      <c r="Y65" s="12">
        <v>100</v>
      </c>
      <c r="Z65" s="69">
        <f>Y65*0.8</f>
        <v>80</v>
      </c>
    </row>
    <row r="66" spans="1:26" ht="20.25">
      <c r="A66" s="166" t="s">
        <v>77</v>
      </c>
      <c r="B66" s="167"/>
      <c r="C66" s="168"/>
      <c r="D66" s="7">
        <f>D65*0.4</f>
        <v>8</v>
      </c>
      <c r="E66" s="8">
        <f>E65*0.4</f>
        <v>8</v>
      </c>
      <c r="F66" s="8">
        <f t="shared" si="15" ref="F66:J66">F65*0.4</f>
        <v>8</v>
      </c>
      <c r="G66" s="8">
        <f t="shared" si="15"/>
        <v>8</v>
      </c>
      <c r="H66" s="73">
        <f t="shared" si="15"/>
        <v>8</v>
      </c>
      <c r="I66" s="9">
        <f t="shared" si="15"/>
        <v>40</v>
      </c>
      <c r="J66" s="74">
        <f t="shared" si="15"/>
        <v>6</v>
      </c>
      <c r="K66" s="71">
        <f>K65*0.4</f>
        <v>2.4000000000000004</v>
      </c>
      <c r="L66" s="11">
        <f>L65*0.4</f>
        <v>2.4000000000000004</v>
      </c>
      <c r="M66" s="11">
        <f t="shared" si="16" ref="M66:Z66">M65*0.4</f>
        <v>2.4000000000000004</v>
      </c>
      <c r="N66" s="11">
        <f t="shared" si="16"/>
        <v>2.4000000000000004</v>
      </c>
      <c r="O66" s="72">
        <f t="shared" si="16"/>
        <v>2.4000000000000004</v>
      </c>
      <c r="P66" s="69">
        <f t="shared" si="16"/>
        <v>12</v>
      </c>
      <c r="Q66" s="79">
        <f t="shared" si="16"/>
        <v>0.60000000000000009</v>
      </c>
      <c r="R66" s="80">
        <f t="shared" si="16"/>
        <v>1.32</v>
      </c>
      <c r="S66" s="13">
        <f t="shared" si="16"/>
        <v>1.32</v>
      </c>
      <c r="T66" s="13">
        <f t="shared" si="16"/>
        <v>1.32</v>
      </c>
      <c r="U66" s="13">
        <f t="shared" si="16"/>
        <v>1.32</v>
      </c>
      <c r="V66" s="14">
        <f t="shared" si="16"/>
        <v>1.32</v>
      </c>
      <c r="W66" s="82">
        <f t="shared" si="16"/>
        <v>52</v>
      </c>
      <c r="X66" s="81">
        <f t="shared" si="16"/>
        <v>10.40</v>
      </c>
      <c r="Y66" s="12">
        <f t="shared" si="16"/>
        <v>40</v>
      </c>
      <c r="Z66" s="69">
        <f t="shared" si="16"/>
        <v>32</v>
      </c>
    </row>
    <row r="67" spans="1:26" ht="21" customHeight="1">
      <c r="A67" s="166" t="s">
        <v>18</v>
      </c>
      <c r="B67" s="167"/>
      <c r="C67" s="168"/>
      <c r="D67" s="7">
        <f>COUNTIF(D7:D62,"&gt;=8")</f>
        <v>45</v>
      </c>
      <c r="E67" s="7">
        <f>COUNTIF(E7:E62,"&gt;=8")</f>
        <v>47</v>
      </c>
      <c r="F67" s="7">
        <f>COUNTIF(F7:F62,"&gt;=8")</f>
        <v>50</v>
      </c>
      <c r="G67" s="7">
        <f>COUNTIF(G7:G62,"&gt;=8")</f>
        <v>46</v>
      </c>
      <c r="H67" s="7">
        <f>COUNTIF(H7:H62,"&gt;=8")</f>
        <v>49</v>
      </c>
      <c r="I67" s="7">
        <f>COUNTIF(I7:I62,"&gt;=40")</f>
        <v>46</v>
      </c>
      <c r="J67" s="7">
        <f>COUNTIF(J7:J62,"&gt;=6")</f>
        <v>46</v>
      </c>
      <c r="K67" s="7">
        <f>COUNTIF(K7:K62,"&gt;=2.4")</f>
        <v>25</v>
      </c>
      <c r="L67" s="7">
        <f>COUNTIF(L7:L62,"&gt;=2.4")</f>
        <v>39</v>
      </c>
      <c r="M67" s="7">
        <f>COUNTIF(M7:M62,"&gt;=2.4")</f>
        <v>33</v>
      </c>
      <c r="N67" s="7">
        <f>COUNTIF(N7:N62,"&gt;=2.4")</f>
        <v>40</v>
      </c>
      <c r="O67" s="7">
        <f>COUNTIF(O7:O62,"&gt;=2.4")</f>
        <v>37</v>
      </c>
      <c r="P67" s="7">
        <f>COUNTIF(P7:P62,"&gt;=12")</f>
        <v>36</v>
      </c>
      <c r="Q67" s="7">
        <f>COUNTIF(Q7:Q62,"&gt;=.6")</f>
        <v>36</v>
      </c>
      <c r="R67" s="7">
        <f>COUNTIF(R7:R62,"&gt;=1.32")</f>
        <v>41</v>
      </c>
      <c r="S67" s="7">
        <f>COUNTIF(S7:S62,"&gt;=1.32")</f>
        <v>45</v>
      </c>
      <c r="T67" s="7">
        <f>COUNTIF(T7:T62,"&gt;=1.32")</f>
        <v>45</v>
      </c>
      <c r="U67" s="7">
        <f>COUNTIF(U7:U62,"&gt;=1.32")</f>
        <v>44</v>
      </c>
      <c r="V67" s="7">
        <f>COUNTIF(V7:V62,"&gt;=1.32")</f>
        <v>42</v>
      </c>
      <c r="W67" s="7">
        <f>COUNTIF(W7:W62,"&gt;=52")</f>
        <v>45</v>
      </c>
      <c r="X67" s="7">
        <f>COUNTIF(X7:X62,"&gt;=10.4")</f>
        <v>45</v>
      </c>
      <c r="Y67" s="7">
        <f>COUNTIF(Y7:Y62,"&gt;=40")</f>
        <v>44</v>
      </c>
      <c r="Z67" s="7">
        <f>COUNTIF(Z7:Z62,"&gt;=32")</f>
        <v>44</v>
      </c>
    </row>
    <row r="68" spans="1:26" ht="20.25">
      <c r="A68" s="166" t="s">
        <v>19</v>
      </c>
      <c r="B68" s="167"/>
      <c r="C68" s="168"/>
      <c r="D68" s="75" t="str">
        <f t="shared" si="17" ref="D68:Z68">IF(((D67/COUNT(D7:D62))*100)&gt;=60,"3",IF(AND(((D67/COUNT(D7:D62))*100)&lt;60,((D67/COUNT(D7:D62))*100)&gt;=50),"2",IF(AND(((D67/COUNT(D7:D62))*100)&lt;50,((D67/COUNT(D7:D62))*100)&gt;=40),"1","0")))</f>
        <v>3</v>
      </c>
      <c r="E68" s="75" t="str">
        <f t="shared" si="17"/>
        <v>3</v>
      </c>
      <c r="F68" s="75" t="str">
        <f t="shared" si="17"/>
        <v>3</v>
      </c>
      <c r="G68" s="75" t="str">
        <f t="shared" si="17"/>
        <v>3</v>
      </c>
      <c r="H68" s="75" t="str">
        <f t="shared" si="17"/>
        <v>3</v>
      </c>
      <c r="I68" s="75" t="str">
        <f t="shared" si="17"/>
        <v>3</v>
      </c>
      <c r="J68" s="75" t="str">
        <f t="shared" si="17"/>
        <v>3</v>
      </c>
      <c r="K68" s="75" t="str">
        <f t="shared" si="17"/>
        <v>1</v>
      </c>
      <c r="L68" s="75" t="str">
        <f t="shared" si="17"/>
        <v>3</v>
      </c>
      <c r="M68" s="75" t="str">
        <f t="shared" si="17"/>
        <v>3</v>
      </c>
      <c r="N68" s="75" t="str">
        <f t="shared" si="17"/>
        <v>3</v>
      </c>
      <c r="O68" s="75" t="str">
        <f t="shared" si="17"/>
        <v>3</v>
      </c>
      <c r="P68" s="75" t="str">
        <f t="shared" si="17"/>
        <v>3</v>
      </c>
      <c r="Q68" s="75" t="str">
        <f t="shared" si="17"/>
        <v>3</v>
      </c>
      <c r="R68" s="75" t="str">
        <f t="shared" si="17"/>
        <v>3</v>
      </c>
      <c r="S68" s="75" t="str">
        <f t="shared" si="17"/>
        <v>3</v>
      </c>
      <c r="T68" s="75" t="str">
        <f t="shared" si="17"/>
        <v>3</v>
      </c>
      <c r="U68" s="75" t="str">
        <f t="shared" si="17"/>
        <v>3</v>
      </c>
      <c r="V68" s="75" t="str">
        <f t="shared" si="17"/>
        <v>3</v>
      </c>
      <c r="W68" s="75" t="str">
        <f t="shared" si="17"/>
        <v>3</v>
      </c>
      <c r="X68" s="75" t="str">
        <f t="shared" si="17"/>
        <v>3</v>
      </c>
      <c r="Y68" s="75" t="str">
        <f t="shared" si="17"/>
        <v>3</v>
      </c>
      <c r="Z68" s="75" t="str">
        <f t="shared" si="17"/>
        <v>3</v>
      </c>
    </row>
    <row r="69" spans="1:26" ht="21" thickBot="1">
      <c r="A69" s="169" t="s">
        <v>20</v>
      </c>
      <c r="B69" s="170"/>
      <c r="C69" s="171"/>
      <c r="D69" s="10">
        <f t="shared" si="18" ref="D69:Z69">((D67/COUNT(D7:D62))*D68)</f>
        <v>2.4545454545454546</v>
      </c>
      <c r="E69" s="10">
        <f t="shared" si="18"/>
        <v>2.5636363636363635</v>
      </c>
      <c r="F69" s="10">
        <f t="shared" si="18"/>
        <v>2.7272727272727271</v>
      </c>
      <c r="G69" s="10">
        <f t="shared" si="18"/>
        <v>2.5090909090909088</v>
      </c>
      <c r="H69" s="10">
        <f t="shared" si="18"/>
        <v>2.6727272727272728</v>
      </c>
      <c r="I69" s="10">
        <f t="shared" si="18"/>
        <v>2.5090909090909088</v>
      </c>
      <c r="J69" s="10">
        <f t="shared" si="18"/>
        <v>2.5090909090909088</v>
      </c>
      <c r="K69" s="10">
        <f t="shared" si="18"/>
        <v>0.45454545454545453</v>
      </c>
      <c r="L69" s="10">
        <f t="shared" si="18"/>
        <v>2.1272727272727274</v>
      </c>
      <c r="M69" s="10">
        <f t="shared" si="18"/>
        <v>1.7999999999999998</v>
      </c>
      <c r="N69" s="10">
        <f t="shared" si="18"/>
        <v>2.1818181818181817</v>
      </c>
      <c r="O69" s="10">
        <f t="shared" si="18"/>
        <v>2.0181818181818181</v>
      </c>
      <c r="P69" s="10">
        <f t="shared" si="18"/>
        <v>1.9285714285714288</v>
      </c>
      <c r="Q69" s="10">
        <f t="shared" si="18"/>
        <v>1.9285714285714288</v>
      </c>
      <c r="R69" s="10">
        <f t="shared" si="18"/>
        <v>2.1964285714285712</v>
      </c>
      <c r="S69" s="10">
        <f t="shared" si="18"/>
        <v>2.4107142857142856</v>
      </c>
      <c r="T69" s="10">
        <f t="shared" si="18"/>
        <v>2.4107142857142856</v>
      </c>
      <c r="U69" s="10">
        <f t="shared" si="18"/>
        <v>2.3571428571428572</v>
      </c>
      <c r="V69" s="10">
        <f t="shared" si="18"/>
        <v>2.25</v>
      </c>
      <c r="W69" s="10">
        <f t="shared" si="18"/>
        <v>2.4107142857142856</v>
      </c>
      <c r="X69" s="10">
        <f t="shared" si="18"/>
        <v>2.4107142857142856</v>
      </c>
      <c r="Y69" s="10">
        <f t="shared" si="18"/>
        <v>2.4000000000000004</v>
      </c>
      <c r="Z69" s="10">
        <f t="shared" si="18"/>
        <v>2.4000000000000004</v>
      </c>
    </row>
    <row r="70" spans="1:8" ht="21" thickBot="1">
      <c r="A70" s="2"/>
      <c r="B70" s="2"/>
      <c r="C70" s="2"/>
      <c r="D70" s="2"/>
      <c r="E70" s="1"/>
      <c r="F70" s="1"/>
      <c r="G70" s="1"/>
      <c r="H70" s="1"/>
    </row>
    <row r="71" spans="1:19" ht="20.25">
      <c r="A71" s="172" t="s">
        <v>21</v>
      </c>
      <c r="B71" s="173"/>
      <c r="C71" s="174"/>
      <c r="D71" s="2"/>
      <c r="E71" s="175" t="s">
        <v>22</v>
      </c>
      <c r="F71" s="176"/>
      <c r="G71" s="176"/>
      <c r="H71" s="176"/>
      <c r="I71" s="176"/>
      <c r="J71" s="176"/>
      <c r="K71" s="176"/>
      <c r="L71" s="176"/>
      <c r="M71" s="176"/>
      <c r="N71" s="177"/>
      <c r="O71" s="70" t="s">
        <v>12</v>
      </c>
      <c r="P71" s="17" t="s">
        <v>3</v>
      </c>
      <c r="Q71" s="17" t="s">
        <v>4</v>
      </c>
      <c r="R71" s="17" t="s">
        <v>5</v>
      </c>
      <c r="S71" s="18" t="s">
        <v>6</v>
      </c>
    </row>
    <row r="72" spans="1:19" ht="21" thickBot="1">
      <c r="A72" s="19" t="s">
        <v>78</v>
      </c>
      <c r="B72" s="3"/>
      <c r="C72" s="20"/>
      <c r="D72" s="2"/>
      <c r="E72" s="178"/>
      <c r="F72" s="179"/>
      <c r="G72" s="179"/>
      <c r="H72" s="179"/>
      <c r="I72" s="179"/>
      <c r="J72" s="179"/>
      <c r="K72" s="179"/>
      <c r="L72" s="179"/>
      <c r="M72" s="179"/>
      <c r="N72" s="180"/>
      <c r="O72" s="4">
        <f>(R69*0.2+Z69*0.8)</f>
        <v>2.3592857142857149</v>
      </c>
      <c r="P72" s="4">
        <f>(S69*0.2+Z69*0.8)</f>
        <v>2.4021428571428576</v>
      </c>
      <c r="Q72" s="4">
        <f>(T69*0.2+Z69*0.8)</f>
        <v>2.4021428571428576</v>
      </c>
      <c r="R72" s="4">
        <f>(U69*0.2+Z69*0.8)</f>
        <v>2.3914285714285719</v>
      </c>
      <c r="S72" s="5">
        <f>(V69*0.2+Z69*0.8)</f>
        <v>2.3700000000000006</v>
      </c>
    </row>
    <row r="73" spans="1:8" ht="20.25">
      <c r="A73" s="19" t="s">
        <v>79</v>
      </c>
      <c r="B73" s="3"/>
      <c r="C73" s="20"/>
      <c r="D73" s="2"/>
      <c r="E73" s="1"/>
      <c r="F73" s="1"/>
      <c r="G73" s="1"/>
      <c r="H73" s="1"/>
    </row>
    <row r="74" spans="1:8" ht="21" thickBot="1">
      <c r="A74" s="21" t="s">
        <v>80</v>
      </c>
      <c r="B74" s="22"/>
      <c r="C74" s="23"/>
      <c r="D74" s="2"/>
      <c r="E74" s="1"/>
      <c r="F74" s="1"/>
      <c r="G74" s="1"/>
      <c r="H74" s="1"/>
    </row>
  </sheetData>
  <mergeCells count="22">
    <mergeCell ref="A69:C69"/>
    <mergeCell ref="A71:C71"/>
    <mergeCell ref="E71:N72"/>
    <mergeCell ref="A64:C64"/>
    <mergeCell ref="A65:C65"/>
    <mergeCell ref="A66:C66"/>
    <mergeCell ref="A67:C67"/>
    <mergeCell ref="A68:C68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Y4:Y6"/>
    <mergeCell ref="Z4:Z6"/>
    <mergeCell ref="D5:J5"/>
    <mergeCell ref="K5:Q5"/>
  </mergeCells>
  <pageMargins left="0.7" right="0.7" top="0.75" bottom="0.75" header="0.3" footer="0.3"/>
  <pageSetup orientation="portrait" paperSize="1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356a9f-7e57-4862-92a2-45496c35a65d}">
  <dimension ref="A1:J6"/>
  <sheetViews>
    <sheetView workbookViewId="0" topLeftCell="C1">
      <selection pane="topLeft" activeCell="E6" sqref="E6"/>
    </sheetView>
  </sheetViews>
  <sheetFormatPr defaultColWidth="8.854285714285714" defaultRowHeight="15.75"/>
  <cols>
    <col min="1" max="1" width="6.285714285714286" style="2" bestFit="1" customWidth="1"/>
    <col min="2" max="2" width="7.285714285714286" style="2" bestFit="1" customWidth="1"/>
    <col min="3" max="3" width="10.857142857142858" style="2" bestFit="1" customWidth="1"/>
    <col min="4" max="4" width="37.57142857142857" style="2" customWidth="1"/>
    <col min="5" max="16384" width="8.857142857142858" style="2"/>
  </cols>
  <sheetData>
    <row r="1" spans="1:10" ht="15.75">
      <c r="A1" s="231" t="s">
        <v>23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231"/>
      <c r="B2" s="232"/>
      <c r="C2" s="232"/>
      <c r="D2" s="232"/>
      <c r="E2" s="232"/>
      <c r="F2" s="232"/>
      <c r="G2" s="232"/>
      <c r="H2" s="232"/>
      <c r="I2" s="232"/>
      <c r="J2" s="233"/>
    </row>
    <row r="3" spans="1:10" ht="15.75">
      <c r="A3" s="26" t="s">
        <v>24</v>
      </c>
      <c r="B3" s="26" t="s">
        <v>194</v>
      </c>
      <c r="C3" s="26" t="s">
        <v>25</v>
      </c>
      <c r="D3" s="26" t="s">
        <v>26</v>
      </c>
      <c r="E3" s="26" t="s">
        <v>27</v>
      </c>
      <c r="F3" s="26" t="s">
        <v>28</v>
      </c>
      <c r="G3" s="26" t="s">
        <v>29</v>
      </c>
      <c r="H3" s="26" t="s">
        <v>30</v>
      </c>
      <c r="I3" s="26" t="s">
        <v>31</v>
      </c>
      <c r="J3" s="27" t="s">
        <v>32</v>
      </c>
    </row>
    <row r="4" spans="1:10" ht="29.25" customHeight="1" thickBot="1">
      <c r="A4" s="24"/>
      <c r="B4" s="24"/>
      <c r="C4" s="25"/>
      <c r="D4" s="25" t="str">
        <f>'1 (2)'!C3</f>
        <v>Poetry and Drama</v>
      </c>
      <c r="E4" s="4">
        <f>'1 (2)'!O72</f>
        <v>2.1668686868686868</v>
      </c>
      <c r="F4" s="4">
        <f>'1 (2)'!P72</f>
        <v>2.1927272727272729</v>
      </c>
      <c r="G4" s="4">
        <f>'1 (2)'!Q72</f>
        <v>2.2113131313131316</v>
      </c>
      <c r="H4" s="4">
        <f>'1 (2)'!R72</f>
        <v>2.1668686868686868</v>
      </c>
      <c r="I4" s="4">
        <f>'1 (2)'!S72</f>
        <v>2.0039057239057239</v>
      </c>
      <c r="J4" s="28">
        <f>AVERAGE(E4:I4)</f>
        <v>2.1483367003367002</v>
      </c>
    </row>
    <row r="5" spans="1:10" ht="29.25" customHeight="1">
      <c r="A5" s="24"/>
      <c r="B5" s="24"/>
      <c r="C5" s="25"/>
      <c r="D5" s="25" t="str">
        <f>'2 (2)'!C3</f>
        <v>Prose and Fiction</v>
      </c>
      <c r="E5" s="115">
        <f>'2 (2)'!O72</f>
        <v>2.3592857142857149</v>
      </c>
      <c r="F5" s="115">
        <f>'2 (2)'!P72</f>
        <v>2.4021428571428576</v>
      </c>
      <c r="G5" s="115">
        <f>'2 (2)'!Q72</f>
        <v>2.4021428571428576</v>
      </c>
      <c r="H5" s="115">
        <f>'2 (2)'!R72</f>
        <v>2.3914285714285719</v>
      </c>
      <c r="I5" s="115">
        <f>'2 (2)'!S72</f>
        <v>2.3700000000000006</v>
      </c>
      <c r="J5" s="28">
        <f t="shared" si="0" ref="J5">AVERAGE(E5:I5)</f>
        <v>2.3850000000000007</v>
      </c>
    </row>
    <row r="6" spans="1:10" ht="30.6" customHeight="1">
      <c r="A6" s="230" t="s">
        <v>32</v>
      </c>
      <c r="B6" s="230"/>
      <c r="C6" s="230"/>
      <c r="D6" s="230"/>
      <c r="E6" s="28">
        <f>AVERAGE(E4:E5)</f>
        <v>2.2630772005772011</v>
      </c>
      <c r="F6" s="28">
        <f t="shared" si="1" ref="F6:I6">AVERAGE(F4:F5)</f>
        <v>2.2974350649350654</v>
      </c>
      <c r="G6" s="28">
        <f t="shared" si="1"/>
        <v>2.3067279942279946</v>
      </c>
      <c r="H6" s="28">
        <f t="shared" si="1"/>
        <v>2.2791486291486294</v>
      </c>
      <c r="I6" s="28">
        <f t="shared" si="1"/>
        <v>2.1869528619528622</v>
      </c>
      <c r="J6" s="28">
        <f>AVERAGE(E6:I6)</f>
        <v>2.2666683501683504</v>
      </c>
    </row>
  </sheetData>
  <mergeCells count="3">
    <mergeCell ref="A6:D6"/>
    <mergeCell ref="A1:J1"/>
    <mergeCell ref="A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4481f4d-9307-48f8-8f69-2b222827f4d3}">
  <dimension ref="A1:U71"/>
  <sheetViews>
    <sheetView zoomScale="79" zoomScaleNormal="79" workbookViewId="0" topLeftCell="A19">
      <selection pane="topLeft" activeCell="J34" sqref="J34"/>
    </sheetView>
  </sheetViews>
  <sheetFormatPr defaultColWidth="8.854285714285714" defaultRowHeight="15.75"/>
  <cols>
    <col min="1" max="1" width="8.857142857142858" style="2"/>
    <col min="2" max="2" width="13.857142857142858" style="2" customWidth="1"/>
    <col min="3" max="19" width="8.857142857142858" style="2"/>
    <col min="20" max="20" width="9.714285714285714" style="2" customWidth="1"/>
    <col min="21" max="21" width="10.142857142857142" style="2" customWidth="1"/>
    <col min="22" max="16384" width="8.857142857142858" style="2"/>
  </cols>
  <sheetData>
    <row r="1" spans="1:16" ht="15.75">
      <c r="A1" s="31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30.6" customHeigh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S2" s="41" t="s">
        <v>24</v>
      </c>
      <c r="T2" s="42" t="s">
        <v>33</v>
      </c>
      <c r="U2" s="42" t="s">
        <v>34</v>
      </c>
    </row>
    <row r="3" spans="1:21" ht="15.75">
      <c r="A3" s="31"/>
      <c r="B3" s="29"/>
      <c r="C3" s="30"/>
      <c r="D3" s="234" t="s">
        <v>57</v>
      </c>
      <c r="E3" s="234"/>
      <c r="F3" s="234"/>
      <c r="G3" s="234"/>
      <c r="H3" s="234"/>
      <c r="I3" s="234"/>
      <c r="J3" s="234"/>
      <c r="K3" s="234"/>
      <c r="L3" s="30"/>
      <c r="M3" s="30"/>
      <c r="N3" s="30"/>
      <c r="O3" s="30"/>
      <c r="P3" s="30"/>
      <c r="S3" s="38">
        <v>1</v>
      </c>
      <c r="T3" s="224" t="s">
        <v>12</v>
      </c>
      <c r="U3" s="43">
        <f>'CO (2)'!E6</f>
        <v>2.2630772005772011</v>
      </c>
    </row>
    <row r="4" spans="1:21" ht="15.7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38">
        <v>2</v>
      </c>
      <c r="T4" s="224" t="s">
        <v>3</v>
      </c>
      <c r="U4" s="43">
        <f>'CO (2)'!F6</f>
        <v>2.2974350649350654</v>
      </c>
    </row>
    <row r="5" spans="1:21" ht="15.7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S5" s="38">
        <v>3</v>
      </c>
      <c r="T5" s="224" t="s">
        <v>4</v>
      </c>
      <c r="U5" s="43">
        <f>'CO (2)'!G6</f>
        <v>2.3067279942279946</v>
      </c>
    </row>
    <row r="6" spans="2:21" ht="15.75">
      <c r="B6" s="37" t="s">
        <v>97</v>
      </c>
      <c r="C6" s="37"/>
      <c r="D6" s="37" t="str">
        <f>'CO (2)'!D4</f>
        <v>Poetry and Drama</v>
      </c>
      <c r="E6" s="37"/>
      <c r="F6" s="37"/>
      <c r="G6" s="37"/>
      <c r="H6" s="37"/>
      <c r="I6" s="37"/>
      <c r="J6" s="37"/>
      <c r="K6" s="30"/>
      <c r="L6" s="30"/>
      <c r="M6" s="30"/>
      <c r="N6" s="30"/>
      <c r="O6" s="30"/>
      <c r="P6" s="30"/>
      <c r="S6" s="38">
        <v>4</v>
      </c>
      <c r="T6" s="224" t="s">
        <v>5</v>
      </c>
      <c r="U6" s="43">
        <f>'CO (2)'!H6</f>
        <v>2.2791486291486294</v>
      </c>
    </row>
    <row r="7" spans="1:21" ht="16.5" thickBot="1">
      <c r="A7" s="31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S7" s="38">
        <v>5</v>
      </c>
      <c r="T7" s="224" t="s">
        <v>6</v>
      </c>
      <c r="U7" s="43">
        <f>'CO (2)'!I6</f>
        <v>2.1869528619528622</v>
      </c>
    </row>
    <row r="8" spans="1:14" ht="16.5" thickBot="1">
      <c r="A8" s="31"/>
      <c r="B8" s="235" t="s">
        <v>35</v>
      </c>
      <c r="C8" s="240"/>
      <c r="D8" s="238" t="s">
        <v>36</v>
      </c>
      <c r="E8" s="239"/>
      <c r="F8" s="239"/>
      <c r="G8" s="239"/>
      <c r="H8" s="239"/>
      <c r="I8" s="239"/>
      <c r="J8" s="239"/>
      <c r="K8" s="239"/>
      <c r="L8" s="239"/>
      <c r="M8" s="239"/>
      <c r="N8" s="240"/>
    </row>
    <row r="9" spans="1:14" ht="15.75">
      <c r="A9" s="31"/>
      <c r="B9" s="236"/>
      <c r="C9" s="241" t="s">
        <v>37</v>
      </c>
      <c r="D9" s="243" t="s">
        <v>38</v>
      </c>
      <c r="E9" s="243" t="s">
        <v>39</v>
      </c>
      <c r="F9" s="243" t="s">
        <v>40</v>
      </c>
      <c r="G9" s="243" t="s">
        <v>41</v>
      </c>
      <c r="H9" s="243" t="s">
        <v>42</v>
      </c>
      <c r="I9" s="243" t="s">
        <v>43</v>
      </c>
      <c r="J9" s="243" t="s">
        <v>44</v>
      </c>
      <c r="K9" s="243" t="s">
        <v>45</v>
      </c>
      <c r="L9" s="243" t="s">
        <v>46</v>
      </c>
      <c r="M9" s="33"/>
      <c r="N9" s="33"/>
    </row>
    <row r="10" spans="1:14" ht="16.5" thickBot="1">
      <c r="A10" s="31"/>
      <c r="B10" s="237"/>
      <c r="C10" s="242"/>
      <c r="D10" s="244"/>
      <c r="E10" s="244"/>
      <c r="F10" s="244"/>
      <c r="G10" s="244"/>
      <c r="H10" s="244"/>
      <c r="I10" s="244"/>
      <c r="J10" s="244"/>
      <c r="K10" s="244"/>
      <c r="L10" s="244"/>
      <c r="M10" s="35" t="s">
        <v>47</v>
      </c>
      <c r="N10" s="35" t="s">
        <v>48</v>
      </c>
    </row>
    <row r="11" spans="1:14" ht="16.5" thickBot="1">
      <c r="A11" s="31"/>
      <c r="B11" s="244" t="s">
        <v>49</v>
      </c>
      <c r="C11" s="255">
        <v>2</v>
      </c>
      <c r="D11" s="256">
        <v>1</v>
      </c>
      <c r="E11" s="256"/>
      <c r="F11" s="256"/>
      <c r="G11" s="256"/>
      <c r="H11" s="256">
        <v>2</v>
      </c>
      <c r="I11" s="256"/>
      <c r="J11" s="256">
        <v>1</v>
      </c>
      <c r="K11" s="256"/>
      <c r="L11" s="256"/>
      <c r="M11" s="256">
        <v>2</v>
      </c>
      <c r="N11" s="256"/>
    </row>
    <row r="12" spans="1:14" ht="16.5" thickBot="1">
      <c r="A12" s="31"/>
      <c r="B12" s="244" t="s">
        <v>50</v>
      </c>
      <c r="C12" s="257">
        <v>2</v>
      </c>
      <c r="D12" s="91"/>
      <c r="E12" s="91">
        <v>1</v>
      </c>
      <c r="F12" s="91">
        <v>1</v>
      </c>
      <c r="G12" s="91"/>
      <c r="H12" s="91">
        <v>2</v>
      </c>
      <c r="I12" s="91">
        <v>1</v>
      </c>
      <c r="J12" s="91"/>
      <c r="K12" s="91">
        <v>1</v>
      </c>
      <c r="L12" s="91">
        <v>1</v>
      </c>
      <c r="M12" s="91"/>
      <c r="N12" s="91"/>
    </row>
    <row r="13" spans="1:14" ht="16.5" thickBot="1">
      <c r="A13" s="31"/>
      <c r="B13" s="244" t="s">
        <v>51</v>
      </c>
      <c r="C13" s="257">
        <v>1</v>
      </c>
      <c r="D13" s="91"/>
      <c r="E13" s="91"/>
      <c r="F13" s="91">
        <v>1</v>
      </c>
      <c r="G13" s="91">
        <v>1</v>
      </c>
      <c r="H13" s="91">
        <v>2</v>
      </c>
      <c r="I13" s="91"/>
      <c r="J13" s="91">
        <v>1</v>
      </c>
      <c r="K13" s="91">
        <v>1</v>
      </c>
      <c r="L13" s="91"/>
      <c r="M13" s="91">
        <v>2</v>
      </c>
      <c r="N13" s="91"/>
    </row>
    <row r="14" spans="1:14" ht="16.5" thickBot="1">
      <c r="A14" s="31"/>
      <c r="B14" s="244" t="s">
        <v>52</v>
      </c>
      <c r="C14" s="257">
        <v>1</v>
      </c>
      <c r="D14" s="91">
        <v>2</v>
      </c>
      <c r="E14" s="91"/>
      <c r="F14" s="91">
        <v>1</v>
      </c>
      <c r="G14" s="91"/>
      <c r="H14" s="91">
        <v>2</v>
      </c>
      <c r="I14" s="91"/>
      <c r="J14" s="91"/>
      <c r="K14" s="91">
        <v>2</v>
      </c>
      <c r="L14" s="91">
        <v>2</v>
      </c>
      <c r="M14" s="91"/>
      <c r="N14" s="91">
        <v>1</v>
      </c>
    </row>
    <row r="15" spans="1:14" ht="16.5" thickBot="1">
      <c r="A15" s="31"/>
      <c r="B15" s="244" t="s">
        <v>53</v>
      </c>
      <c r="C15" s="257">
        <v>1</v>
      </c>
      <c r="D15" s="91">
        <v>2</v>
      </c>
      <c r="E15" s="91"/>
      <c r="F15" s="91">
        <v>1</v>
      </c>
      <c r="G15" s="91"/>
      <c r="H15" s="91">
        <v>2</v>
      </c>
      <c r="I15" s="91">
        <v>1</v>
      </c>
      <c r="J15" s="91">
        <v>1</v>
      </c>
      <c r="K15" s="91"/>
      <c r="L15" s="91">
        <v>2</v>
      </c>
      <c r="M15" s="91"/>
      <c r="N15" s="91">
        <v>2</v>
      </c>
    </row>
    <row r="16" spans="1:16" ht="16.5" thickBot="1">
      <c r="A16" s="31"/>
      <c r="B16" s="244" t="s">
        <v>54</v>
      </c>
      <c r="C16" s="40">
        <f>($U$3*C11+$U$4*C12+$U$5*C13+$U$6*C14+$U$7*C15)/(C11+C12+C13+C14+C15)</f>
        <v>2.2705505737648601</v>
      </c>
      <c r="D16" s="40">
        <f t="shared" si="0" ref="D16:N16">($U$3*D11+$U$4*D12+$U$5*D13+$U$6*D14+$U$7*D15)/(D11+D12+D13+D14+D15)</f>
        <v>2.239056036556037</v>
      </c>
      <c r="E16" s="40">
        <f t="shared" si="0"/>
        <v>2.2974350649350654</v>
      </c>
      <c r="F16" s="40">
        <f t="shared" si="0"/>
        <v>2.267566137566138</v>
      </c>
      <c r="G16" s="40">
        <f t="shared" si="0"/>
        <v>2.3067279942279946</v>
      </c>
      <c r="H16" s="40">
        <f t="shared" si="0"/>
        <v>2.2666683501683504</v>
      </c>
      <c r="I16" s="40">
        <f t="shared" si="0"/>
        <v>2.242193963443964</v>
      </c>
      <c r="J16" s="40">
        <f t="shared" si="0"/>
        <v>2.252252685586019</v>
      </c>
      <c r="K16" s="40">
        <f t="shared" si="0"/>
        <v>2.2906150793650797</v>
      </c>
      <c r="L16" s="40">
        <f t="shared" si="0"/>
        <v>2.2459276094276097</v>
      </c>
      <c r="M16" s="40">
        <f t="shared" si="0"/>
        <v>2.2849025974025978</v>
      </c>
      <c r="N16" s="40">
        <f t="shared" si="0"/>
        <v>2.2176847843514511</v>
      </c>
      <c r="O16" s="30"/>
      <c r="P16" s="30"/>
    </row>
    <row r="17" spans="1:16" ht="15.75">
      <c r="A17" s="31"/>
      <c r="B17" s="37" t="s">
        <v>55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4" ht="15.75">
      <c r="A18" s="31"/>
      <c r="B18" s="37" t="s">
        <v>56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20" spans="15:16" ht="15.75">
      <c r="O20" s="30"/>
      <c r="P20" s="30"/>
    </row>
    <row r="21" spans="2:16" ht="15.75">
      <c r="B21" s="37" t="s">
        <v>97</v>
      </c>
      <c r="C21" s="37"/>
      <c r="D21" s="37" t="str">
        <f>'CO (2)'!D5</f>
        <v>Prose and Fiction</v>
      </c>
      <c r="E21" s="37"/>
      <c r="F21" s="37"/>
      <c r="G21" s="37"/>
      <c r="H21" s="37"/>
      <c r="I21" s="37"/>
      <c r="J21" s="37"/>
      <c r="K21" s="30"/>
      <c r="L21" s="30"/>
      <c r="M21" s="30"/>
      <c r="N21" s="30"/>
      <c r="O21" s="30"/>
      <c r="P21" s="30"/>
    </row>
    <row r="22" spans="2:16" ht="16.5" thickBot="1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3"/>
      <c r="P22" s="33"/>
    </row>
    <row r="23" spans="2:14" ht="16.5" thickBot="1">
      <c r="B23" s="235" t="s">
        <v>35</v>
      </c>
      <c r="C23" s="240"/>
      <c r="D23" s="238" t="s">
        <v>36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2:14" ht="16.5" thickBot="1">
      <c r="B24" s="236"/>
      <c r="C24" s="241" t="s">
        <v>37</v>
      </c>
      <c r="D24" s="243" t="s">
        <v>38</v>
      </c>
      <c r="E24" s="243" t="s">
        <v>39</v>
      </c>
      <c r="F24" s="243" t="s">
        <v>40</v>
      </c>
      <c r="G24" s="243" t="s">
        <v>41</v>
      </c>
      <c r="H24" s="243" t="s">
        <v>42</v>
      </c>
      <c r="I24" s="243" t="s">
        <v>43</v>
      </c>
      <c r="J24" s="243" t="s">
        <v>44</v>
      </c>
      <c r="K24" s="243" t="s">
        <v>45</v>
      </c>
      <c r="L24" s="243" t="s">
        <v>46</v>
      </c>
      <c r="M24" s="35" t="s">
        <v>47</v>
      </c>
      <c r="N24" s="35" t="s">
        <v>48</v>
      </c>
    </row>
    <row r="25" spans="2:14" ht="16.5" thickBot="1">
      <c r="B25" s="237"/>
      <c r="C25" s="242"/>
      <c r="D25" s="244"/>
      <c r="E25" s="244"/>
      <c r="F25" s="244"/>
      <c r="G25" s="244"/>
      <c r="H25" s="244"/>
      <c r="I25" s="244"/>
      <c r="J25" s="244"/>
      <c r="K25" s="244"/>
      <c r="L25" s="244"/>
      <c r="M25" s="36"/>
      <c r="N25" s="36"/>
    </row>
    <row r="26" spans="2:14" ht="16.5" thickBot="1">
      <c r="B26" s="244" t="s">
        <v>49</v>
      </c>
      <c r="C26" s="255">
        <v>1</v>
      </c>
      <c r="D26" s="256">
        <v>2</v>
      </c>
      <c r="E26" s="256"/>
      <c r="F26" s="256"/>
      <c r="G26" s="256"/>
      <c r="H26" s="256">
        <v>2</v>
      </c>
      <c r="I26" s="256"/>
      <c r="J26" s="256">
        <v>1</v>
      </c>
      <c r="K26" s="256"/>
      <c r="L26" s="256"/>
      <c r="M26" s="256">
        <v>1</v>
      </c>
      <c r="N26" s="256">
        <v>1</v>
      </c>
    </row>
    <row r="27" spans="2:14" ht="16.5" thickBot="1">
      <c r="B27" s="244" t="s">
        <v>50</v>
      </c>
      <c r="C27" s="257">
        <v>1</v>
      </c>
      <c r="D27" s="91">
        <v>2</v>
      </c>
      <c r="E27" s="91"/>
      <c r="F27" s="91"/>
      <c r="G27" s="91"/>
      <c r="H27" s="91">
        <v>2</v>
      </c>
      <c r="I27" s="91"/>
      <c r="J27" s="91">
        <v>1</v>
      </c>
      <c r="K27" s="91"/>
      <c r="L27" s="91"/>
      <c r="M27" s="91">
        <v>1</v>
      </c>
      <c r="N27" s="91">
        <v>1</v>
      </c>
    </row>
    <row r="28" spans="2:14" ht="16.5" thickBot="1">
      <c r="B28" s="244" t="s">
        <v>51</v>
      </c>
      <c r="C28" s="257">
        <v>1</v>
      </c>
      <c r="D28" s="91">
        <v>2</v>
      </c>
      <c r="E28" s="91"/>
      <c r="F28" s="91"/>
      <c r="G28" s="91"/>
      <c r="H28" s="91">
        <v>2</v>
      </c>
      <c r="I28" s="91"/>
      <c r="J28" s="91"/>
      <c r="K28" s="91"/>
      <c r="L28" s="91">
        <v>1</v>
      </c>
      <c r="M28" s="91"/>
      <c r="N28" s="91"/>
    </row>
    <row r="29" spans="2:14" ht="16.5" thickBot="1">
      <c r="B29" s="244" t="s">
        <v>52</v>
      </c>
      <c r="C29" s="257">
        <v>2</v>
      </c>
      <c r="D29" s="91"/>
      <c r="E29" s="91"/>
      <c r="F29" s="91">
        <v>1</v>
      </c>
      <c r="G29" s="91"/>
      <c r="H29" s="91">
        <v>2</v>
      </c>
      <c r="I29" s="91"/>
      <c r="J29" s="91"/>
      <c r="K29" s="91"/>
      <c r="L29" s="91">
        <v>1</v>
      </c>
      <c r="M29" s="91"/>
      <c r="N29" s="91">
        <v>2</v>
      </c>
    </row>
    <row r="30" spans="2:14" ht="16.5" thickBot="1">
      <c r="B30" s="244" t="s">
        <v>53</v>
      </c>
      <c r="C30" s="257">
        <v>1</v>
      </c>
      <c r="D30" s="91">
        <v>2</v>
      </c>
      <c r="E30" s="91">
        <v>1</v>
      </c>
      <c r="F30" s="91"/>
      <c r="G30" s="91">
        <v>1</v>
      </c>
      <c r="H30" s="91"/>
      <c r="I30" s="91">
        <v>2</v>
      </c>
      <c r="J30" s="91">
        <v>1</v>
      </c>
      <c r="K30" s="91">
        <v>2</v>
      </c>
      <c r="L30" s="91"/>
      <c r="M30" s="91"/>
      <c r="N30" s="91">
        <v>1</v>
      </c>
    </row>
    <row r="31" spans="2:16" ht="16.5" thickBot="1">
      <c r="B31" s="244" t="s">
        <v>54</v>
      </c>
      <c r="C31" s="40">
        <f>($U$3*C26+$U$4*C27+$U$5*C28+$U$6*C29+$U$7*C30)/(C26+C27+C28+C29+C30)</f>
        <v>2.2687483966650634</v>
      </c>
      <c r="D31" s="40">
        <f t="shared" si="1" ref="D31:N31">($U$3*D26+$U$4*D27+$U$5*D28+$U$6*D29+$U$7*D30)/(D26+D27+D28+D29+D30)</f>
        <v>2.2635482804232807</v>
      </c>
      <c r="E31" s="40">
        <f t="shared" si="1"/>
        <v>2.1869528619528622</v>
      </c>
      <c r="F31" s="40">
        <f t="shared" si="1"/>
        <v>2.2791486291486294</v>
      </c>
      <c r="G31" s="40">
        <f t="shared" si="1"/>
        <v>2.1869528619528622</v>
      </c>
      <c r="H31" s="40">
        <f t="shared" si="1"/>
        <v>2.2865972222222224</v>
      </c>
      <c r="I31" s="40">
        <f t="shared" si="1"/>
        <v>2.1869528619528622</v>
      </c>
      <c r="J31" s="40">
        <f t="shared" si="1"/>
        <v>2.2491550424883759</v>
      </c>
      <c r="K31" s="40">
        <f t="shared" si="1"/>
        <v>2.1869528619528622</v>
      </c>
      <c r="L31" s="40">
        <f t="shared" si="1"/>
        <v>2.292938311688312</v>
      </c>
      <c r="M31" s="40">
        <f t="shared" si="1"/>
        <v>2.2802561327561333</v>
      </c>
      <c r="N31" s="40">
        <f t="shared" si="1"/>
        <v>2.2611524771524776</v>
      </c>
      <c r="O31" s="30"/>
      <c r="P31" s="30"/>
    </row>
    <row r="32" spans="2:14" ht="15.75">
      <c r="B32" s="37" t="s">
        <v>55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ht="15.75">
      <c r="B33" s="37" t="s">
        <v>56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5:16" ht="15.75">
      <c r="O34" s="30"/>
      <c r="P34" s="30"/>
    </row>
    <row r="35" spans="15:16" ht="15.75">
      <c r="O35" s="30"/>
      <c r="P35" s="30"/>
    </row>
    <row r="36" spans="2:14" ht="15.75">
      <c r="B36" s="37"/>
      <c r="C36" s="37"/>
      <c r="D36" s="37"/>
      <c r="E36" s="37"/>
      <c r="F36" s="37"/>
      <c r="G36" s="37"/>
      <c r="H36" s="37"/>
      <c r="I36" s="37"/>
      <c r="J36" s="37"/>
      <c r="K36" s="30"/>
      <c r="L36" s="30"/>
      <c r="M36" s="30"/>
      <c r="N36" s="30"/>
    </row>
    <row r="47" spans="2:2" ht="15.75">
      <c r="B47" s="30"/>
    </row>
    <row r="48" spans="1:2" ht="15.75">
      <c r="A48" s="30"/>
      <c r="B48" s="30"/>
    </row>
    <row r="49" spans="1:1" ht="15.75">
      <c r="A49" s="30"/>
    </row>
    <row r="53" ht="16.5" customHeight="1"/>
    <row r="59" spans="2:2" ht="15.75">
      <c r="B59" s="30"/>
    </row>
    <row r="60" spans="1:1" ht="15.75">
      <c r="A60" s="30"/>
    </row>
    <row r="61" spans="2:2" ht="15.75">
      <c r="B61" s="30"/>
    </row>
    <row r="62" spans="1:2" ht="15.75">
      <c r="A62" s="30"/>
      <c r="B62" s="30"/>
    </row>
    <row r="63" spans="1:2" ht="15.75">
      <c r="A63" s="30"/>
      <c r="B63" s="30"/>
    </row>
    <row r="64" spans="1:2" ht="15.75">
      <c r="A64" s="30"/>
      <c r="B64" s="30"/>
    </row>
    <row r="65" spans="1:1" ht="15.75">
      <c r="A65" s="30"/>
    </row>
    <row r="67" spans="2:2" ht="15.75">
      <c r="B67" s="30"/>
    </row>
    <row r="68" spans="1:2" ht="15.75">
      <c r="A68" s="30"/>
      <c r="B68" s="30"/>
    </row>
    <row r="69" spans="1:2" ht="16.5" customHeight="1">
      <c r="A69" s="30"/>
      <c r="B69" s="30"/>
    </row>
    <row r="70" spans="1:2" ht="15.75">
      <c r="A70" s="30"/>
      <c r="B70" s="30"/>
    </row>
    <row r="71" spans="1:1" ht="15.75">
      <c r="A71" s="30"/>
    </row>
    <row r="84" ht="16.5" customHeight="1"/>
  </sheetData>
  <mergeCells count="25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1</vt:lpstr>
      <vt:lpstr>2</vt:lpstr>
      <vt:lpstr>CO (All Subjects)</vt:lpstr>
      <vt:lpstr>CO-PO Mapping</vt:lpstr>
      <vt:lpstr>Final Attainment</vt:lpstr>
      <vt:lpstr>1 (2)</vt:lpstr>
      <vt:lpstr>2 (2)</vt:lpstr>
      <vt:lpstr>CO (2)</vt:lpstr>
      <vt:lpstr>CO-PO Mapping (2)</vt:lpstr>
      <vt:lpstr>Final Attainment (2)</vt:lpstr>
      <vt:lpstr>PAPER 1</vt:lpstr>
      <vt:lpstr> PAPER 2</vt:lpstr>
      <vt:lpstr>CO (3)</vt:lpstr>
      <vt:lpstr>CO-PO Mapping (3)</vt:lpstr>
      <vt:lpstr>Final Attainment (3)</vt:lpstr>
      <vt:lpstr>1 (3)</vt:lpstr>
      <vt:lpstr>2 (3)</vt:lpstr>
      <vt:lpstr>CO (4)</vt:lpstr>
      <vt:lpstr>CO-PO Mapping (4)</vt:lpstr>
      <vt:lpstr>Final Attainment (4)</vt:lpstr>
      <vt:lpstr>1 (4)</vt:lpstr>
      <vt:lpstr>2 (4)</vt:lpstr>
      <vt:lpstr>CO (5)</vt:lpstr>
      <vt:lpstr>CO-PO Mapping (5)</vt:lpstr>
      <vt:lpstr>Final Attainment (5)</vt:lpstr>
      <vt:lpstr>1 (5)</vt:lpstr>
      <vt:lpstr>2 (5)</vt:lpstr>
      <vt:lpstr>CO (6)</vt:lpstr>
      <vt:lpstr>CO-PO Mapping (6)</vt:lpstr>
      <vt:lpstr>Final Attainment (6)</vt:lpstr>
      <vt:lpstr>1 (6)</vt:lpstr>
      <vt:lpstr>2 (6)</vt:lpstr>
      <vt:lpstr>CO (7)</vt:lpstr>
      <vt:lpstr>CO-PO Mapping (7)</vt:lpstr>
      <vt:lpstr>Final Attainment (7)</vt:lpstr>
      <vt:lpstr>1 (7)</vt:lpstr>
      <vt:lpstr>2 (7)</vt:lpstr>
      <vt:lpstr>CO (8)</vt:lpstr>
      <vt:lpstr>CO-PO Mapping (8)</vt:lpstr>
      <vt:lpstr>Final Attainment (8)</vt:lpstr>
      <vt:lpstr>1 (8)</vt:lpstr>
      <vt:lpstr>2 (8)</vt:lpstr>
      <vt:lpstr>CO (9)</vt:lpstr>
      <vt:lpstr>CO-PO Mapping (9)</vt:lpstr>
      <vt:lpstr>Final Attainment (9)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chirag arora</dc:creator>
  <cp:keywords/>
  <dc:description/>
  <cp:lastModifiedBy>dell</cp:lastModifiedBy>
  <dcterms:created xsi:type="dcterms:W3CDTF">2023-05-12T09:39:20Z</dcterms:created>
  <dcterms:modified xsi:type="dcterms:W3CDTF">2023-08-28T11:28:19Z</dcterms:modified>
  <cp:category/>
</cp:coreProperties>
</file>