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attainment 2023 file receieved\"/>
    </mc:Choice>
  </mc:AlternateContent>
  <bookViews>
    <workbookView xWindow="0" yWindow="0" windowWidth="15600" windowHeight="7050" firstSheet="6" activeTab="8"/>
  </bookViews>
  <sheets>
    <sheet name="ABST 1" sheetId="6" r:id="rId1"/>
    <sheet name="ABST 2" sheetId="25" r:id="rId2"/>
    <sheet name="EAFM1" sheetId="27" r:id="rId3"/>
    <sheet name="EAFM II" sheetId="28" r:id="rId4"/>
    <sheet name="BADM I" sheetId="29" r:id="rId5"/>
    <sheet name="BADM II" sheetId="30" r:id="rId6"/>
    <sheet name="CO (All Subjects)" sheetId="2" r:id="rId7"/>
    <sheet name="CO-PO Mapping" sheetId="3" r:id="rId8"/>
    <sheet name="Final Attainment" sheetId="5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3" l="1"/>
  <c r="D61" i="3"/>
  <c r="E61" i="3"/>
  <c r="F61" i="3"/>
  <c r="G61" i="3"/>
  <c r="H61" i="3"/>
  <c r="I61" i="3"/>
  <c r="J61" i="3"/>
  <c r="K61" i="3"/>
  <c r="L61" i="3"/>
  <c r="M61" i="3"/>
  <c r="N61" i="3"/>
  <c r="S71" i="30"/>
  <c r="R71" i="30"/>
  <c r="Q71" i="30"/>
  <c r="P71" i="30"/>
  <c r="O71" i="30"/>
  <c r="R68" i="30"/>
  <c r="Y66" i="30"/>
  <c r="Y67" i="30" s="1"/>
  <c r="Y68" i="30" s="1"/>
  <c r="L66" i="30"/>
  <c r="M66" i="30"/>
  <c r="M67" i="30" s="1"/>
  <c r="M68" i="30" s="1"/>
  <c r="N66" i="30"/>
  <c r="N67" i="30" s="1"/>
  <c r="N68" i="30" s="1"/>
  <c r="O66" i="30"/>
  <c r="O67" i="30" s="1"/>
  <c r="O68" i="30" s="1"/>
  <c r="K66" i="30"/>
  <c r="K67" i="30" s="1"/>
  <c r="K68" i="30" s="1"/>
  <c r="E66" i="30"/>
  <c r="E67" i="30" s="1"/>
  <c r="E68" i="30" s="1"/>
  <c r="F66" i="30"/>
  <c r="F67" i="30" s="1"/>
  <c r="F68" i="30" s="1"/>
  <c r="G66" i="30"/>
  <c r="H66" i="30"/>
  <c r="H67" i="30" s="1"/>
  <c r="H68" i="30" s="1"/>
  <c r="L67" i="30"/>
  <c r="G67" i="30"/>
  <c r="G68" i="30" s="1"/>
  <c r="D66" i="30"/>
  <c r="Y63" i="29"/>
  <c r="Z63" i="29"/>
  <c r="X66" i="29"/>
  <c r="W66" i="29"/>
  <c r="W67" i="29" s="1"/>
  <c r="S66" i="29"/>
  <c r="T66" i="29"/>
  <c r="T67" i="29" s="1"/>
  <c r="T68" i="29" s="1"/>
  <c r="U66" i="29"/>
  <c r="V66" i="29"/>
  <c r="V67" i="29" s="1"/>
  <c r="V68" i="29" s="1"/>
  <c r="R66" i="29"/>
  <c r="R67" i="29" s="1"/>
  <c r="R68" i="29" s="1"/>
  <c r="Z66" i="29"/>
  <c r="Z67" i="29" s="1"/>
  <c r="Z68" i="29" s="1"/>
  <c r="Y66" i="29"/>
  <c r="Y67" i="29" s="1"/>
  <c r="Y68" i="29" s="1"/>
  <c r="Q66" i="29"/>
  <c r="Q67" i="29" s="1"/>
  <c r="Q68" i="29" s="1"/>
  <c r="P66" i="29"/>
  <c r="L66" i="29"/>
  <c r="L68" i="29" s="1"/>
  <c r="M66" i="29"/>
  <c r="M67" i="29" s="1"/>
  <c r="M68" i="29" s="1"/>
  <c r="N66" i="29"/>
  <c r="O66" i="29"/>
  <c r="O67" i="29" s="1"/>
  <c r="K66" i="29"/>
  <c r="K67" i="29" s="1"/>
  <c r="K68" i="29" s="1"/>
  <c r="J66" i="29"/>
  <c r="J67" i="29" s="1"/>
  <c r="J68" i="29" s="1"/>
  <c r="I66" i="29"/>
  <c r="I67" i="29" s="1"/>
  <c r="I68" i="29" s="1"/>
  <c r="E66" i="29"/>
  <c r="E67" i="29" s="1"/>
  <c r="E68" i="29" s="1"/>
  <c r="F66" i="29"/>
  <c r="G66" i="29"/>
  <c r="H66" i="29"/>
  <c r="H68" i="29" s="1"/>
  <c r="U67" i="29"/>
  <c r="U68" i="29" s="1"/>
  <c r="F67" i="29"/>
  <c r="F68" i="29" s="1"/>
  <c r="G67" i="29"/>
  <c r="H67" i="29"/>
  <c r="L67" i="29"/>
  <c r="N67" i="29"/>
  <c r="N68" i="29" s="1"/>
  <c r="S67" i="29"/>
  <c r="S68" i="29" s="1"/>
  <c r="G68" i="29"/>
  <c r="D68" i="29"/>
  <c r="D67" i="29"/>
  <c r="D66" i="29"/>
  <c r="Z66" i="28"/>
  <c r="Y66" i="28"/>
  <c r="Y67" i="28" s="1"/>
  <c r="Y68" i="28" s="1"/>
  <c r="X66" i="28"/>
  <c r="W66" i="28"/>
  <c r="S66" i="28"/>
  <c r="S67" i="28" s="1"/>
  <c r="S68" i="28" s="1"/>
  <c r="T66" i="28"/>
  <c r="T67" i="28" s="1"/>
  <c r="T68" i="28" s="1"/>
  <c r="U66" i="28"/>
  <c r="U68" i="28" s="1"/>
  <c r="V66" i="28"/>
  <c r="V67" i="28" s="1"/>
  <c r="R66" i="28"/>
  <c r="R67" i="28" s="1"/>
  <c r="Q66" i="28"/>
  <c r="Q67" i="28" s="1"/>
  <c r="Q68" i="28" s="1"/>
  <c r="P66" i="28"/>
  <c r="P67" i="28" s="1"/>
  <c r="L66" i="28"/>
  <c r="L67" i="28" s="1"/>
  <c r="L68" i="28" s="1"/>
  <c r="M66" i="28"/>
  <c r="N66" i="28"/>
  <c r="O66" i="28"/>
  <c r="K66" i="28"/>
  <c r="K67" i="28" s="1"/>
  <c r="K68" i="28" s="1"/>
  <c r="J66" i="28"/>
  <c r="I66" i="28"/>
  <c r="E66" i="28"/>
  <c r="F66" i="28"/>
  <c r="F67" i="28" s="1"/>
  <c r="G66" i="28"/>
  <c r="G67" i="28" s="1"/>
  <c r="G68" i="28" s="1"/>
  <c r="H66" i="28"/>
  <c r="E67" i="28"/>
  <c r="E68" i="28" s="1"/>
  <c r="U67" i="28"/>
  <c r="D68" i="28"/>
  <c r="D67" i="28"/>
  <c r="D66" i="28"/>
  <c r="E67" i="27"/>
  <c r="F67" i="27"/>
  <c r="F68" i="27" s="1"/>
  <c r="G67" i="27"/>
  <c r="H67" i="27"/>
  <c r="H68" i="27" s="1"/>
  <c r="I67" i="27"/>
  <c r="J67" i="27"/>
  <c r="K67" i="27"/>
  <c r="K68" i="27" s="1"/>
  <c r="L67" i="27"/>
  <c r="M67" i="27"/>
  <c r="N67" i="27"/>
  <c r="N68" i="27" s="1"/>
  <c r="O67" i="27"/>
  <c r="P67" i="27"/>
  <c r="P68" i="27" s="1"/>
  <c r="Q67" i="27"/>
  <c r="R67" i="27"/>
  <c r="S67" i="27"/>
  <c r="S68" i="27" s="1"/>
  <c r="T67" i="27"/>
  <c r="U67" i="27"/>
  <c r="V67" i="27"/>
  <c r="V68" i="27" s="1"/>
  <c r="W67" i="27"/>
  <c r="X67" i="27"/>
  <c r="X68" i="27" s="1"/>
  <c r="Y67" i="27"/>
  <c r="Z67" i="27"/>
  <c r="E68" i="27"/>
  <c r="G68" i="27"/>
  <c r="I68" i="27"/>
  <c r="J68" i="27"/>
  <c r="L68" i="27"/>
  <c r="M68" i="27"/>
  <c r="O68" i="27"/>
  <c r="Q68" i="27"/>
  <c r="R68" i="27"/>
  <c r="T68" i="27"/>
  <c r="U68" i="27"/>
  <c r="W68" i="27"/>
  <c r="Y68" i="27"/>
  <c r="Z68" i="27"/>
  <c r="D68" i="27"/>
  <c r="D67" i="27"/>
  <c r="Z66" i="27"/>
  <c r="Y66" i="27"/>
  <c r="X66" i="27"/>
  <c r="W66" i="27"/>
  <c r="V66" i="27"/>
  <c r="S66" i="27"/>
  <c r="T66" i="27"/>
  <c r="U66" i="27"/>
  <c r="R66" i="27"/>
  <c r="Q66" i="27"/>
  <c r="P66" i="27"/>
  <c r="L66" i="27"/>
  <c r="M66" i="27"/>
  <c r="N66" i="27"/>
  <c r="O66" i="27"/>
  <c r="K66" i="27"/>
  <c r="I66" i="27"/>
  <c r="D67" i="30" l="1"/>
  <c r="D68" i="30" s="1"/>
  <c r="L68" i="30"/>
  <c r="X67" i="29"/>
  <c r="X68" i="29" s="1"/>
  <c r="W68" i="29"/>
  <c r="P67" i="29"/>
  <c r="P68" i="29" s="1"/>
  <c r="O68" i="29"/>
  <c r="Z67" i="28"/>
  <c r="Z68" i="28" s="1"/>
  <c r="W67" i="28"/>
  <c r="W68" i="28" s="1"/>
  <c r="V68" i="28"/>
  <c r="R68" i="28"/>
  <c r="O68" i="28"/>
  <c r="O67" i="28"/>
  <c r="M67" i="28"/>
  <c r="M68" i="28" s="1"/>
  <c r="N67" i="28"/>
  <c r="N68" i="28" s="1"/>
  <c r="J67" i="28"/>
  <c r="J68" i="28" s="1"/>
  <c r="I67" i="28"/>
  <c r="I68" i="28" s="1"/>
  <c r="P68" i="28"/>
  <c r="X67" i="28"/>
  <c r="X68" i="28" s="1"/>
  <c r="H67" i="28"/>
  <c r="H68" i="28" s="1"/>
  <c r="F68" i="28"/>
  <c r="A2" i="30"/>
  <c r="A2" i="29"/>
  <c r="A2" i="28"/>
  <c r="P53" i="30" l="1"/>
  <c r="P54" i="30"/>
  <c r="P49" i="30"/>
  <c r="Q49" i="30" s="1"/>
  <c r="P34" i="30"/>
  <c r="Q34" i="30" s="1"/>
  <c r="I49" i="30" l="1"/>
  <c r="J49" i="30" s="1"/>
  <c r="I34" i="30"/>
  <c r="J34" i="30" s="1"/>
  <c r="I15" i="30"/>
  <c r="I7" i="30"/>
  <c r="I8" i="30"/>
  <c r="I9" i="30"/>
  <c r="I10" i="30"/>
  <c r="J10" i="30" s="1"/>
  <c r="I11" i="30"/>
  <c r="J11" i="30" s="1"/>
  <c r="I12" i="30"/>
  <c r="J12" i="30" s="1"/>
  <c r="I13" i="30"/>
  <c r="I14" i="30"/>
  <c r="I16" i="30"/>
  <c r="I17" i="30"/>
  <c r="I18" i="30"/>
  <c r="I19" i="30"/>
  <c r="I20" i="30"/>
  <c r="I21" i="30"/>
  <c r="P49" i="29"/>
  <c r="Q49" i="29" s="1"/>
  <c r="P34" i="29"/>
  <c r="Q34" i="29" s="1"/>
  <c r="P21" i="29"/>
  <c r="P8" i="29"/>
  <c r="I8" i="29" l="1"/>
  <c r="J8" i="29" s="1"/>
  <c r="I9" i="29"/>
  <c r="J9" i="29" s="1"/>
  <c r="I10" i="29"/>
  <c r="J10" i="29" s="1"/>
  <c r="I11" i="29"/>
  <c r="J11" i="29" s="1"/>
  <c r="I12" i="29"/>
  <c r="J12" i="29" s="1"/>
  <c r="I13" i="29"/>
  <c r="J13" i="29" s="1"/>
  <c r="I14" i="29"/>
  <c r="J14" i="29" s="1"/>
  <c r="I15" i="29"/>
  <c r="J15" i="29" s="1"/>
  <c r="I16" i="29"/>
  <c r="J16" i="29" s="1"/>
  <c r="I17" i="29"/>
  <c r="J17" i="29" s="1"/>
  <c r="I18" i="29"/>
  <c r="J18" i="29" s="1"/>
  <c r="I19" i="29"/>
  <c r="J19" i="29" s="1"/>
  <c r="I20" i="29"/>
  <c r="J20" i="29" s="1"/>
  <c r="I21" i="29"/>
  <c r="J21" i="29" s="1"/>
  <c r="I22" i="29"/>
  <c r="J22" i="29" s="1"/>
  <c r="I23" i="29"/>
  <c r="J23" i="29" s="1"/>
  <c r="I24" i="29"/>
  <c r="J24" i="29" s="1"/>
  <c r="I25" i="29"/>
  <c r="J25" i="29" s="1"/>
  <c r="I26" i="29"/>
  <c r="J26" i="29" s="1"/>
  <c r="I27" i="29"/>
  <c r="J27" i="29" s="1"/>
  <c r="I28" i="29"/>
  <c r="J28" i="29" s="1"/>
  <c r="I29" i="29"/>
  <c r="J29" i="29" s="1"/>
  <c r="I30" i="29"/>
  <c r="J30" i="29" s="1"/>
  <c r="I31" i="29"/>
  <c r="J31" i="29" s="1"/>
  <c r="I32" i="29"/>
  <c r="J32" i="29" s="1"/>
  <c r="I33" i="29"/>
  <c r="J33" i="29" s="1"/>
  <c r="I34" i="29"/>
  <c r="J34" i="29" s="1"/>
  <c r="I35" i="29"/>
  <c r="J35" i="29" s="1"/>
  <c r="I36" i="29"/>
  <c r="J36" i="29" s="1"/>
  <c r="I37" i="29"/>
  <c r="J37" i="29" s="1"/>
  <c r="I38" i="29"/>
  <c r="J38" i="29" s="1"/>
  <c r="I39" i="29"/>
  <c r="J39" i="29" s="1"/>
  <c r="I40" i="29"/>
  <c r="J40" i="29" s="1"/>
  <c r="I41" i="29"/>
  <c r="J41" i="29" s="1"/>
  <c r="I42" i="29"/>
  <c r="J42" i="29" s="1"/>
  <c r="I43" i="29"/>
  <c r="J43" i="29" s="1"/>
  <c r="I44" i="29"/>
  <c r="J44" i="29" s="1"/>
  <c r="I45" i="29"/>
  <c r="J45" i="29" s="1"/>
  <c r="I46" i="29"/>
  <c r="J46" i="29" s="1"/>
  <c r="I47" i="29"/>
  <c r="J47" i="29" s="1"/>
  <c r="I48" i="29"/>
  <c r="J48" i="29" s="1"/>
  <c r="I49" i="29"/>
  <c r="J49" i="29" s="1"/>
  <c r="I50" i="29"/>
  <c r="J50" i="29" s="1"/>
  <c r="I51" i="29"/>
  <c r="J51" i="29" s="1"/>
  <c r="I52" i="29"/>
  <c r="J52" i="29" s="1"/>
  <c r="I53" i="29"/>
  <c r="J53" i="29" s="1"/>
  <c r="I54" i="29"/>
  <c r="J54" i="29" s="1"/>
  <c r="I55" i="29"/>
  <c r="J55" i="29" s="1"/>
  <c r="I56" i="29"/>
  <c r="J56" i="29" s="1"/>
  <c r="I57" i="29"/>
  <c r="J57" i="29" s="1"/>
  <c r="I58" i="29"/>
  <c r="J58" i="29" s="1"/>
  <c r="I59" i="29"/>
  <c r="J59" i="29" s="1"/>
  <c r="I60" i="29"/>
  <c r="J60" i="29" s="1"/>
  <c r="I61" i="29"/>
  <c r="J61" i="29" s="1"/>
  <c r="I7" i="29"/>
  <c r="P57" i="28"/>
  <c r="Q57" i="28" s="1"/>
  <c r="P49" i="28"/>
  <c r="Q49" i="28" s="1"/>
  <c r="P46" i="28"/>
  <c r="P34" i="28"/>
  <c r="Q34" i="28" s="1"/>
  <c r="P11" i="28" l="1"/>
  <c r="I56" i="28"/>
  <c r="J56" i="28" s="1"/>
  <c r="J51" i="28"/>
  <c r="J52" i="28"/>
  <c r="J53" i="28"/>
  <c r="I49" i="28"/>
  <c r="J49" i="28" s="1"/>
  <c r="I50" i="28"/>
  <c r="J50" i="28" s="1"/>
  <c r="I51" i="28"/>
  <c r="I52" i="28"/>
  <c r="I53" i="28"/>
  <c r="I34" i="28"/>
  <c r="J34" i="28" s="1"/>
  <c r="I35" i="28"/>
  <c r="J35" i="28" s="1"/>
  <c r="I36" i="28"/>
  <c r="J36" i="28" s="1"/>
  <c r="I11" i="28"/>
  <c r="J11" i="28" s="1"/>
  <c r="F66" i="27" l="1"/>
  <c r="G66" i="27"/>
  <c r="H66" i="27"/>
  <c r="J66" i="27"/>
  <c r="D66" i="27"/>
  <c r="E66" i="27"/>
  <c r="D66" i="25"/>
  <c r="D67" i="25" s="1"/>
  <c r="E68" i="25"/>
  <c r="F68" i="25"/>
  <c r="G68" i="25"/>
  <c r="H68" i="25"/>
  <c r="I68" i="25"/>
  <c r="J68" i="25"/>
  <c r="K68" i="25"/>
  <c r="L68" i="25"/>
  <c r="M68" i="25"/>
  <c r="N68" i="25"/>
  <c r="O68" i="25"/>
  <c r="P68" i="25"/>
  <c r="Q68" i="25"/>
  <c r="R68" i="25"/>
  <c r="S68" i="25"/>
  <c r="T68" i="25"/>
  <c r="U68" i="25"/>
  <c r="V68" i="25"/>
  <c r="W68" i="25"/>
  <c r="X68" i="25"/>
  <c r="Y68" i="25"/>
  <c r="Z68" i="25"/>
  <c r="E67" i="25"/>
  <c r="F67" i="25"/>
  <c r="G67" i="25"/>
  <c r="H67" i="25"/>
  <c r="I67" i="25"/>
  <c r="J67" i="25"/>
  <c r="K67" i="25"/>
  <c r="L67" i="25"/>
  <c r="M67" i="25"/>
  <c r="N67" i="25"/>
  <c r="O67" i="25"/>
  <c r="P67" i="25"/>
  <c r="Q67" i="25"/>
  <c r="R67" i="25"/>
  <c r="S67" i="25"/>
  <c r="T67" i="25"/>
  <c r="U67" i="25"/>
  <c r="V67" i="25"/>
  <c r="W67" i="25"/>
  <c r="X67" i="25"/>
  <c r="Y67" i="25"/>
  <c r="Z67" i="25"/>
  <c r="E66" i="25"/>
  <c r="F66" i="25"/>
  <c r="G66" i="25"/>
  <c r="H66" i="25"/>
  <c r="I66" i="25"/>
  <c r="J66" i="25"/>
  <c r="K66" i="25"/>
  <c r="L66" i="25"/>
  <c r="M66" i="25"/>
  <c r="N66" i="25"/>
  <c r="O66" i="25"/>
  <c r="P66" i="25"/>
  <c r="Q66" i="25"/>
  <c r="R66" i="25"/>
  <c r="S66" i="25"/>
  <c r="T66" i="25"/>
  <c r="U66" i="25"/>
  <c r="V66" i="25"/>
  <c r="W66" i="25"/>
  <c r="X66" i="25"/>
  <c r="Y66" i="25"/>
  <c r="Z66" i="25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V68" i="6"/>
  <c r="W68" i="6"/>
  <c r="X68" i="6"/>
  <c r="Y68" i="6"/>
  <c r="Z68" i="6"/>
  <c r="D68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D67" i="6"/>
  <c r="Z66" i="6"/>
  <c r="Y66" i="6"/>
  <c r="X66" i="6"/>
  <c r="W66" i="6"/>
  <c r="S66" i="6"/>
  <c r="T66" i="6"/>
  <c r="U66" i="6"/>
  <c r="V66" i="6"/>
  <c r="R66" i="6"/>
  <c r="Q66" i="6"/>
  <c r="P66" i="6"/>
  <c r="L66" i="6"/>
  <c r="M66" i="6"/>
  <c r="N66" i="6"/>
  <c r="O66" i="6"/>
  <c r="K66" i="6"/>
  <c r="J66" i="6"/>
  <c r="I66" i="6"/>
  <c r="E66" i="6"/>
  <c r="F66" i="6"/>
  <c r="G66" i="6"/>
  <c r="H66" i="6"/>
  <c r="D68" i="25" l="1"/>
  <c r="P48" i="27"/>
  <c r="Q48" i="27" s="1"/>
  <c r="P49" i="27"/>
  <c r="Q49" i="27" s="1"/>
  <c r="P47" i="27"/>
  <c r="P46" i="27"/>
  <c r="P34" i="27"/>
  <c r="Q34" i="27" s="1"/>
  <c r="I57" i="27"/>
  <c r="I58" i="27"/>
  <c r="I59" i="27"/>
  <c r="I49" i="27"/>
  <c r="J49" i="27" s="1"/>
  <c r="I33" i="27"/>
  <c r="J33" i="27" s="1"/>
  <c r="I34" i="27"/>
  <c r="J34" i="27" s="1"/>
  <c r="I32" i="27"/>
  <c r="J32" i="27" s="1"/>
  <c r="Q49" i="25" l="1"/>
  <c r="P9" i="25"/>
  <c r="P10" i="25"/>
  <c r="P11" i="25"/>
  <c r="P12" i="25"/>
  <c r="P13" i="25"/>
  <c r="P14" i="25"/>
  <c r="P15" i="25"/>
  <c r="P16" i="25"/>
  <c r="P17" i="25"/>
  <c r="P18" i="25"/>
  <c r="P19" i="25"/>
  <c r="P20" i="25"/>
  <c r="P21" i="25"/>
  <c r="P22" i="25"/>
  <c r="P23" i="25"/>
  <c r="P24" i="25"/>
  <c r="P25" i="25"/>
  <c r="P26" i="25"/>
  <c r="P27" i="25"/>
  <c r="P28" i="25"/>
  <c r="P29" i="25"/>
  <c r="P30" i="25"/>
  <c r="P31" i="25"/>
  <c r="P32" i="25"/>
  <c r="P33" i="25"/>
  <c r="P34" i="25"/>
  <c r="P35" i="25"/>
  <c r="P36" i="25"/>
  <c r="P37" i="25"/>
  <c r="P38" i="25"/>
  <c r="P39" i="25"/>
  <c r="P40" i="25"/>
  <c r="P41" i="25"/>
  <c r="P42" i="25"/>
  <c r="P43" i="25"/>
  <c r="P44" i="25"/>
  <c r="P45" i="25"/>
  <c r="P46" i="25"/>
  <c r="P47" i="25"/>
  <c r="P48" i="25"/>
  <c r="P49" i="25"/>
  <c r="P50" i="25"/>
  <c r="P51" i="25"/>
  <c r="P52" i="25"/>
  <c r="P53" i="25"/>
  <c r="P54" i="25"/>
  <c r="P55" i="25"/>
  <c r="P56" i="25"/>
  <c r="P57" i="25"/>
  <c r="P58" i="25"/>
  <c r="P59" i="25"/>
  <c r="P60" i="25"/>
  <c r="P61" i="25"/>
  <c r="J32" i="25"/>
  <c r="J33" i="25"/>
  <c r="J34" i="25"/>
  <c r="J44" i="25"/>
  <c r="J45" i="25"/>
  <c r="J46" i="25"/>
  <c r="J47" i="25"/>
  <c r="J48" i="25"/>
  <c r="J49" i="25"/>
  <c r="J50" i="25"/>
  <c r="J51" i="25"/>
  <c r="J52" i="25"/>
  <c r="J53" i="25"/>
  <c r="J54" i="25"/>
  <c r="J55" i="25"/>
  <c r="J56" i="25"/>
  <c r="J57" i="25"/>
  <c r="J58" i="25"/>
  <c r="J59" i="25"/>
  <c r="J60" i="25"/>
  <c r="J61" i="25"/>
  <c r="J21" i="25"/>
  <c r="J22" i="25"/>
  <c r="I17" i="25"/>
  <c r="I18" i="25"/>
  <c r="I19" i="25"/>
  <c r="I20" i="25"/>
  <c r="I21" i="25"/>
  <c r="I22" i="25"/>
  <c r="I32" i="25"/>
  <c r="I33" i="25"/>
  <c r="I34" i="25"/>
  <c r="I35" i="25"/>
  <c r="I36" i="25"/>
  <c r="I37" i="25"/>
  <c r="I38" i="25"/>
  <c r="I39" i="25"/>
  <c r="I40" i="25"/>
  <c r="I41" i="25"/>
  <c r="I42" i="25"/>
  <c r="I43" i="25"/>
  <c r="I44" i="25"/>
  <c r="I45" i="25"/>
  <c r="I46" i="25"/>
  <c r="I47" i="25"/>
  <c r="I48" i="25"/>
  <c r="I49" i="25"/>
  <c r="I50" i="25"/>
  <c r="I51" i="25"/>
  <c r="I52" i="25"/>
  <c r="I53" i="25"/>
  <c r="I54" i="25"/>
  <c r="I55" i="25"/>
  <c r="I56" i="25"/>
  <c r="I57" i="25"/>
  <c r="I58" i="25"/>
  <c r="I59" i="25"/>
  <c r="I60" i="25"/>
  <c r="I61" i="25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29" i="6"/>
  <c r="Q25" i="6"/>
  <c r="Q18" i="6"/>
  <c r="P56" i="6"/>
  <c r="P49" i="6"/>
  <c r="P34" i="6"/>
  <c r="P29" i="6"/>
  <c r="P25" i="6"/>
  <c r="P18" i="6"/>
  <c r="J20" i="6"/>
  <c r="J21" i="6"/>
  <c r="J18" i="6"/>
  <c r="J19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A2" i="27" l="1"/>
  <c r="D9" i="2" l="1"/>
  <c r="D11" i="5" s="1"/>
  <c r="D8" i="2"/>
  <c r="D10" i="5" s="1"/>
  <c r="D7" i="2"/>
  <c r="D9" i="5" s="1"/>
  <c r="D6" i="2"/>
  <c r="D8" i="5" s="1"/>
  <c r="D5" i="2"/>
  <c r="D7" i="5" s="1"/>
  <c r="Q34" i="25"/>
  <c r="R49" i="25"/>
  <c r="P17" i="6"/>
  <c r="D82" i="3" l="1"/>
  <c r="D67" i="3"/>
  <c r="D66" i="6"/>
  <c r="P44" i="30" l="1"/>
  <c r="P45" i="30"/>
  <c r="P50" i="30" l="1"/>
  <c r="Q50" i="30" s="1"/>
  <c r="P51" i="30"/>
  <c r="Q51" i="30" s="1"/>
  <c r="P52" i="30"/>
  <c r="Q52" i="30" s="1"/>
  <c r="Q53" i="30"/>
  <c r="Q54" i="30"/>
  <c r="P55" i="30"/>
  <c r="Q55" i="30" s="1"/>
  <c r="P56" i="30"/>
  <c r="Q56" i="30" s="1"/>
  <c r="P57" i="30"/>
  <c r="P58" i="30"/>
  <c r="P59" i="30"/>
  <c r="Q59" i="30" s="1"/>
  <c r="P60" i="30"/>
  <c r="P61" i="30"/>
  <c r="Q61" i="30" s="1"/>
  <c r="P38" i="30"/>
  <c r="Q38" i="30" s="1"/>
  <c r="P39" i="30"/>
  <c r="P40" i="30"/>
  <c r="Q40" i="30" s="1"/>
  <c r="P41" i="30"/>
  <c r="P42" i="30"/>
  <c r="Q42" i="30" s="1"/>
  <c r="P43" i="30"/>
  <c r="Q44" i="30"/>
  <c r="P46" i="30"/>
  <c r="P47" i="30"/>
  <c r="P48" i="30"/>
  <c r="Q48" i="30" s="1"/>
  <c r="P28" i="30"/>
  <c r="Q28" i="30" s="1"/>
  <c r="P29" i="30"/>
  <c r="Q29" i="30" s="1"/>
  <c r="P30" i="30"/>
  <c r="Q30" i="30" s="1"/>
  <c r="P31" i="30"/>
  <c r="Q31" i="30" s="1"/>
  <c r="P32" i="30"/>
  <c r="Q32" i="30" s="1"/>
  <c r="P33" i="30"/>
  <c r="Q33" i="30" s="1"/>
  <c r="P35" i="30"/>
  <c r="P36" i="30"/>
  <c r="Q36" i="30" s="1"/>
  <c r="P37" i="30"/>
  <c r="P17" i="30"/>
  <c r="Q17" i="30" s="1"/>
  <c r="P18" i="30"/>
  <c r="W18" i="30" s="1"/>
  <c r="X18" i="30" s="1"/>
  <c r="P19" i="30"/>
  <c r="P20" i="30"/>
  <c r="Q20" i="30" s="1"/>
  <c r="P21" i="30"/>
  <c r="P22" i="30"/>
  <c r="Q22" i="30" s="1"/>
  <c r="P23" i="30"/>
  <c r="P24" i="30"/>
  <c r="Q24" i="30" s="1"/>
  <c r="P25" i="30"/>
  <c r="Q25" i="30" s="1"/>
  <c r="P26" i="30"/>
  <c r="Q26" i="30" s="1"/>
  <c r="P27" i="30"/>
  <c r="I48" i="30"/>
  <c r="W49" i="30"/>
  <c r="X49" i="30" s="1"/>
  <c r="I50" i="30"/>
  <c r="I51" i="30"/>
  <c r="I52" i="30"/>
  <c r="I53" i="30"/>
  <c r="I54" i="30"/>
  <c r="I55" i="30"/>
  <c r="J55" i="30" s="1"/>
  <c r="I56" i="30"/>
  <c r="J56" i="30" s="1"/>
  <c r="I57" i="30"/>
  <c r="J57" i="30" s="1"/>
  <c r="I26" i="30"/>
  <c r="J26" i="30" s="1"/>
  <c r="I27" i="30"/>
  <c r="J27" i="30" s="1"/>
  <c r="I28" i="30"/>
  <c r="J28" i="30" s="1"/>
  <c r="I29" i="30"/>
  <c r="J29" i="30" s="1"/>
  <c r="I30" i="30"/>
  <c r="I31" i="30"/>
  <c r="I32" i="30"/>
  <c r="I33" i="30"/>
  <c r="J33" i="30" s="1"/>
  <c r="I35" i="30"/>
  <c r="J35" i="30" s="1"/>
  <c r="I36" i="30"/>
  <c r="J17" i="30"/>
  <c r="J19" i="30"/>
  <c r="I22" i="30"/>
  <c r="I23" i="30"/>
  <c r="J23" i="30" s="1"/>
  <c r="I24" i="30"/>
  <c r="I25" i="30"/>
  <c r="J25" i="30" s="1"/>
  <c r="Y65" i="30"/>
  <c r="X65" i="30"/>
  <c r="W65" i="30"/>
  <c r="O65" i="30"/>
  <c r="N65" i="30"/>
  <c r="M65" i="30"/>
  <c r="L65" i="30"/>
  <c r="K65" i="30"/>
  <c r="H65" i="30"/>
  <c r="G65" i="30"/>
  <c r="F65" i="30"/>
  <c r="E65" i="30"/>
  <c r="D65" i="30"/>
  <c r="Z64" i="30"/>
  <c r="Z65" i="30" s="1"/>
  <c r="X64" i="30"/>
  <c r="V64" i="30"/>
  <c r="V65" i="30" s="1"/>
  <c r="U64" i="30"/>
  <c r="U65" i="30" s="1"/>
  <c r="T64" i="30"/>
  <c r="T65" i="30" s="1"/>
  <c r="S64" i="30"/>
  <c r="S65" i="30" s="1"/>
  <c r="R64" i="30"/>
  <c r="R65" i="30" s="1"/>
  <c r="P64" i="30"/>
  <c r="Q64" i="30" s="1"/>
  <c r="Q65" i="30" s="1"/>
  <c r="I64" i="30"/>
  <c r="J64" i="30" s="1"/>
  <c r="J65" i="30" s="1"/>
  <c r="Y63" i="30"/>
  <c r="O63" i="30"/>
  <c r="N63" i="30"/>
  <c r="M63" i="30"/>
  <c r="L63" i="30"/>
  <c r="K63" i="30"/>
  <c r="H63" i="30"/>
  <c r="G63" i="30"/>
  <c r="F63" i="30"/>
  <c r="E63" i="30"/>
  <c r="D63" i="30"/>
  <c r="Z61" i="30"/>
  <c r="V61" i="30"/>
  <c r="U61" i="30"/>
  <c r="T61" i="30"/>
  <c r="S61" i="30"/>
  <c r="R61" i="30"/>
  <c r="I61" i="30"/>
  <c r="Z60" i="30"/>
  <c r="V60" i="30"/>
  <c r="U60" i="30"/>
  <c r="T60" i="30"/>
  <c r="S60" i="30"/>
  <c r="R60" i="30"/>
  <c r="I60" i="30"/>
  <c r="J60" i="30" s="1"/>
  <c r="Z59" i="30"/>
  <c r="V59" i="30"/>
  <c r="U59" i="30"/>
  <c r="T59" i="30"/>
  <c r="S59" i="30"/>
  <c r="R59" i="30"/>
  <c r="I59" i="30"/>
  <c r="W59" i="30" s="1"/>
  <c r="X59" i="30" s="1"/>
  <c r="Z58" i="30"/>
  <c r="V58" i="30"/>
  <c r="U58" i="30"/>
  <c r="T58" i="30"/>
  <c r="S58" i="30"/>
  <c r="R58" i="30"/>
  <c r="I58" i="30"/>
  <c r="Z57" i="30"/>
  <c r="V57" i="30"/>
  <c r="U57" i="30"/>
  <c r="T57" i="30"/>
  <c r="S57" i="30"/>
  <c r="R57" i="30"/>
  <c r="Z56" i="30"/>
  <c r="V56" i="30"/>
  <c r="U56" i="30"/>
  <c r="T56" i="30"/>
  <c r="S56" i="30"/>
  <c r="R56" i="30"/>
  <c r="Z55" i="30"/>
  <c r="V55" i="30"/>
  <c r="U55" i="30"/>
  <c r="T55" i="30"/>
  <c r="S55" i="30"/>
  <c r="R55" i="30"/>
  <c r="Z54" i="30"/>
  <c r="V54" i="30"/>
  <c r="U54" i="30"/>
  <c r="T54" i="30"/>
  <c r="S54" i="30"/>
  <c r="R54" i="30"/>
  <c r="Z53" i="30"/>
  <c r="V53" i="30"/>
  <c r="U53" i="30"/>
  <c r="T53" i="30"/>
  <c r="S53" i="30"/>
  <c r="R53" i="30"/>
  <c r="Z52" i="30"/>
  <c r="V52" i="30"/>
  <c r="U52" i="30"/>
  <c r="T52" i="30"/>
  <c r="S52" i="30"/>
  <c r="R52" i="30"/>
  <c r="Z51" i="30"/>
  <c r="V51" i="30"/>
  <c r="U51" i="30"/>
  <c r="T51" i="30"/>
  <c r="S51" i="30"/>
  <c r="R51" i="30"/>
  <c r="Z50" i="30"/>
  <c r="V50" i="30"/>
  <c r="U50" i="30"/>
  <c r="T50" i="30"/>
  <c r="S50" i="30"/>
  <c r="R50" i="30"/>
  <c r="Z49" i="30"/>
  <c r="V49" i="30"/>
  <c r="U49" i="30"/>
  <c r="T49" i="30"/>
  <c r="S49" i="30"/>
  <c r="R49" i="30"/>
  <c r="Z48" i="30"/>
  <c r="V48" i="30"/>
  <c r="U48" i="30"/>
  <c r="T48" i="30"/>
  <c r="S48" i="30"/>
  <c r="R48" i="30"/>
  <c r="Z47" i="30"/>
  <c r="V47" i="30"/>
  <c r="U47" i="30"/>
  <c r="T47" i="30"/>
  <c r="S47" i="30"/>
  <c r="R47" i="30"/>
  <c r="I47" i="30"/>
  <c r="J47" i="30" s="1"/>
  <c r="Z46" i="30"/>
  <c r="V46" i="30"/>
  <c r="U46" i="30"/>
  <c r="T46" i="30"/>
  <c r="S46" i="30"/>
  <c r="R46" i="30"/>
  <c r="Q46" i="30"/>
  <c r="I46" i="30"/>
  <c r="Z45" i="30"/>
  <c r="V45" i="30"/>
  <c r="U45" i="30"/>
  <c r="T45" i="30"/>
  <c r="S45" i="30"/>
  <c r="R45" i="30"/>
  <c r="I45" i="30"/>
  <c r="J45" i="30" s="1"/>
  <c r="Z44" i="30"/>
  <c r="V44" i="30"/>
  <c r="U44" i="30"/>
  <c r="T44" i="30"/>
  <c r="S44" i="30"/>
  <c r="R44" i="30"/>
  <c r="I44" i="30"/>
  <c r="Z43" i="30"/>
  <c r="V43" i="30"/>
  <c r="U43" i="30"/>
  <c r="T43" i="30"/>
  <c r="S43" i="30"/>
  <c r="R43" i="30"/>
  <c r="I43" i="30"/>
  <c r="J43" i="30" s="1"/>
  <c r="Z42" i="30"/>
  <c r="V42" i="30"/>
  <c r="U42" i="30"/>
  <c r="T42" i="30"/>
  <c r="S42" i="30"/>
  <c r="R42" i="30"/>
  <c r="I42" i="30"/>
  <c r="Z41" i="30"/>
  <c r="V41" i="30"/>
  <c r="U41" i="30"/>
  <c r="T41" i="30"/>
  <c r="S41" i="30"/>
  <c r="R41" i="30"/>
  <c r="I41" i="30"/>
  <c r="J41" i="30" s="1"/>
  <c r="Z40" i="30"/>
  <c r="V40" i="30"/>
  <c r="U40" i="30"/>
  <c r="T40" i="30"/>
  <c r="S40" i="30"/>
  <c r="R40" i="30"/>
  <c r="I40" i="30"/>
  <c r="Z39" i="30"/>
  <c r="V39" i="30"/>
  <c r="U39" i="30"/>
  <c r="T39" i="30"/>
  <c r="S39" i="30"/>
  <c r="R39" i="30"/>
  <c r="I39" i="30"/>
  <c r="J39" i="30" s="1"/>
  <c r="Z38" i="30"/>
  <c r="V38" i="30"/>
  <c r="U38" i="30"/>
  <c r="T38" i="30"/>
  <c r="S38" i="30"/>
  <c r="R38" i="30"/>
  <c r="I38" i="30"/>
  <c r="Z37" i="30"/>
  <c r="V37" i="30"/>
  <c r="U37" i="30"/>
  <c r="T37" i="30"/>
  <c r="S37" i="30"/>
  <c r="R37" i="30"/>
  <c r="I37" i="30"/>
  <c r="J37" i="30" s="1"/>
  <c r="Z36" i="30"/>
  <c r="V36" i="30"/>
  <c r="U36" i="30"/>
  <c r="T36" i="30"/>
  <c r="S36" i="30"/>
  <c r="R36" i="30"/>
  <c r="Z35" i="30"/>
  <c r="V35" i="30"/>
  <c r="U35" i="30"/>
  <c r="T35" i="30"/>
  <c r="S35" i="30"/>
  <c r="R35" i="30"/>
  <c r="Z34" i="30"/>
  <c r="V34" i="30"/>
  <c r="U34" i="30"/>
  <c r="T34" i="30"/>
  <c r="S34" i="30"/>
  <c r="R34" i="30"/>
  <c r="Z33" i="30"/>
  <c r="V33" i="30"/>
  <c r="U33" i="30"/>
  <c r="T33" i="30"/>
  <c r="S33" i="30"/>
  <c r="R33" i="30"/>
  <c r="Z32" i="30"/>
  <c r="V32" i="30"/>
  <c r="U32" i="30"/>
  <c r="T32" i="30"/>
  <c r="S32" i="30"/>
  <c r="R32" i="30"/>
  <c r="Z31" i="30"/>
  <c r="V31" i="30"/>
  <c r="U31" i="30"/>
  <c r="T31" i="30"/>
  <c r="S31" i="30"/>
  <c r="R31" i="30"/>
  <c r="Z30" i="30"/>
  <c r="V30" i="30"/>
  <c r="U30" i="30"/>
  <c r="T30" i="30"/>
  <c r="S30" i="30"/>
  <c r="R30" i="30"/>
  <c r="Z29" i="30"/>
  <c r="V29" i="30"/>
  <c r="U29" i="30"/>
  <c r="T29" i="30"/>
  <c r="S29" i="30"/>
  <c r="R29" i="30"/>
  <c r="Z28" i="30"/>
  <c r="V28" i="30"/>
  <c r="U28" i="30"/>
  <c r="T28" i="30"/>
  <c r="S28" i="30"/>
  <c r="R28" i="30"/>
  <c r="Z27" i="30"/>
  <c r="V27" i="30"/>
  <c r="U27" i="30"/>
  <c r="T27" i="30"/>
  <c r="S27" i="30"/>
  <c r="R27" i="30"/>
  <c r="Z26" i="30"/>
  <c r="V26" i="30"/>
  <c r="U26" i="30"/>
  <c r="T26" i="30"/>
  <c r="S26" i="30"/>
  <c r="R26" i="30"/>
  <c r="Z25" i="30"/>
  <c r="V25" i="30"/>
  <c r="U25" i="30"/>
  <c r="T25" i="30"/>
  <c r="S25" i="30"/>
  <c r="R25" i="30"/>
  <c r="Z24" i="30"/>
  <c r="V24" i="30"/>
  <c r="U24" i="30"/>
  <c r="T24" i="30"/>
  <c r="S24" i="30"/>
  <c r="R24" i="30"/>
  <c r="Z23" i="30"/>
  <c r="V23" i="30"/>
  <c r="U23" i="30"/>
  <c r="T23" i="30"/>
  <c r="S23" i="30"/>
  <c r="R23" i="30"/>
  <c r="Z22" i="30"/>
  <c r="V22" i="30"/>
  <c r="U22" i="30"/>
  <c r="T22" i="30"/>
  <c r="S22" i="30"/>
  <c r="R22" i="30"/>
  <c r="Z21" i="30"/>
  <c r="V21" i="30"/>
  <c r="U21" i="30"/>
  <c r="T21" i="30"/>
  <c r="S21" i="30"/>
  <c r="R21" i="30"/>
  <c r="Z20" i="30"/>
  <c r="V20" i="30"/>
  <c r="U20" i="30"/>
  <c r="T20" i="30"/>
  <c r="S20" i="30"/>
  <c r="R20" i="30"/>
  <c r="Z19" i="30"/>
  <c r="V19" i="30"/>
  <c r="U19" i="30"/>
  <c r="T19" i="30"/>
  <c r="S19" i="30"/>
  <c r="R19" i="30"/>
  <c r="Q19" i="30"/>
  <c r="Z18" i="30"/>
  <c r="V18" i="30"/>
  <c r="U18" i="30"/>
  <c r="T18" i="30"/>
  <c r="S18" i="30"/>
  <c r="R18" i="30"/>
  <c r="J18" i="30"/>
  <c r="Z17" i="30"/>
  <c r="V17" i="30"/>
  <c r="U17" i="30"/>
  <c r="T17" i="30"/>
  <c r="S17" i="30"/>
  <c r="R17" i="30"/>
  <c r="Z16" i="30"/>
  <c r="V16" i="30"/>
  <c r="U16" i="30"/>
  <c r="T16" i="30"/>
  <c r="S16" i="30"/>
  <c r="R16" i="30"/>
  <c r="P16" i="30"/>
  <c r="Q16" i="30" s="1"/>
  <c r="Z15" i="30"/>
  <c r="V15" i="30"/>
  <c r="U15" i="30"/>
  <c r="T15" i="30"/>
  <c r="S15" i="30"/>
  <c r="R15" i="30"/>
  <c r="P15" i="30"/>
  <c r="Q15" i="30" s="1"/>
  <c r="J15" i="30"/>
  <c r="Z14" i="30"/>
  <c r="V14" i="30"/>
  <c r="U14" i="30"/>
  <c r="T14" i="30"/>
  <c r="S14" i="30"/>
  <c r="R14" i="30"/>
  <c r="P14" i="30"/>
  <c r="Q14" i="30" s="1"/>
  <c r="Z13" i="30"/>
  <c r="V13" i="30"/>
  <c r="U13" i="30"/>
  <c r="T13" i="30"/>
  <c r="S13" i="30"/>
  <c r="R13" i="30"/>
  <c r="P13" i="30"/>
  <c r="Q13" i="30" s="1"/>
  <c r="J13" i="30"/>
  <c r="Z12" i="30"/>
  <c r="V12" i="30"/>
  <c r="U12" i="30"/>
  <c r="T12" i="30"/>
  <c r="S12" i="30"/>
  <c r="R12" i="30"/>
  <c r="P12" i="30"/>
  <c r="Q12" i="30" s="1"/>
  <c r="Z11" i="30"/>
  <c r="V11" i="30"/>
  <c r="U11" i="30"/>
  <c r="T11" i="30"/>
  <c r="S11" i="30"/>
  <c r="R11" i="30"/>
  <c r="P11" i="30"/>
  <c r="Q11" i="30" s="1"/>
  <c r="Z10" i="30"/>
  <c r="V10" i="30"/>
  <c r="U10" i="30"/>
  <c r="T10" i="30"/>
  <c r="S10" i="30"/>
  <c r="R10" i="30"/>
  <c r="P10" i="30"/>
  <c r="Q10" i="30" s="1"/>
  <c r="Z9" i="30"/>
  <c r="V9" i="30"/>
  <c r="U9" i="30"/>
  <c r="T9" i="30"/>
  <c r="S9" i="30"/>
  <c r="R9" i="30"/>
  <c r="P9" i="30"/>
  <c r="Q9" i="30" s="1"/>
  <c r="Z8" i="30"/>
  <c r="V8" i="30"/>
  <c r="U8" i="30"/>
  <c r="T8" i="30"/>
  <c r="S8" i="30"/>
  <c r="R8" i="30"/>
  <c r="P8" i="30"/>
  <c r="Q8" i="30" s="1"/>
  <c r="Z7" i="30"/>
  <c r="V7" i="30"/>
  <c r="U7" i="30"/>
  <c r="T7" i="30"/>
  <c r="S7" i="30"/>
  <c r="R7" i="30"/>
  <c r="P7" i="30"/>
  <c r="R66" i="30" l="1"/>
  <c r="R67" i="30" s="1"/>
  <c r="S66" i="30"/>
  <c r="P66" i="30"/>
  <c r="P67" i="30" s="1"/>
  <c r="P68" i="30" s="1"/>
  <c r="T66" i="30"/>
  <c r="T67" i="30" s="1"/>
  <c r="T68" i="30" s="1"/>
  <c r="U66" i="30"/>
  <c r="U67" i="30" s="1"/>
  <c r="U68" i="30" s="1"/>
  <c r="V66" i="30"/>
  <c r="V67" i="30" s="1"/>
  <c r="V68" i="30" s="1"/>
  <c r="J22" i="30"/>
  <c r="I66" i="30"/>
  <c r="I67" i="30" s="1"/>
  <c r="I68" i="30" s="1"/>
  <c r="Q18" i="30"/>
  <c r="W42" i="30"/>
  <c r="X42" i="30" s="1"/>
  <c r="W20" i="30"/>
  <c r="X20" i="30" s="1"/>
  <c r="W24" i="30"/>
  <c r="X24" i="30" s="1"/>
  <c r="W40" i="30"/>
  <c r="X40" i="30" s="1"/>
  <c r="W36" i="30"/>
  <c r="X36" i="30" s="1"/>
  <c r="W8" i="30"/>
  <c r="X8" i="30" s="1"/>
  <c r="W44" i="30"/>
  <c r="X44" i="30" s="1"/>
  <c r="W61" i="30"/>
  <c r="X61" i="30" s="1"/>
  <c r="W21" i="30"/>
  <c r="X21" i="30" s="1"/>
  <c r="W58" i="30"/>
  <c r="X58" i="30" s="1"/>
  <c r="W16" i="30"/>
  <c r="X16" i="30" s="1"/>
  <c r="W25" i="30"/>
  <c r="X25" i="30" s="1"/>
  <c r="W23" i="30"/>
  <c r="X23" i="30" s="1"/>
  <c r="W34" i="30"/>
  <c r="X34" i="30" s="1"/>
  <c r="J21" i="30"/>
  <c r="V63" i="30"/>
  <c r="W57" i="30"/>
  <c r="X57" i="30" s="1"/>
  <c r="J58" i="30"/>
  <c r="W47" i="30"/>
  <c r="X47" i="30" s="1"/>
  <c r="W51" i="30"/>
  <c r="X51" i="30" s="1"/>
  <c r="W43" i="30"/>
  <c r="X43" i="30" s="1"/>
  <c r="W29" i="30"/>
  <c r="X29" i="30" s="1"/>
  <c r="Z66" i="30"/>
  <c r="Z67" i="30" s="1"/>
  <c r="Z68" i="30" s="1"/>
  <c r="Q21" i="30"/>
  <c r="P63" i="30"/>
  <c r="W9" i="30"/>
  <c r="X9" i="30" s="1"/>
  <c r="W10" i="30"/>
  <c r="X10" i="30" s="1"/>
  <c r="Q23" i="30"/>
  <c r="W26" i="30"/>
  <c r="X26" i="30" s="1"/>
  <c r="W33" i="30"/>
  <c r="X33" i="30" s="1"/>
  <c r="W46" i="30"/>
  <c r="X46" i="30" s="1"/>
  <c r="W54" i="30"/>
  <c r="X54" i="30" s="1"/>
  <c r="W11" i="30"/>
  <c r="X11" i="30" s="1"/>
  <c r="W12" i="30"/>
  <c r="X12" i="30" s="1"/>
  <c r="W50" i="30"/>
  <c r="X50" i="30" s="1"/>
  <c r="W14" i="30"/>
  <c r="X14" i="30" s="1"/>
  <c r="W52" i="30"/>
  <c r="X52" i="30" s="1"/>
  <c r="W53" i="30"/>
  <c r="X53" i="30" s="1"/>
  <c r="W55" i="30"/>
  <c r="X55" i="30" s="1"/>
  <c r="W38" i="30"/>
  <c r="X38" i="30" s="1"/>
  <c r="Q57" i="30"/>
  <c r="W48" i="30"/>
  <c r="X48" i="30" s="1"/>
  <c r="W60" i="30"/>
  <c r="X60" i="30" s="1"/>
  <c r="W41" i="30"/>
  <c r="X41" i="30" s="1"/>
  <c r="J51" i="30"/>
  <c r="J24" i="30"/>
  <c r="U63" i="30"/>
  <c r="J53" i="30"/>
  <c r="I63" i="30"/>
  <c r="W19" i="30"/>
  <c r="X19" i="30" s="1"/>
  <c r="W45" i="30"/>
  <c r="X45" i="30" s="1"/>
  <c r="W22" i="30"/>
  <c r="X22" i="30" s="1"/>
  <c r="Q27" i="30"/>
  <c r="W27" i="30"/>
  <c r="X27" i="30" s="1"/>
  <c r="W28" i="30"/>
  <c r="X28" i="30" s="1"/>
  <c r="S63" i="30"/>
  <c r="J8" i="30"/>
  <c r="J14" i="30"/>
  <c r="J16" i="30"/>
  <c r="W7" i="30"/>
  <c r="W13" i="30"/>
  <c r="X13" i="30" s="1"/>
  <c r="W17" i="30"/>
  <c r="X17" i="30" s="1"/>
  <c r="Q7" i="30"/>
  <c r="Q66" i="30" s="1"/>
  <c r="Q67" i="30" s="1"/>
  <c r="Q68" i="30" s="1"/>
  <c r="J20" i="30"/>
  <c r="W37" i="30"/>
  <c r="X37" i="30" s="1"/>
  <c r="Q37" i="30"/>
  <c r="R63" i="30"/>
  <c r="T63" i="30"/>
  <c r="W39" i="30"/>
  <c r="X39" i="30" s="1"/>
  <c r="Q39" i="30"/>
  <c r="W30" i="30"/>
  <c r="X30" i="30" s="1"/>
  <c r="J30" i="30"/>
  <c r="W35" i="30"/>
  <c r="X35" i="30" s="1"/>
  <c r="Q35" i="30"/>
  <c r="J9" i="30"/>
  <c r="W15" i="30"/>
  <c r="X15" i="30" s="1"/>
  <c r="W31" i="30"/>
  <c r="X31" i="30" s="1"/>
  <c r="J31" i="30"/>
  <c r="W32" i="30"/>
  <c r="X32" i="30" s="1"/>
  <c r="J32" i="30"/>
  <c r="J7" i="30"/>
  <c r="W56" i="30"/>
  <c r="X56" i="30" s="1"/>
  <c r="Q41" i="30"/>
  <c r="Q43" i="30"/>
  <c r="Q45" i="30"/>
  <c r="Q47" i="30"/>
  <c r="J50" i="30"/>
  <c r="J52" i="30"/>
  <c r="J54" i="30"/>
  <c r="Q58" i="30"/>
  <c r="Q60" i="30"/>
  <c r="J36" i="30"/>
  <c r="J38" i="30"/>
  <c r="J40" i="30"/>
  <c r="J42" i="30"/>
  <c r="J44" i="30"/>
  <c r="J46" i="30"/>
  <c r="J48" i="30"/>
  <c r="J59" i="30"/>
  <c r="J61" i="30"/>
  <c r="Z63" i="30"/>
  <c r="P65" i="30"/>
  <c r="I65" i="30"/>
  <c r="P57" i="29"/>
  <c r="Q57" i="29" s="1"/>
  <c r="P58" i="29"/>
  <c r="Q58" i="29" s="1"/>
  <c r="P59" i="29"/>
  <c r="Q59" i="29" s="1"/>
  <c r="P60" i="29"/>
  <c r="Q60" i="29" s="1"/>
  <c r="P61" i="29"/>
  <c r="Q61" i="29" s="1"/>
  <c r="P47" i="29"/>
  <c r="Q47" i="29" s="1"/>
  <c r="P48" i="29"/>
  <c r="Q48" i="29" s="1"/>
  <c r="P50" i="29"/>
  <c r="Q50" i="29" s="1"/>
  <c r="P51" i="29"/>
  <c r="Q51" i="29" s="1"/>
  <c r="P52" i="29"/>
  <c r="P33" i="29"/>
  <c r="Q33" i="29" s="1"/>
  <c r="P35" i="29"/>
  <c r="Q35" i="29" s="1"/>
  <c r="P36" i="29"/>
  <c r="Q36" i="29" s="1"/>
  <c r="W49" i="29"/>
  <c r="X49" i="29" s="1"/>
  <c r="P11" i="29"/>
  <c r="Q11" i="29" s="1"/>
  <c r="K63" i="29"/>
  <c r="L63" i="29"/>
  <c r="M63" i="29"/>
  <c r="N63" i="29"/>
  <c r="O63" i="29"/>
  <c r="K65" i="29"/>
  <c r="L65" i="29"/>
  <c r="M65" i="29"/>
  <c r="N65" i="29"/>
  <c r="O65" i="29"/>
  <c r="Y65" i="29"/>
  <c r="W65" i="29"/>
  <c r="H65" i="29"/>
  <c r="G65" i="29"/>
  <c r="F65" i="29"/>
  <c r="E65" i="29"/>
  <c r="D65" i="29"/>
  <c r="Z64" i="29"/>
  <c r="Z65" i="29" s="1"/>
  <c r="X64" i="29"/>
  <c r="X65" i="29" s="1"/>
  <c r="V64" i="29"/>
  <c r="V65" i="29" s="1"/>
  <c r="U64" i="29"/>
  <c r="U65" i="29" s="1"/>
  <c r="T64" i="29"/>
  <c r="T65" i="29" s="1"/>
  <c r="S64" i="29"/>
  <c r="S65" i="29" s="1"/>
  <c r="R64" i="29"/>
  <c r="R65" i="29" s="1"/>
  <c r="P64" i="29"/>
  <c r="P65" i="29" s="1"/>
  <c r="I64" i="29"/>
  <c r="J64" i="29" s="1"/>
  <c r="J65" i="29" s="1"/>
  <c r="H63" i="29"/>
  <c r="G63" i="29"/>
  <c r="F63" i="29"/>
  <c r="E63" i="29"/>
  <c r="D63" i="29"/>
  <c r="Z61" i="29"/>
  <c r="V61" i="29"/>
  <c r="U61" i="29"/>
  <c r="T61" i="29"/>
  <c r="S61" i="29"/>
  <c r="R61" i="29"/>
  <c r="Z60" i="29"/>
  <c r="V60" i="29"/>
  <c r="U60" i="29"/>
  <c r="T60" i="29"/>
  <c r="S60" i="29"/>
  <c r="R60" i="29"/>
  <c r="Z59" i="29"/>
  <c r="V59" i="29"/>
  <c r="U59" i="29"/>
  <c r="T59" i="29"/>
  <c r="S59" i="29"/>
  <c r="R59" i="29"/>
  <c r="Z58" i="29"/>
  <c r="V58" i="29"/>
  <c r="U58" i="29"/>
  <c r="T58" i="29"/>
  <c r="S58" i="29"/>
  <c r="R58" i="29"/>
  <c r="Z57" i="29"/>
  <c r="V57" i="29"/>
  <c r="U57" i="29"/>
  <c r="T57" i="29"/>
  <c r="S57" i="29"/>
  <c r="R57" i="29"/>
  <c r="Z56" i="29"/>
  <c r="V56" i="29"/>
  <c r="U56" i="29"/>
  <c r="T56" i="29"/>
  <c r="S56" i="29"/>
  <c r="R56" i="29"/>
  <c r="P56" i="29"/>
  <c r="Q56" i="29" s="1"/>
  <c r="Z55" i="29"/>
  <c r="V55" i="29"/>
  <c r="U55" i="29"/>
  <c r="T55" i="29"/>
  <c r="S55" i="29"/>
  <c r="R55" i="29"/>
  <c r="P55" i="29"/>
  <c r="Q55" i="29" s="1"/>
  <c r="Z54" i="29"/>
  <c r="V54" i="29"/>
  <c r="U54" i="29"/>
  <c r="T54" i="29"/>
  <c r="S54" i="29"/>
  <c r="R54" i="29"/>
  <c r="P54" i="29"/>
  <c r="Q54" i="29" s="1"/>
  <c r="Z53" i="29"/>
  <c r="V53" i="29"/>
  <c r="U53" i="29"/>
  <c r="T53" i="29"/>
  <c r="S53" i="29"/>
  <c r="R53" i="29"/>
  <c r="P53" i="29"/>
  <c r="Q53" i="29" s="1"/>
  <c r="Z52" i="29"/>
  <c r="V52" i="29"/>
  <c r="U52" i="29"/>
  <c r="T52" i="29"/>
  <c r="S52" i="29"/>
  <c r="R52" i="29"/>
  <c r="Q52" i="29"/>
  <c r="Z51" i="29"/>
  <c r="V51" i="29"/>
  <c r="U51" i="29"/>
  <c r="T51" i="29"/>
  <c r="S51" i="29"/>
  <c r="R51" i="29"/>
  <c r="Z50" i="29"/>
  <c r="V50" i="29"/>
  <c r="U50" i="29"/>
  <c r="T50" i="29"/>
  <c r="S50" i="29"/>
  <c r="R50" i="29"/>
  <c r="Z49" i="29"/>
  <c r="V49" i="29"/>
  <c r="U49" i="29"/>
  <c r="T49" i="29"/>
  <c r="S49" i="29"/>
  <c r="R49" i="29"/>
  <c r="Z48" i="29"/>
  <c r="V48" i="29"/>
  <c r="U48" i="29"/>
  <c r="T48" i="29"/>
  <c r="S48" i="29"/>
  <c r="R48" i="29"/>
  <c r="Z47" i="29"/>
  <c r="V47" i="29"/>
  <c r="U47" i="29"/>
  <c r="T47" i="29"/>
  <c r="S47" i="29"/>
  <c r="R47" i="29"/>
  <c r="Z46" i="29"/>
  <c r="V46" i="29"/>
  <c r="U46" i="29"/>
  <c r="T46" i="29"/>
  <c r="S46" i="29"/>
  <c r="R46" i="29"/>
  <c r="P46" i="29"/>
  <c r="Q46" i="29" s="1"/>
  <c r="Z45" i="29"/>
  <c r="V45" i="29"/>
  <c r="U45" i="29"/>
  <c r="T45" i="29"/>
  <c r="S45" i="29"/>
  <c r="R45" i="29"/>
  <c r="P45" i="29"/>
  <c r="Q45" i="29" s="1"/>
  <c r="Z44" i="29"/>
  <c r="V44" i="29"/>
  <c r="U44" i="29"/>
  <c r="T44" i="29"/>
  <c r="S44" i="29"/>
  <c r="R44" i="29"/>
  <c r="P44" i="29"/>
  <c r="Q44" i="29" s="1"/>
  <c r="Z43" i="29"/>
  <c r="V43" i="29"/>
  <c r="U43" i="29"/>
  <c r="T43" i="29"/>
  <c r="S43" i="29"/>
  <c r="R43" i="29"/>
  <c r="P43" i="29"/>
  <c r="Q43" i="29" s="1"/>
  <c r="Z42" i="29"/>
  <c r="V42" i="29"/>
  <c r="U42" i="29"/>
  <c r="T42" i="29"/>
  <c r="S42" i="29"/>
  <c r="R42" i="29"/>
  <c r="P42" i="29"/>
  <c r="Q42" i="29" s="1"/>
  <c r="Z41" i="29"/>
  <c r="V41" i="29"/>
  <c r="U41" i="29"/>
  <c r="T41" i="29"/>
  <c r="S41" i="29"/>
  <c r="R41" i="29"/>
  <c r="P41" i="29"/>
  <c r="Q41" i="29" s="1"/>
  <c r="Z40" i="29"/>
  <c r="V40" i="29"/>
  <c r="U40" i="29"/>
  <c r="T40" i="29"/>
  <c r="S40" i="29"/>
  <c r="R40" i="29"/>
  <c r="P40" i="29"/>
  <c r="Q40" i="29" s="1"/>
  <c r="Z39" i="29"/>
  <c r="V39" i="29"/>
  <c r="U39" i="29"/>
  <c r="T39" i="29"/>
  <c r="S39" i="29"/>
  <c r="R39" i="29"/>
  <c r="P39" i="29"/>
  <c r="Q39" i="29" s="1"/>
  <c r="Z38" i="29"/>
  <c r="V38" i="29"/>
  <c r="U38" i="29"/>
  <c r="T38" i="29"/>
  <c r="S38" i="29"/>
  <c r="R38" i="29"/>
  <c r="P38" i="29"/>
  <c r="Q38" i="29" s="1"/>
  <c r="Z37" i="29"/>
  <c r="V37" i="29"/>
  <c r="U37" i="29"/>
  <c r="T37" i="29"/>
  <c r="S37" i="29"/>
  <c r="R37" i="29"/>
  <c r="P37" i="29"/>
  <c r="Q37" i="29" s="1"/>
  <c r="Z36" i="29"/>
  <c r="V36" i="29"/>
  <c r="U36" i="29"/>
  <c r="T36" i="29"/>
  <c r="S36" i="29"/>
  <c r="R36" i="29"/>
  <c r="Z35" i="29"/>
  <c r="V35" i="29"/>
  <c r="U35" i="29"/>
  <c r="T35" i="29"/>
  <c r="S35" i="29"/>
  <c r="R35" i="29"/>
  <c r="Z34" i="29"/>
  <c r="V34" i="29"/>
  <c r="U34" i="29"/>
  <c r="T34" i="29"/>
  <c r="S34" i="29"/>
  <c r="R34" i="29"/>
  <c r="Z33" i="29"/>
  <c r="V33" i="29"/>
  <c r="U33" i="29"/>
  <c r="T33" i="29"/>
  <c r="S33" i="29"/>
  <c r="R33" i="29"/>
  <c r="Z32" i="29"/>
  <c r="V32" i="29"/>
  <c r="U32" i="29"/>
  <c r="T32" i="29"/>
  <c r="S32" i="29"/>
  <c r="R32" i="29"/>
  <c r="P32" i="29"/>
  <c r="Q32" i="29" s="1"/>
  <c r="Z31" i="29"/>
  <c r="V31" i="29"/>
  <c r="U31" i="29"/>
  <c r="T31" i="29"/>
  <c r="S31" i="29"/>
  <c r="R31" i="29"/>
  <c r="P31" i="29"/>
  <c r="Q31" i="29" s="1"/>
  <c r="Z30" i="29"/>
  <c r="V30" i="29"/>
  <c r="U30" i="29"/>
  <c r="T30" i="29"/>
  <c r="S30" i="29"/>
  <c r="R30" i="29"/>
  <c r="P30" i="29"/>
  <c r="Q30" i="29" s="1"/>
  <c r="Z29" i="29"/>
  <c r="V29" i="29"/>
  <c r="U29" i="29"/>
  <c r="T29" i="29"/>
  <c r="S29" i="29"/>
  <c r="R29" i="29"/>
  <c r="P29" i="29"/>
  <c r="Z28" i="29"/>
  <c r="V28" i="29"/>
  <c r="U28" i="29"/>
  <c r="T28" i="29"/>
  <c r="S28" i="29"/>
  <c r="R28" i="29"/>
  <c r="P28" i="29"/>
  <c r="Q28" i="29" s="1"/>
  <c r="Z27" i="29"/>
  <c r="V27" i="29"/>
  <c r="U27" i="29"/>
  <c r="T27" i="29"/>
  <c r="S27" i="29"/>
  <c r="R27" i="29"/>
  <c r="P27" i="29"/>
  <c r="Q27" i="29" s="1"/>
  <c r="Z26" i="29"/>
  <c r="V26" i="29"/>
  <c r="U26" i="29"/>
  <c r="T26" i="29"/>
  <c r="S26" i="29"/>
  <c r="R26" i="29"/>
  <c r="P26" i="29"/>
  <c r="Q26" i="29" s="1"/>
  <c r="Z25" i="29"/>
  <c r="V25" i="29"/>
  <c r="U25" i="29"/>
  <c r="T25" i="29"/>
  <c r="S25" i="29"/>
  <c r="R25" i="29"/>
  <c r="P25" i="29"/>
  <c r="Q25" i="29" s="1"/>
  <c r="Z24" i="29"/>
  <c r="V24" i="29"/>
  <c r="U24" i="29"/>
  <c r="T24" i="29"/>
  <c r="S24" i="29"/>
  <c r="R24" i="29"/>
  <c r="P24" i="29"/>
  <c r="Q24" i="29" s="1"/>
  <c r="Z23" i="29"/>
  <c r="V23" i="29"/>
  <c r="U23" i="29"/>
  <c r="T23" i="29"/>
  <c r="S23" i="29"/>
  <c r="R23" i="29"/>
  <c r="P23" i="29"/>
  <c r="Q23" i="29" s="1"/>
  <c r="Z22" i="29"/>
  <c r="V22" i="29"/>
  <c r="U22" i="29"/>
  <c r="T22" i="29"/>
  <c r="S22" i="29"/>
  <c r="R22" i="29"/>
  <c r="P22" i="29"/>
  <c r="Q22" i="29" s="1"/>
  <c r="Z21" i="29"/>
  <c r="V21" i="29"/>
  <c r="U21" i="29"/>
  <c r="T21" i="29"/>
  <c r="S21" i="29"/>
  <c r="R21" i="29"/>
  <c r="Q21" i="29"/>
  <c r="Z20" i="29"/>
  <c r="V20" i="29"/>
  <c r="U20" i="29"/>
  <c r="T20" i="29"/>
  <c r="S20" i="29"/>
  <c r="R20" i="29"/>
  <c r="P20" i="29"/>
  <c r="Q20" i="29" s="1"/>
  <c r="Z19" i="29"/>
  <c r="V19" i="29"/>
  <c r="U19" i="29"/>
  <c r="T19" i="29"/>
  <c r="S19" i="29"/>
  <c r="R19" i="29"/>
  <c r="P19" i="29"/>
  <c r="Q19" i="29" s="1"/>
  <c r="Z18" i="29"/>
  <c r="V18" i="29"/>
  <c r="U18" i="29"/>
  <c r="T18" i="29"/>
  <c r="S18" i="29"/>
  <c r="R18" i="29"/>
  <c r="P18" i="29"/>
  <c r="Q18" i="29" s="1"/>
  <c r="Z17" i="29"/>
  <c r="V17" i="29"/>
  <c r="U17" i="29"/>
  <c r="T17" i="29"/>
  <c r="S17" i="29"/>
  <c r="R17" i="29"/>
  <c r="P17" i="29"/>
  <c r="Q17" i="29" s="1"/>
  <c r="Z16" i="29"/>
  <c r="V16" i="29"/>
  <c r="U16" i="29"/>
  <c r="T16" i="29"/>
  <c r="S16" i="29"/>
  <c r="R16" i="29"/>
  <c r="P16" i="29"/>
  <c r="Q16" i="29" s="1"/>
  <c r="Z15" i="29"/>
  <c r="V15" i="29"/>
  <c r="U15" i="29"/>
  <c r="T15" i="29"/>
  <c r="S15" i="29"/>
  <c r="R15" i="29"/>
  <c r="P15" i="29"/>
  <c r="Q15" i="29" s="1"/>
  <c r="Z14" i="29"/>
  <c r="V14" i="29"/>
  <c r="U14" i="29"/>
  <c r="T14" i="29"/>
  <c r="S14" i="29"/>
  <c r="R14" i="29"/>
  <c r="P14" i="29"/>
  <c r="Q14" i="29" s="1"/>
  <c r="Z13" i="29"/>
  <c r="V13" i="29"/>
  <c r="U13" i="29"/>
  <c r="T13" i="29"/>
  <c r="S13" i="29"/>
  <c r="R13" i="29"/>
  <c r="P13" i="29"/>
  <c r="Q13" i="29" s="1"/>
  <c r="Z12" i="29"/>
  <c r="V12" i="29"/>
  <c r="U12" i="29"/>
  <c r="T12" i="29"/>
  <c r="S12" i="29"/>
  <c r="R12" i="29"/>
  <c r="P12" i="29"/>
  <c r="Q12" i="29" s="1"/>
  <c r="Z11" i="29"/>
  <c r="V11" i="29"/>
  <c r="U11" i="29"/>
  <c r="T11" i="29"/>
  <c r="S11" i="29"/>
  <c r="R11" i="29"/>
  <c r="Z10" i="29"/>
  <c r="V10" i="29"/>
  <c r="U10" i="29"/>
  <c r="T10" i="29"/>
  <c r="S10" i="29"/>
  <c r="R10" i="29"/>
  <c r="P10" i="29"/>
  <c r="Q10" i="29" s="1"/>
  <c r="Z9" i="29"/>
  <c r="V9" i="29"/>
  <c r="U9" i="29"/>
  <c r="T9" i="29"/>
  <c r="S9" i="29"/>
  <c r="R9" i="29"/>
  <c r="P9" i="29"/>
  <c r="Q9" i="29" s="1"/>
  <c r="Z8" i="29"/>
  <c r="V8" i="29"/>
  <c r="U8" i="29"/>
  <c r="T8" i="29"/>
  <c r="S8" i="29"/>
  <c r="R8" i="29"/>
  <c r="Q8" i="29"/>
  <c r="Z7" i="29"/>
  <c r="V7" i="29"/>
  <c r="U7" i="29"/>
  <c r="T7" i="29"/>
  <c r="S7" i="29"/>
  <c r="R7" i="29"/>
  <c r="P7" i="29"/>
  <c r="Q7" i="29" s="1"/>
  <c r="I9" i="28"/>
  <c r="J9" i="28" s="1"/>
  <c r="P47" i="28"/>
  <c r="Q47" i="28" s="1"/>
  <c r="P48" i="28"/>
  <c r="Q48" i="28" s="1"/>
  <c r="P50" i="28"/>
  <c r="Q50" i="28" s="1"/>
  <c r="P51" i="28"/>
  <c r="Q51" i="28" s="1"/>
  <c r="P52" i="28"/>
  <c r="Q52" i="28" s="1"/>
  <c r="P32" i="28"/>
  <c r="Q32" i="28" s="1"/>
  <c r="P33" i="28"/>
  <c r="Q33" i="28" s="1"/>
  <c r="P35" i="28"/>
  <c r="Q35" i="28" s="1"/>
  <c r="I48" i="28"/>
  <c r="I33" i="28"/>
  <c r="J33" i="28" s="1"/>
  <c r="Y65" i="28"/>
  <c r="W65" i="28"/>
  <c r="O65" i="28"/>
  <c r="N65" i="28"/>
  <c r="M65" i="28"/>
  <c r="L65" i="28"/>
  <c r="K65" i="28"/>
  <c r="H65" i="28"/>
  <c r="G65" i="28"/>
  <c r="F65" i="28"/>
  <c r="E65" i="28"/>
  <c r="D65" i="28"/>
  <c r="Z64" i="28"/>
  <c r="Z65" i="28" s="1"/>
  <c r="X64" i="28"/>
  <c r="X65" i="28" s="1"/>
  <c r="V64" i="28"/>
  <c r="V65" i="28" s="1"/>
  <c r="U64" i="28"/>
  <c r="U65" i="28" s="1"/>
  <c r="T64" i="28"/>
  <c r="T65" i="28" s="1"/>
  <c r="S64" i="28"/>
  <c r="S65" i="28" s="1"/>
  <c r="R64" i="28"/>
  <c r="R65" i="28" s="1"/>
  <c r="P64" i="28"/>
  <c r="P65" i="28" s="1"/>
  <c r="I64" i="28"/>
  <c r="I65" i="28" s="1"/>
  <c r="Y63" i="28"/>
  <c r="O63" i="28"/>
  <c r="N63" i="28"/>
  <c r="M63" i="28"/>
  <c r="L63" i="28"/>
  <c r="K63" i="28"/>
  <c r="H63" i="28"/>
  <c r="G63" i="28"/>
  <c r="F63" i="28"/>
  <c r="E63" i="28"/>
  <c r="D63" i="28"/>
  <c r="Z61" i="28"/>
  <c r="S61" i="28"/>
  <c r="R61" i="28"/>
  <c r="P61" i="28"/>
  <c r="Q61" i="28" s="1"/>
  <c r="I61" i="28"/>
  <c r="Z60" i="28"/>
  <c r="P60" i="28"/>
  <c r="Q60" i="28" s="1"/>
  <c r="I60" i="28"/>
  <c r="J60" i="28" s="1"/>
  <c r="Z59" i="28"/>
  <c r="P59" i="28"/>
  <c r="Q59" i="28" s="1"/>
  <c r="I59" i="28"/>
  <c r="J59" i="28" s="1"/>
  <c r="Z58" i="28"/>
  <c r="P58" i="28"/>
  <c r="Q58" i="28" s="1"/>
  <c r="I58" i="28"/>
  <c r="J58" i="28" s="1"/>
  <c r="Z57" i="28"/>
  <c r="V57" i="28"/>
  <c r="U57" i="28"/>
  <c r="T57" i="28"/>
  <c r="S57" i="28"/>
  <c r="R57" i="28"/>
  <c r="I57" i="28"/>
  <c r="Z56" i="28"/>
  <c r="V56" i="28"/>
  <c r="U56" i="28"/>
  <c r="T56" i="28"/>
  <c r="S56" i="28"/>
  <c r="R56" i="28"/>
  <c r="P56" i="28"/>
  <c r="Q56" i="28" s="1"/>
  <c r="Z55" i="28"/>
  <c r="V55" i="28"/>
  <c r="U55" i="28"/>
  <c r="T55" i="28"/>
  <c r="S55" i="28"/>
  <c r="R55" i="28"/>
  <c r="P55" i="28"/>
  <c r="Q55" i="28" s="1"/>
  <c r="I55" i="28"/>
  <c r="J55" i="28" s="1"/>
  <c r="Z54" i="28"/>
  <c r="V54" i="28"/>
  <c r="U54" i="28"/>
  <c r="T54" i="28"/>
  <c r="S54" i="28"/>
  <c r="R54" i="28"/>
  <c r="P54" i="28"/>
  <c r="Q54" i="28" s="1"/>
  <c r="I54" i="28"/>
  <c r="J54" i="28" s="1"/>
  <c r="Z53" i="28"/>
  <c r="V53" i="28"/>
  <c r="U53" i="28"/>
  <c r="T53" i="28"/>
  <c r="S53" i="28"/>
  <c r="R53" i="28"/>
  <c r="P53" i="28"/>
  <c r="Q53" i="28" s="1"/>
  <c r="Z52" i="28"/>
  <c r="V52" i="28"/>
  <c r="U52" i="28"/>
  <c r="T52" i="28"/>
  <c r="S52" i="28"/>
  <c r="R52" i="28"/>
  <c r="Z51" i="28"/>
  <c r="V51" i="28"/>
  <c r="U51" i="28"/>
  <c r="T51" i="28"/>
  <c r="S51" i="28"/>
  <c r="R51" i="28"/>
  <c r="Z50" i="28"/>
  <c r="V50" i="28"/>
  <c r="U50" i="28"/>
  <c r="T50" i="28"/>
  <c r="S50" i="28"/>
  <c r="R50" i="28"/>
  <c r="Z49" i="28"/>
  <c r="V49" i="28"/>
  <c r="U49" i="28"/>
  <c r="T49" i="28"/>
  <c r="S49" i="28"/>
  <c r="R49" i="28"/>
  <c r="Z48" i="28"/>
  <c r="V48" i="28"/>
  <c r="U48" i="28"/>
  <c r="T48" i="28"/>
  <c r="S48" i="28"/>
  <c r="R48" i="28"/>
  <c r="Z47" i="28"/>
  <c r="V47" i="28"/>
  <c r="U47" i="28"/>
  <c r="T47" i="28"/>
  <c r="S47" i="28"/>
  <c r="R47" i="28"/>
  <c r="I47" i="28"/>
  <c r="J47" i="28" s="1"/>
  <c r="Z46" i="28"/>
  <c r="V46" i="28"/>
  <c r="U46" i="28"/>
  <c r="T46" i="28"/>
  <c r="S46" i="28"/>
  <c r="R46" i="28"/>
  <c r="Q46" i="28"/>
  <c r="I46" i="28"/>
  <c r="Z45" i="28"/>
  <c r="V45" i="28"/>
  <c r="U45" i="28"/>
  <c r="T45" i="28"/>
  <c r="S45" i="28"/>
  <c r="R45" i="28"/>
  <c r="P45" i="28"/>
  <c r="Q45" i="28" s="1"/>
  <c r="I45" i="28"/>
  <c r="Z44" i="28"/>
  <c r="V44" i="28"/>
  <c r="U44" i="28"/>
  <c r="T44" i="28"/>
  <c r="S44" i="28"/>
  <c r="R44" i="28"/>
  <c r="P44" i="28"/>
  <c r="Q44" i="28" s="1"/>
  <c r="I44" i="28"/>
  <c r="Z43" i="28"/>
  <c r="V43" i="28"/>
  <c r="U43" i="28"/>
  <c r="T43" i="28"/>
  <c r="S43" i="28"/>
  <c r="R43" i="28"/>
  <c r="P43" i="28"/>
  <c r="Q43" i="28" s="1"/>
  <c r="I43" i="28"/>
  <c r="J43" i="28" s="1"/>
  <c r="Z42" i="28"/>
  <c r="V42" i="28"/>
  <c r="U42" i="28"/>
  <c r="T42" i="28"/>
  <c r="S42" i="28"/>
  <c r="R42" i="28"/>
  <c r="P42" i="28"/>
  <c r="Q42" i="28" s="1"/>
  <c r="I42" i="28"/>
  <c r="Z41" i="28"/>
  <c r="V41" i="28"/>
  <c r="U41" i="28"/>
  <c r="T41" i="28"/>
  <c r="S41" i="28"/>
  <c r="R41" i="28"/>
  <c r="P41" i="28"/>
  <c r="Q41" i="28" s="1"/>
  <c r="I41" i="28"/>
  <c r="Z40" i="28"/>
  <c r="V40" i="28"/>
  <c r="U40" i="28"/>
  <c r="T40" i="28"/>
  <c r="S40" i="28"/>
  <c r="R40" i="28"/>
  <c r="P40" i="28"/>
  <c r="Q40" i="28" s="1"/>
  <c r="I40" i="28"/>
  <c r="Z39" i="28"/>
  <c r="V39" i="28"/>
  <c r="U39" i="28"/>
  <c r="T39" i="28"/>
  <c r="S39" i="28"/>
  <c r="R39" i="28"/>
  <c r="P39" i="28"/>
  <c r="Q39" i="28" s="1"/>
  <c r="I39" i="28"/>
  <c r="Z38" i="28"/>
  <c r="V38" i="28"/>
  <c r="U38" i="28"/>
  <c r="T38" i="28"/>
  <c r="S38" i="28"/>
  <c r="R38" i="28"/>
  <c r="P38" i="28"/>
  <c r="Q38" i="28" s="1"/>
  <c r="I38" i="28"/>
  <c r="J38" i="28" s="1"/>
  <c r="Z37" i="28"/>
  <c r="V37" i="28"/>
  <c r="U37" i="28"/>
  <c r="T37" i="28"/>
  <c r="S37" i="28"/>
  <c r="R37" i="28"/>
  <c r="P37" i="28"/>
  <c r="Q37" i="28" s="1"/>
  <c r="I37" i="28"/>
  <c r="J37" i="28" s="1"/>
  <c r="Z36" i="28"/>
  <c r="V36" i="28"/>
  <c r="U36" i="28"/>
  <c r="T36" i="28"/>
  <c r="S36" i="28"/>
  <c r="R36" i="28"/>
  <c r="P36" i="28"/>
  <c r="Q36" i="28" s="1"/>
  <c r="Z35" i="28"/>
  <c r="V35" i="28"/>
  <c r="U35" i="28"/>
  <c r="T35" i="28"/>
  <c r="S35" i="28"/>
  <c r="R35" i="28"/>
  <c r="Z34" i="28"/>
  <c r="V34" i="28"/>
  <c r="U34" i="28"/>
  <c r="T34" i="28"/>
  <c r="S34" i="28"/>
  <c r="R34" i="28"/>
  <c r="Z33" i="28"/>
  <c r="V33" i="28"/>
  <c r="U33" i="28"/>
  <c r="T33" i="28"/>
  <c r="S33" i="28"/>
  <c r="R33" i="28"/>
  <c r="Z32" i="28"/>
  <c r="V32" i="28"/>
  <c r="U32" i="28"/>
  <c r="T32" i="28"/>
  <c r="S32" i="28"/>
  <c r="R32" i="28"/>
  <c r="I32" i="28"/>
  <c r="J32" i="28" s="1"/>
  <c r="Z31" i="28"/>
  <c r="V31" i="28"/>
  <c r="U31" i="28"/>
  <c r="T31" i="28"/>
  <c r="S31" i="28"/>
  <c r="R31" i="28"/>
  <c r="P31" i="28"/>
  <c r="Q31" i="28" s="1"/>
  <c r="I31" i="28"/>
  <c r="J31" i="28" s="1"/>
  <c r="Z30" i="28"/>
  <c r="V30" i="28"/>
  <c r="U30" i="28"/>
  <c r="T30" i="28"/>
  <c r="S30" i="28"/>
  <c r="R30" i="28"/>
  <c r="P30" i="28"/>
  <c r="Q30" i="28" s="1"/>
  <c r="I30" i="28"/>
  <c r="J30" i="28" s="1"/>
  <c r="Z29" i="28"/>
  <c r="V29" i="28"/>
  <c r="U29" i="28"/>
  <c r="T29" i="28"/>
  <c r="S29" i="28"/>
  <c r="R29" i="28"/>
  <c r="P29" i="28"/>
  <c r="Q29" i="28" s="1"/>
  <c r="I29" i="28"/>
  <c r="J29" i="28" s="1"/>
  <c r="Z28" i="28"/>
  <c r="V28" i="28"/>
  <c r="U28" i="28"/>
  <c r="T28" i="28"/>
  <c r="S28" i="28"/>
  <c r="R28" i="28"/>
  <c r="P28" i="28"/>
  <c r="Q28" i="28" s="1"/>
  <c r="I28" i="28"/>
  <c r="J28" i="28" s="1"/>
  <c r="Z27" i="28"/>
  <c r="V27" i="28"/>
  <c r="U27" i="28"/>
  <c r="T27" i="28"/>
  <c r="S27" i="28"/>
  <c r="R27" i="28"/>
  <c r="P27" i="28"/>
  <c r="Q27" i="28" s="1"/>
  <c r="I27" i="28"/>
  <c r="J27" i="28" s="1"/>
  <c r="Z26" i="28"/>
  <c r="V26" i="28"/>
  <c r="U26" i="28"/>
  <c r="T26" i="28"/>
  <c r="S26" i="28"/>
  <c r="R26" i="28"/>
  <c r="P26" i="28"/>
  <c r="Q26" i="28" s="1"/>
  <c r="I26" i="28"/>
  <c r="Z25" i="28"/>
  <c r="V25" i="28"/>
  <c r="U25" i="28"/>
  <c r="T25" i="28"/>
  <c r="S25" i="28"/>
  <c r="R25" i="28"/>
  <c r="P25" i="28"/>
  <c r="Q25" i="28" s="1"/>
  <c r="I25" i="28"/>
  <c r="J25" i="28" s="1"/>
  <c r="Z24" i="28"/>
  <c r="V24" i="28"/>
  <c r="U24" i="28"/>
  <c r="T24" i="28"/>
  <c r="S24" i="28"/>
  <c r="R24" i="28"/>
  <c r="P24" i="28"/>
  <c r="Q24" i="28" s="1"/>
  <c r="Z23" i="28"/>
  <c r="V23" i="28"/>
  <c r="U23" i="28"/>
  <c r="T23" i="28"/>
  <c r="S23" i="28"/>
  <c r="R23" i="28"/>
  <c r="P23" i="28"/>
  <c r="Q23" i="28" s="1"/>
  <c r="I23" i="28"/>
  <c r="J23" i="28" s="1"/>
  <c r="Z22" i="28"/>
  <c r="V22" i="28"/>
  <c r="U22" i="28"/>
  <c r="T22" i="28"/>
  <c r="S22" i="28"/>
  <c r="R22" i="28"/>
  <c r="P22" i="28"/>
  <c r="Q22" i="28" s="1"/>
  <c r="I22" i="28"/>
  <c r="Z21" i="28"/>
  <c r="V21" i="28"/>
  <c r="U21" i="28"/>
  <c r="T21" i="28"/>
  <c r="S21" i="28"/>
  <c r="R21" i="28"/>
  <c r="P21" i="28"/>
  <c r="Q21" i="28" s="1"/>
  <c r="I21" i="28"/>
  <c r="J21" i="28" s="1"/>
  <c r="Z20" i="28"/>
  <c r="V20" i="28"/>
  <c r="U20" i="28"/>
  <c r="T20" i="28"/>
  <c r="S20" i="28"/>
  <c r="R20" i="28"/>
  <c r="P20" i="28"/>
  <c r="Q20" i="28" s="1"/>
  <c r="I20" i="28"/>
  <c r="J20" i="28" s="1"/>
  <c r="Z19" i="28"/>
  <c r="V19" i="28"/>
  <c r="U19" i="28"/>
  <c r="T19" i="28"/>
  <c r="S19" i="28"/>
  <c r="R19" i="28"/>
  <c r="P19" i="28"/>
  <c r="Q19" i="28" s="1"/>
  <c r="I19" i="28"/>
  <c r="J19" i="28" s="1"/>
  <c r="Z18" i="28"/>
  <c r="V18" i="28"/>
  <c r="U18" i="28"/>
  <c r="T18" i="28"/>
  <c r="S18" i="28"/>
  <c r="R18" i="28"/>
  <c r="P18" i="28"/>
  <c r="Q18" i="28" s="1"/>
  <c r="I18" i="28"/>
  <c r="J18" i="28" s="1"/>
  <c r="Z17" i="28"/>
  <c r="V17" i="28"/>
  <c r="U17" i="28"/>
  <c r="T17" i="28"/>
  <c r="S17" i="28"/>
  <c r="R17" i="28"/>
  <c r="P17" i="28"/>
  <c r="Q17" i="28" s="1"/>
  <c r="I17" i="28"/>
  <c r="J17" i="28" s="1"/>
  <c r="Z16" i="28"/>
  <c r="V16" i="28"/>
  <c r="U16" i="28"/>
  <c r="T16" i="28"/>
  <c r="S16" i="28"/>
  <c r="R16" i="28"/>
  <c r="P16" i="28"/>
  <c r="Q16" i="28" s="1"/>
  <c r="I16" i="28"/>
  <c r="J16" i="28" s="1"/>
  <c r="Z15" i="28"/>
  <c r="V15" i="28"/>
  <c r="U15" i="28"/>
  <c r="T15" i="28"/>
  <c r="S15" i="28"/>
  <c r="R15" i="28"/>
  <c r="P15" i="28"/>
  <c r="Q15" i="28" s="1"/>
  <c r="I15" i="28"/>
  <c r="J15" i="28" s="1"/>
  <c r="Z14" i="28"/>
  <c r="V14" i="28"/>
  <c r="U14" i="28"/>
  <c r="T14" i="28"/>
  <c r="S14" i="28"/>
  <c r="R14" i="28"/>
  <c r="P14" i="28"/>
  <c r="Q14" i="28" s="1"/>
  <c r="I14" i="28"/>
  <c r="Z13" i="28"/>
  <c r="V13" i="28"/>
  <c r="U13" i="28"/>
  <c r="T13" i="28"/>
  <c r="S13" i="28"/>
  <c r="R13" i="28"/>
  <c r="P13" i="28"/>
  <c r="Q13" i="28" s="1"/>
  <c r="I13" i="28"/>
  <c r="Z12" i="28"/>
  <c r="V12" i="28"/>
  <c r="U12" i="28"/>
  <c r="T12" i="28"/>
  <c r="S12" i="28"/>
  <c r="R12" i="28"/>
  <c r="P12" i="28"/>
  <c r="Q12" i="28" s="1"/>
  <c r="I12" i="28"/>
  <c r="J12" i="28" s="1"/>
  <c r="Z11" i="28"/>
  <c r="V11" i="28"/>
  <c r="U11" i="28"/>
  <c r="T11" i="28"/>
  <c r="S11" i="28"/>
  <c r="R11" i="28"/>
  <c r="Z10" i="28"/>
  <c r="V10" i="28"/>
  <c r="U10" i="28"/>
  <c r="T10" i="28"/>
  <c r="S10" i="28"/>
  <c r="R10" i="28"/>
  <c r="P10" i="28"/>
  <c r="Q10" i="28" s="1"/>
  <c r="I10" i="28"/>
  <c r="J10" i="28" s="1"/>
  <c r="Z9" i="28"/>
  <c r="V9" i="28"/>
  <c r="U9" i="28"/>
  <c r="T9" i="28"/>
  <c r="S9" i="28"/>
  <c r="R9" i="28"/>
  <c r="P9" i="28"/>
  <c r="Q9" i="28" s="1"/>
  <c r="Z8" i="28"/>
  <c r="V8" i="28"/>
  <c r="U8" i="28"/>
  <c r="T8" i="28"/>
  <c r="S8" i="28"/>
  <c r="R8" i="28"/>
  <c r="P8" i="28"/>
  <c r="Q8" i="28" s="1"/>
  <c r="I8" i="28"/>
  <c r="J8" i="28" s="1"/>
  <c r="Z7" i="28"/>
  <c r="V7" i="28"/>
  <c r="U7" i="28"/>
  <c r="T7" i="28"/>
  <c r="S7" i="28"/>
  <c r="R7" i="28"/>
  <c r="P7" i="28"/>
  <c r="I7" i="28"/>
  <c r="J7" i="28" s="1"/>
  <c r="R36" i="27"/>
  <c r="R37" i="27"/>
  <c r="W66" i="30" l="1"/>
  <c r="W67" i="30" s="1"/>
  <c r="W68" i="30" s="1"/>
  <c r="J66" i="30"/>
  <c r="J67" i="30" s="1"/>
  <c r="J68" i="30" s="1"/>
  <c r="S67" i="30"/>
  <c r="S68" i="30" s="1"/>
  <c r="F9" i="2" s="1"/>
  <c r="W34" i="29"/>
  <c r="X34" i="29" s="1"/>
  <c r="W11" i="29"/>
  <c r="X11" i="29" s="1"/>
  <c r="Q64" i="28"/>
  <c r="Q65" i="28" s="1"/>
  <c r="W55" i="28"/>
  <c r="X55" i="28" s="1"/>
  <c r="I9" i="2"/>
  <c r="E9" i="2"/>
  <c r="W63" i="30"/>
  <c r="X7" i="30"/>
  <c r="H9" i="2"/>
  <c r="Q63" i="30"/>
  <c r="J63" i="30"/>
  <c r="G9" i="2"/>
  <c r="W57" i="29"/>
  <c r="X57" i="29" s="1"/>
  <c r="W30" i="29"/>
  <c r="X30" i="29" s="1"/>
  <c r="W31" i="29"/>
  <c r="X31" i="29" s="1"/>
  <c r="W29" i="29"/>
  <c r="X29" i="29" s="1"/>
  <c r="W32" i="29"/>
  <c r="X32" i="29" s="1"/>
  <c r="W28" i="29"/>
  <c r="X28" i="29" s="1"/>
  <c r="W8" i="29"/>
  <c r="X8" i="29" s="1"/>
  <c r="W33" i="29"/>
  <c r="X33" i="29" s="1"/>
  <c r="W58" i="29"/>
  <c r="X58" i="29" s="1"/>
  <c r="W10" i="29"/>
  <c r="X10" i="29" s="1"/>
  <c r="W35" i="29"/>
  <c r="X35" i="29" s="1"/>
  <c r="W60" i="29"/>
  <c r="X60" i="29" s="1"/>
  <c r="W12" i="29"/>
  <c r="X12" i="29" s="1"/>
  <c r="Q29" i="29"/>
  <c r="W39" i="29"/>
  <c r="X39" i="29" s="1"/>
  <c r="W14" i="29"/>
  <c r="X14" i="29" s="1"/>
  <c r="W43" i="29"/>
  <c r="X43" i="29" s="1"/>
  <c r="Q64" i="29"/>
  <c r="Q65" i="29" s="1"/>
  <c r="W24" i="29"/>
  <c r="X24" i="29" s="1"/>
  <c r="W37" i="29"/>
  <c r="X37" i="29" s="1"/>
  <c r="W50" i="29"/>
  <c r="X50" i="29" s="1"/>
  <c r="W26" i="29"/>
  <c r="X26" i="29" s="1"/>
  <c r="W52" i="29"/>
  <c r="X52" i="29" s="1"/>
  <c r="W41" i="29"/>
  <c r="X41" i="29" s="1"/>
  <c r="W53" i="29"/>
  <c r="X53" i="29" s="1"/>
  <c r="W61" i="29"/>
  <c r="X61" i="29" s="1"/>
  <c r="W55" i="29"/>
  <c r="X55" i="29" s="1"/>
  <c r="W45" i="29"/>
  <c r="X45" i="29" s="1"/>
  <c r="W47" i="29"/>
  <c r="X47" i="29" s="1"/>
  <c r="W9" i="29"/>
  <c r="X9" i="29" s="1"/>
  <c r="W20" i="29"/>
  <c r="X20" i="29" s="1"/>
  <c r="W16" i="29"/>
  <c r="X16" i="29" s="1"/>
  <c r="W22" i="29"/>
  <c r="X22" i="29" s="1"/>
  <c r="V63" i="29"/>
  <c r="W18" i="29"/>
  <c r="X18" i="29" s="1"/>
  <c r="I63" i="29"/>
  <c r="R63" i="29"/>
  <c r="S63" i="29"/>
  <c r="W56" i="29"/>
  <c r="X56" i="29" s="1"/>
  <c r="T63" i="29"/>
  <c r="W59" i="29"/>
  <c r="X59" i="29" s="1"/>
  <c r="U63" i="29"/>
  <c r="W13" i="29"/>
  <c r="X13" i="29" s="1"/>
  <c r="W15" i="29"/>
  <c r="X15" i="29" s="1"/>
  <c r="W17" i="29"/>
  <c r="X17" i="29" s="1"/>
  <c r="W19" i="29"/>
  <c r="X19" i="29" s="1"/>
  <c r="W21" i="29"/>
  <c r="X21" i="29" s="1"/>
  <c r="W23" i="29"/>
  <c r="X23" i="29" s="1"/>
  <c r="W25" i="29"/>
  <c r="X25" i="29" s="1"/>
  <c r="W27" i="29"/>
  <c r="X27" i="29" s="1"/>
  <c r="W48" i="29"/>
  <c r="X48" i="29" s="1"/>
  <c r="W51" i="29"/>
  <c r="X51" i="29" s="1"/>
  <c r="W36" i="29"/>
  <c r="X36" i="29" s="1"/>
  <c r="W38" i="29"/>
  <c r="X38" i="29" s="1"/>
  <c r="W40" i="29"/>
  <c r="X40" i="29" s="1"/>
  <c r="W42" i="29"/>
  <c r="X42" i="29" s="1"/>
  <c r="W44" i="29"/>
  <c r="X44" i="29" s="1"/>
  <c r="W46" i="29"/>
  <c r="X46" i="29" s="1"/>
  <c r="W54" i="29"/>
  <c r="X54" i="29" s="1"/>
  <c r="J7" i="29"/>
  <c r="W7" i="29"/>
  <c r="P63" i="29"/>
  <c r="I65" i="29"/>
  <c r="J64" i="28"/>
  <c r="J65" i="28" s="1"/>
  <c r="W57" i="28"/>
  <c r="X57" i="28" s="1"/>
  <c r="W49" i="28"/>
  <c r="X49" i="28" s="1"/>
  <c r="W34" i="28"/>
  <c r="X34" i="28" s="1"/>
  <c r="W61" i="28"/>
  <c r="X61" i="28" s="1"/>
  <c r="W48" i="28"/>
  <c r="X48" i="28" s="1"/>
  <c r="W46" i="28"/>
  <c r="X46" i="28" s="1"/>
  <c r="W44" i="28"/>
  <c r="X44" i="28" s="1"/>
  <c r="W42" i="28"/>
  <c r="X42" i="28" s="1"/>
  <c r="W40" i="28"/>
  <c r="X40" i="28" s="1"/>
  <c r="W39" i="28"/>
  <c r="X39" i="28" s="1"/>
  <c r="W36" i="28"/>
  <c r="X36" i="28" s="1"/>
  <c r="W26" i="28"/>
  <c r="X26" i="28" s="1"/>
  <c r="W14" i="28"/>
  <c r="X14" i="28" s="1"/>
  <c r="W13" i="28"/>
  <c r="X13" i="28" s="1"/>
  <c r="W11" i="28"/>
  <c r="X11" i="28" s="1"/>
  <c r="J61" i="28"/>
  <c r="J57" i="28"/>
  <c r="Z63" i="28"/>
  <c r="W21" i="28"/>
  <c r="X21" i="28" s="1"/>
  <c r="P63" i="28"/>
  <c r="W22" i="28"/>
  <c r="X22" i="28" s="1"/>
  <c r="W25" i="28"/>
  <c r="X25" i="28" s="1"/>
  <c r="W41" i="28"/>
  <c r="X41" i="28" s="1"/>
  <c r="W51" i="28"/>
  <c r="X51" i="28" s="1"/>
  <c r="W29" i="28"/>
  <c r="X29" i="28" s="1"/>
  <c r="W53" i="28"/>
  <c r="X53" i="28" s="1"/>
  <c r="W33" i="28"/>
  <c r="X33" i="28" s="1"/>
  <c r="W35" i="28"/>
  <c r="X35" i="28" s="1"/>
  <c r="W45" i="28"/>
  <c r="X45" i="28" s="1"/>
  <c r="W59" i="28"/>
  <c r="X59" i="28" s="1"/>
  <c r="W50" i="28"/>
  <c r="X50" i="28" s="1"/>
  <c r="J13" i="28"/>
  <c r="W10" i="28"/>
  <c r="X10" i="28" s="1"/>
  <c r="W18" i="28"/>
  <c r="X18" i="28" s="1"/>
  <c r="W30" i="28"/>
  <c r="X30" i="28" s="1"/>
  <c r="W54" i="28"/>
  <c r="X54" i="28" s="1"/>
  <c r="W58" i="28"/>
  <c r="X58" i="28" s="1"/>
  <c r="J14" i="28"/>
  <c r="J22" i="28"/>
  <c r="J26" i="28"/>
  <c r="W15" i="28"/>
  <c r="X15" i="28" s="1"/>
  <c r="W19" i="28"/>
  <c r="X19" i="28" s="1"/>
  <c r="W23" i="28"/>
  <c r="X23" i="28" s="1"/>
  <c r="W27" i="28"/>
  <c r="X27" i="28" s="1"/>
  <c r="W31" i="28"/>
  <c r="X31" i="28" s="1"/>
  <c r="W20" i="28"/>
  <c r="X20" i="28" s="1"/>
  <c r="W24" i="28"/>
  <c r="X24" i="28" s="1"/>
  <c r="W28" i="28"/>
  <c r="X28" i="28" s="1"/>
  <c r="W32" i="28"/>
  <c r="X32" i="28" s="1"/>
  <c r="W60" i="28"/>
  <c r="X60" i="28" s="1"/>
  <c r="W8" i="28"/>
  <c r="X8" i="28" s="1"/>
  <c r="W12" i="28"/>
  <c r="X12" i="28" s="1"/>
  <c r="W16" i="28"/>
  <c r="X16" i="28" s="1"/>
  <c r="W52" i="28"/>
  <c r="X52" i="28" s="1"/>
  <c r="W56" i="28"/>
  <c r="X56" i="28" s="1"/>
  <c r="W7" i="28"/>
  <c r="X7" i="28" s="1"/>
  <c r="W9" i="28"/>
  <c r="X9" i="28" s="1"/>
  <c r="W17" i="28"/>
  <c r="X17" i="28" s="1"/>
  <c r="T63" i="28"/>
  <c r="W37" i="28"/>
  <c r="X37" i="28" s="1"/>
  <c r="J39" i="28"/>
  <c r="J41" i="28"/>
  <c r="W43" i="28"/>
  <c r="X43" i="28" s="1"/>
  <c r="J45" i="28"/>
  <c r="W47" i="28"/>
  <c r="X47" i="28" s="1"/>
  <c r="I63" i="28"/>
  <c r="V63" i="28"/>
  <c r="Q7" i="28"/>
  <c r="W38" i="28"/>
  <c r="X38" i="28" s="1"/>
  <c r="J40" i="28"/>
  <c r="J42" i="28"/>
  <c r="J44" i="28"/>
  <c r="J46" i="28"/>
  <c r="J48" i="28"/>
  <c r="R63" i="28"/>
  <c r="S63" i="28"/>
  <c r="U63" i="28"/>
  <c r="P33" i="27"/>
  <c r="P35" i="27"/>
  <c r="Q35" i="27" s="1"/>
  <c r="Q47" i="27"/>
  <c r="P50" i="27"/>
  <c r="Q50" i="27" s="1"/>
  <c r="P51" i="27"/>
  <c r="Q51" i="27" s="1"/>
  <c r="P52" i="27"/>
  <c r="Q52" i="27" s="1"/>
  <c r="P53" i="27"/>
  <c r="Q53" i="27" s="1"/>
  <c r="P54" i="27"/>
  <c r="P55" i="27"/>
  <c r="P56" i="27"/>
  <c r="Q56" i="27" s="1"/>
  <c r="P57" i="27"/>
  <c r="Q57" i="27" s="1"/>
  <c r="P24" i="27"/>
  <c r="Q24" i="27" s="1"/>
  <c r="P25" i="27"/>
  <c r="Q25" i="27" s="1"/>
  <c r="P26" i="27"/>
  <c r="P27" i="27"/>
  <c r="P28" i="27"/>
  <c r="Q28" i="27" s="1"/>
  <c r="P29" i="27"/>
  <c r="Q29" i="27" s="1"/>
  <c r="P30" i="27"/>
  <c r="Q30" i="27" s="1"/>
  <c r="P31" i="27"/>
  <c r="Q31" i="27" s="1"/>
  <c r="P32" i="27"/>
  <c r="Q32" i="27" s="1"/>
  <c r="P16" i="27"/>
  <c r="Q16" i="27" s="1"/>
  <c r="P17" i="27"/>
  <c r="Q17" i="27" s="1"/>
  <c r="P18" i="27"/>
  <c r="P19" i="27"/>
  <c r="Q19" i="27" s="1"/>
  <c r="P20" i="27"/>
  <c r="Q20" i="27" s="1"/>
  <c r="I23" i="27"/>
  <c r="I24" i="27"/>
  <c r="I25" i="27"/>
  <c r="J25" i="27" s="1"/>
  <c r="I26" i="27"/>
  <c r="I27" i="27"/>
  <c r="I28" i="27"/>
  <c r="I29" i="27"/>
  <c r="J29" i="27" s="1"/>
  <c r="I30" i="27"/>
  <c r="I31" i="27"/>
  <c r="J31" i="27" s="1"/>
  <c r="I35" i="27"/>
  <c r="J35" i="27" s="1"/>
  <c r="I36" i="27"/>
  <c r="I37" i="27"/>
  <c r="I38" i="27"/>
  <c r="I39" i="27"/>
  <c r="I40" i="27"/>
  <c r="I41" i="27"/>
  <c r="J41" i="27" s="1"/>
  <c r="I42" i="27"/>
  <c r="J42" i="27" s="1"/>
  <c r="I43" i="27"/>
  <c r="I44" i="27"/>
  <c r="I45" i="27"/>
  <c r="I46" i="27"/>
  <c r="I47" i="27"/>
  <c r="I48" i="27"/>
  <c r="J48" i="27" s="1"/>
  <c r="I50" i="27"/>
  <c r="J50" i="27" s="1"/>
  <c r="I51" i="27"/>
  <c r="I52" i="27"/>
  <c r="I53" i="27"/>
  <c r="I54" i="27"/>
  <c r="J54" i="27" s="1"/>
  <c r="I55" i="27"/>
  <c r="J55" i="27" s="1"/>
  <c r="I56" i="27"/>
  <c r="J57" i="27"/>
  <c r="I60" i="27"/>
  <c r="I61" i="27"/>
  <c r="I18" i="27"/>
  <c r="J18" i="27" s="1"/>
  <c r="I19" i="27"/>
  <c r="J19" i="27" s="1"/>
  <c r="I20" i="27"/>
  <c r="I21" i="27"/>
  <c r="J21" i="27" s="1"/>
  <c r="Y65" i="27"/>
  <c r="W65" i="27"/>
  <c r="O65" i="27"/>
  <c r="N65" i="27"/>
  <c r="M65" i="27"/>
  <c r="L65" i="27"/>
  <c r="K65" i="27"/>
  <c r="H65" i="27"/>
  <c r="G65" i="27"/>
  <c r="F65" i="27"/>
  <c r="E65" i="27"/>
  <c r="D65" i="27"/>
  <c r="Z64" i="27"/>
  <c r="Z65" i="27" s="1"/>
  <c r="X64" i="27"/>
  <c r="X65" i="27" s="1"/>
  <c r="V64" i="27"/>
  <c r="V65" i="27" s="1"/>
  <c r="U64" i="27"/>
  <c r="U65" i="27" s="1"/>
  <c r="T64" i="27"/>
  <c r="T65" i="27" s="1"/>
  <c r="S64" i="27"/>
  <c r="S65" i="27" s="1"/>
  <c r="R64" i="27"/>
  <c r="R65" i="27" s="1"/>
  <c r="P64" i="27"/>
  <c r="P65" i="27" s="1"/>
  <c r="J64" i="27"/>
  <c r="J65" i="27" s="1"/>
  <c r="I64" i="27"/>
  <c r="I65" i="27" s="1"/>
  <c r="Y63" i="27"/>
  <c r="O63" i="27"/>
  <c r="N63" i="27"/>
  <c r="M63" i="27"/>
  <c r="L63" i="27"/>
  <c r="K63" i="27"/>
  <c r="H63" i="27"/>
  <c r="G63" i="27"/>
  <c r="F63" i="27"/>
  <c r="E63" i="27"/>
  <c r="D63" i="27"/>
  <c r="Z61" i="27"/>
  <c r="V61" i="27"/>
  <c r="U61" i="27"/>
  <c r="T61" i="27"/>
  <c r="S61" i="27"/>
  <c r="R61" i="27"/>
  <c r="P61" i="27"/>
  <c r="Q61" i="27" s="1"/>
  <c r="Z60" i="27"/>
  <c r="V60" i="27"/>
  <c r="U60" i="27"/>
  <c r="T60" i="27"/>
  <c r="S60" i="27"/>
  <c r="R60" i="27"/>
  <c r="P60" i="27"/>
  <c r="Q60" i="27" s="1"/>
  <c r="Z59" i="27"/>
  <c r="V59" i="27"/>
  <c r="U59" i="27"/>
  <c r="T59" i="27"/>
  <c r="S59" i="27"/>
  <c r="R59" i="27"/>
  <c r="P59" i="27"/>
  <c r="Q59" i="27" s="1"/>
  <c r="Z58" i="27"/>
  <c r="V58" i="27"/>
  <c r="U58" i="27"/>
  <c r="T58" i="27"/>
  <c r="S58" i="27"/>
  <c r="R58" i="27"/>
  <c r="P58" i="27"/>
  <c r="Q58" i="27" s="1"/>
  <c r="J58" i="27"/>
  <c r="Z57" i="27"/>
  <c r="V57" i="27"/>
  <c r="U57" i="27"/>
  <c r="T57" i="27"/>
  <c r="S57" i="27"/>
  <c r="R57" i="27"/>
  <c r="Z56" i="27"/>
  <c r="V56" i="27"/>
  <c r="U56" i="27"/>
  <c r="T56" i="27"/>
  <c r="S56" i="27"/>
  <c r="R56" i="27"/>
  <c r="J56" i="27"/>
  <c r="Z55" i="27"/>
  <c r="V55" i="27"/>
  <c r="U55" i="27"/>
  <c r="T55" i="27"/>
  <c r="S55" i="27"/>
  <c r="R55" i="27"/>
  <c r="Z54" i="27"/>
  <c r="V54" i="27"/>
  <c r="U54" i="27"/>
  <c r="T54" i="27"/>
  <c r="S54" i="27"/>
  <c r="R54" i="27"/>
  <c r="Z53" i="27"/>
  <c r="V53" i="27"/>
  <c r="U53" i="27"/>
  <c r="T53" i="27"/>
  <c r="S53" i="27"/>
  <c r="R53" i="27"/>
  <c r="Z52" i="27"/>
  <c r="V52" i="27"/>
  <c r="U52" i="27"/>
  <c r="T52" i="27"/>
  <c r="S52" i="27"/>
  <c r="R52" i="27"/>
  <c r="Z51" i="27"/>
  <c r="V51" i="27"/>
  <c r="U51" i="27"/>
  <c r="T51" i="27"/>
  <c r="S51" i="27"/>
  <c r="R51" i="27"/>
  <c r="Z50" i="27"/>
  <c r="V50" i="27"/>
  <c r="U50" i="27"/>
  <c r="T50" i="27"/>
  <c r="S50" i="27"/>
  <c r="R50" i="27"/>
  <c r="Z49" i="27"/>
  <c r="W49" i="27"/>
  <c r="X49" i="27" s="1"/>
  <c r="V49" i="27"/>
  <c r="U49" i="27"/>
  <c r="T49" i="27"/>
  <c r="S49" i="27"/>
  <c r="R49" i="27"/>
  <c r="Z48" i="27"/>
  <c r="V48" i="27"/>
  <c r="U48" i="27"/>
  <c r="T48" i="27"/>
  <c r="S48" i="27"/>
  <c r="R48" i="27"/>
  <c r="Z47" i="27"/>
  <c r="V47" i="27"/>
  <c r="U47" i="27"/>
  <c r="T47" i="27"/>
  <c r="S47" i="27"/>
  <c r="R47" i="27"/>
  <c r="Z46" i="27"/>
  <c r="V46" i="27"/>
  <c r="U46" i="27"/>
  <c r="T46" i="27"/>
  <c r="S46" i="27"/>
  <c r="R46" i="27"/>
  <c r="Z45" i="27"/>
  <c r="V45" i="27"/>
  <c r="U45" i="27"/>
  <c r="T45" i="27"/>
  <c r="S45" i="27"/>
  <c r="R45" i="27"/>
  <c r="P45" i="27"/>
  <c r="Z44" i="27"/>
  <c r="V44" i="27"/>
  <c r="U44" i="27"/>
  <c r="T44" i="27"/>
  <c r="S44" i="27"/>
  <c r="R44" i="27"/>
  <c r="P44" i="27"/>
  <c r="Z43" i="27"/>
  <c r="V43" i="27"/>
  <c r="U43" i="27"/>
  <c r="T43" i="27"/>
  <c r="S43" i="27"/>
  <c r="R43" i="27"/>
  <c r="P43" i="27"/>
  <c r="Q43" i="27" s="1"/>
  <c r="J43" i="27"/>
  <c r="Z42" i="27"/>
  <c r="V42" i="27"/>
  <c r="U42" i="27"/>
  <c r="T42" i="27"/>
  <c r="S42" i="27"/>
  <c r="R42" i="27"/>
  <c r="P42" i="27"/>
  <c r="Q42" i="27" s="1"/>
  <c r="Z41" i="27"/>
  <c r="V41" i="27"/>
  <c r="U41" i="27"/>
  <c r="T41" i="27"/>
  <c r="S41" i="27"/>
  <c r="R41" i="27"/>
  <c r="P41" i="27"/>
  <c r="W41" i="27" s="1"/>
  <c r="X41" i="27" s="1"/>
  <c r="Z40" i="27"/>
  <c r="V40" i="27"/>
  <c r="U40" i="27"/>
  <c r="T40" i="27"/>
  <c r="S40" i="27"/>
  <c r="R40" i="27"/>
  <c r="P40" i="27"/>
  <c r="Q40" i="27" s="1"/>
  <c r="J40" i="27"/>
  <c r="Z39" i="27"/>
  <c r="V39" i="27"/>
  <c r="U39" i="27"/>
  <c r="T39" i="27"/>
  <c r="S39" i="27"/>
  <c r="R39" i="27"/>
  <c r="P39" i="27"/>
  <c r="Q39" i="27" s="1"/>
  <c r="Z38" i="27"/>
  <c r="V38" i="27"/>
  <c r="U38" i="27"/>
  <c r="T38" i="27"/>
  <c r="S38" i="27"/>
  <c r="R38" i="27"/>
  <c r="P38" i="27"/>
  <c r="Q38" i="27" s="1"/>
  <c r="Z37" i="27"/>
  <c r="V37" i="27"/>
  <c r="U37" i="27"/>
  <c r="T37" i="27"/>
  <c r="S37" i="27"/>
  <c r="P37" i="27"/>
  <c r="Q37" i="27" s="1"/>
  <c r="Z36" i="27"/>
  <c r="V36" i="27"/>
  <c r="U36" i="27"/>
  <c r="T36" i="27"/>
  <c r="S36" i="27"/>
  <c r="P36" i="27"/>
  <c r="Z35" i="27"/>
  <c r="V35" i="27"/>
  <c r="U35" i="27"/>
  <c r="T35" i="27"/>
  <c r="S35" i="27"/>
  <c r="R35" i="27"/>
  <c r="Z34" i="27"/>
  <c r="V34" i="27"/>
  <c r="U34" i="27"/>
  <c r="T34" i="27"/>
  <c r="S34" i="27"/>
  <c r="R34" i="27"/>
  <c r="Z33" i="27"/>
  <c r="V33" i="27"/>
  <c r="U33" i="27"/>
  <c r="T33" i="27"/>
  <c r="S33" i="27"/>
  <c r="R33" i="27"/>
  <c r="Q33" i="27"/>
  <c r="Z32" i="27"/>
  <c r="V32" i="27"/>
  <c r="U32" i="27"/>
  <c r="T32" i="27"/>
  <c r="S32" i="27"/>
  <c r="R32" i="27"/>
  <c r="Z31" i="27"/>
  <c r="V31" i="27"/>
  <c r="U31" i="27"/>
  <c r="T31" i="27"/>
  <c r="S31" i="27"/>
  <c r="R31" i="27"/>
  <c r="Z30" i="27"/>
  <c r="V30" i="27"/>
  <c r="U30" i="27"/>
  <c r="T30" i="27"/>
  <c r="S30" i="27"/>
  <c r="R30" i="27"/>
  <c r="Z29" i="27"/>
  <c r="V29" i="27"/>
  <c r="U29" i="27"/>
  <c r="T29" i="27"/>
  <c r="S29" i="27"/>
  <c r="R29" i="27"/>
  <c r="Z28" i="27"/>
  <c r="V28" i="27"/>
  <c r="U28" i="27"/>
  <c r="T28" i="27"/>
  <c r="S28" i="27"/>
  <c r="R28" i="27"/>
  <c r="Z27" i="27"/>
  <c r="V27" i="27"/>
  <c r="U27" i="27"/>
  <c r="T27" i="27"/>
  <c r="S27" i="27"/>
  <c r="R27" i="27"/>
  <c r="Q27" i="27"/>
  <c r="Z26" i="27"/>
  <c r="V26" i="27"/>
  <c r="U26" i="27"/>
  <c r="T26" i="27"/>
  <c r="S26" i="27"/>
  <c r="R26" i="27"/>
  <c r="Q26" i="27"/>
  <c r="Z25" i="27"/>
  <c r="V25" i="27"/>
  <c r="U25" i="27"/>
  <c r="T25" i="27"/>
  <c r="S25" i="27"/>
  <c r="R25" i="27"/>
  <c r="Z24" i="27"/>
  <c r="V24" i="27"/>
  <c r="U24" i="27"/>
  <c r="T24" i="27"/>
  <c r="S24" i="27"/>
  <c r="R24" i="27"/>
  <c r="Z23" i="27"/>
  <c r="V23" i="27"/>
  <c r="U23" i="27"/>
  <c r="T23" i="27"/>
  <c r="S23" i="27"/>
  <c r="R23" i="27"/>
  <c r="P23" i="27"/>
  <c r="Q23" i="27" s="1"/>
  <c r="Z22" i="27"/>
  <c r="V22" i="27"/>
  <c r="U22" i="27"/>
  <c r="T22" i="27"/>
  <c r="S22" i="27"/>
  <c r="R22" i="27"/>
  <c r="P22" i="27"/>
  <c r="Q22" i="27" s="1"/>
  <c r="I22" i="27"/>
  <c r="Z21" i="27"/>
  <c r="V21" i="27"/>
  <c r="U21" i="27"/>
  <c r="T21" i="27"/>
  <c r="S21" i="27"/>
  <c r="R21" i="27"/>
  <c r="P21" i="27"/>
  <c r="Z20" i="27"/>
  <c r="V20" i="27"/>
  <c r="U20" i="27"/>
  <c r="T20" i="27"/>
  <c r="S20" i="27"/>
  <c r="R20" i="27"/>
  <c r="Z19" i="27"/>
  <c r="V19" i="27"/>
  <c r="U19" i="27"/>
  <c r="T19" i="27"/>
  <c r="S19" i="27"/>
  <c r="R19" i="27"/>
  <c r="Z18" i="27"/>
  <c r="V18" i="27"/>
  <c r="U18" i="27"/>
  <c r="T18" i="27"/>
  <c r="S18" i="27"/>
  <c r="R18" i="27"/>
  <c r="Q18" i="27"/>
  <c r="Z17" i="27"/>
  <c r="V17" i="27"/>
  <c r="U17" i="27"/>
  <c r="T17" i="27"/>
  <c r="S17" i="27"/>
  <c r="R17" i="27"/>
  <c r="I17" i="27"/>
  <c r="Z16" i="27"/>
  <c r="V16" i="27"/>
  <c r="U16" i="27"/>
  <c r="T16" i="27"/>
  <c r="S16" i="27"/>
  <c r="R16" i="27"/>
  <c r="I16" i="27"/>
  <c r="Z15" i="27"/>
  <c r="V15" i="27"/>
  <c r="U15" i="27"/>
  <c r="T15" i="27"/>
  <c r="S15" i="27"/>
  <c r="R15" i="27"/>
  <c r="P15" i="27"/>
  <c r="Q15" i="27" s="1"/>
  <c r="I15" i="27"/>
  <c r="Z14" i="27"/>
  <c r="V14" i="27"/>
  <c r="U14" i="27"/>
  <c r="T14" i="27"/>
  <c r="S14" i="27"/>
  <c r="R14" i="27"/>
  <c r="P14" i="27"/>
  <c r="Q14" i="27" s="1"/>
  <c r="I14" i="27"/>
  <c r="Z13" i="27"/>
  <c r="V13" i="27"/>
  <c r="U13" i="27"/>
  <c r="T13" i="27"/>
  <c r="S13" i="27"/>
  <c r="R13" i="27"/>
  <c r="P13" i="27"/>
  <c r="Q13" i="27" s="1"/>
  <c r="I13" i="27"/>
  <c r="J13" i="27" s="1"/>
  <c r="Z12" i="27"/>
  <c r="V12" i="27"/>
  <c r="U12" i="27"/>
  <c r="T12" i="27"/>
  <c r="S12" i="27"/>
  <c r="R12" i="27"/>
  <c r="P12" i="27"/>
  <c r="Q12" i="27" s="1"/>
  <c r="I12" i="27"/>
  <c r="J12" i="27" s="1"/>
  <c r="Z11" i="27"/>
  <c r="V11" i="27"/>
  <c r="U11" i="27"/>
  <c r="T11" i="27"/>
  <c r="S11" i="27"/>
  <c r="R11" i="27"/>
  <c r="P11" i="27"/>
  <c r="Q11" i="27" s="1"/>
  <c r="I11" i="27"/>
  <c r="J11" i="27" s="1"/>
  <c r="Z10" i="27"/>
  <c r="V10" i="27"/>
  <c r="U10" i="27"/>
  <c r="T10" i="27"/>
  <c r="S10" i="27"/>
  <c r="R10" i="27"/>
  <c r="P10" i="27"/>
  <c r="I10" i="27"/>
  <c r="J10" i="27" s="1"/>
  <c r="Z9" i="27"/>
  <c r="V9" i="27"/>
  <c r="U9" i="27"/>
  <c r="T9" i="27"/>
  <c r="S9" i="27"/>
  <c r="R9" i="27"/>
  <c r="P9" i="27"/>
  <c r="Q9" i="27" s="1"/>
  <c r="I9" i="27"/>
  <c r="J9" i="27" s="1"/>
  <c r="Z8" i="27"/>
  <c r="V8" i="27"/>
  <c r="U8" i="27"/>
  <c r="T8" i="27"/>
  <c r="S8" i="27"/>
  <c r="R8" i="27"/>
  <c r="P8" i="27"/>
  <c r="Q8" i="27" s="1"/>
  <c r="I8" i="27"/>
  <c r="Z7" i="27"/>
  <c r="V7" i="27"/>
  <c r="U7" i="27"/>
  <c r="T7" i="27"/>
  <c r="S7" i="27"/>
  <c r="R7" i="27"/>
  <c r="P7" i="27"/>
  <c r="Q7" i="27" s="1"/>
  <c r="I7" i="27"/>
  <c r="X63" i="30" l="1"/>
  <c r="X66" i="30"/>
  <c r="X67" i="30" s="1"/>
  <c r="X68" i="30" s="1"/>
  <c r="W29" i="27"/>
  <c r="X29" i="27" s="1"/>
  <c r="W28" i="27"/>
  <c r="X28" i="27" s="1"/>
  <c r="W45" i="27"/>
  <c r="X45" i="27" s="1"/>
  <c r="W26" i="27"/>
  <c r="X26" i="27" s="1"/>
  <c r="W46" i="27"/>
  <c r="X46" i="27" s="1"/>
  <c r="W18" i="27"/>
  <c r="X18" i="27" s="1"/>
  <c r="W52" i="27"/>
  <c r="X52" i="27" s="1"/>
  <c r="W36" i="27"/>
  <c r="X36" i="27" s="1"/>
  <c r="W44" i="27"/>
  <c r="X44" i="27" s="1"/>
  <c r="W35" i="27"/>
  <c r="X35" i="27" s="1"/>
  <c r="W55" i="27"/>
  <c r="X55" i="27" s="1"/>
  <c r="W30" i="27"/>
  <c r="X30" i="27" s="1"/>
  <c r="W20" i="27"/>
  <c r="X20" i="27" s="1"/>
  <c r="W54" i="27"/>
  <c r="X54" i="27" s="1"/>
  <c r="Q64" i="27"/>
  <c r="Q65" i="27" s="1"/>
  <c r="Q63" i="29"/>
  <c r="P71" i="29"/>
  <c r="F8" i="2" s="1"/>
  <c r="W63" i="29"/>
  <c r="X7" i="29"/>
  <c r="X63" i="29" s="1"/>
  <c r="J63" i="29"/>
  <c r="R71" i="28"/>
  <c r="H7" i="2" s="1"/>
  <c r="Q71" i="28"/>
  <c r="G7" i="2" s="1"/>
  <c r="S71" i="28"/>
  <c r="I7" i="2" s="1"/>
  <c r="P71" i="28"/>
  <c r="F7" i="2" s="1"/>
  <c r="J63" i="28"/>
  <c r="X63" i="28"/>
  <c r="O71" i="28"/>
  <c r="E7" i="2" s="1"/>
  <c r="W63" i="28"/>
  <c r="Q63" i="28"/>
  <c r="W60" i="27"/>
  <c r="X60" i="27" s="1"/>
  <c r="Q55" i="27"/>
  <c r="W53" i="27"/>
  <c r="X53" i="27" s="1"/>
  <c r="W48" i="27"/>
  <c r="X48" i="27" s="1"/>
  <c r="Q45" i="27"/>
  <c r="Q44" i="27"/>
  <c r="W40" i="27"/>
  <c r="X40" i="27" s="1"/>
  <c r="W38" i="27"/>
  <c r="X38" i="27" s="1"/>
  <c r="W51" i="27"/>
  <c r="X51" i="27" s="1"/>
  <c r="W42" i="27"/>
  <c r="X42" i="27" s="1"/>
  <c r="Q36" i="27"/>
  <c r="W58" i="27"/>
  <c r="X58" i="27" s="1"/>
  <c r="W61" i="27"/>
  <c r="X61" i="27" s="1"/>
  <c r="W27" i="27"/>
  <c r="X27" i="27" s="1"/>
  <c r="W15" i="27"/>
  <c r="X15" i="27" s="1"/>
  <c r="W14" i="27"/>
  <c r="X14" i="27" s="1"/>
  <c r="W8" i="27"/>
  <c r="X8" i="27" s="1"/>
  <c r="W34" i="27"/>
  <c r="X34" i="27" s="1"/>
  <c r="W25" i="27"/>
  <c r="X25" i="27" s="1"/>
  <c r="W21" i="27"/>
  <c r="X21" i="27" s="1"/>
  <c r="W12" i="27"/>
  <c r="X12" i="27" s="1"/>
  <c r="W10" i="27"/>
  <c r="X10" i="27" s="1"/>
  <c r="I63" i="27"/>
  <c r="J8" i="27"/>
  <c r="Z63" i="27"/>
  <c r="W56" i="27"/>
  <c r="X56" i="27" s="1"/>
  <c r="Q10" i="27"/>
  <c r="Q41" i="27"/>
  <c r="Q46" i="27"/>
  <c r="Q54" i="27"/>
  <c r="W11" i="27"/>
  <c r="X11" i="27" s="1"/>
  <c r="W16" i="27"/>
  <c r="X16" i="27" s="1"/>
  <c r="W17" i="27"/>
  <c r="X17" i="27" s="1"/>
  <c r="W37" i="27"/>
  <c r="X37" i="27" s="1"/>
  <c r="W43" i="27"/>
  <c r="X43" i="27" s="1"/>
  <c r="W50" i="27"/>
  <c r="X50" i="27" s="1"/>
  <c r="W57" i="27"/>
  <c r="X57" i="27" s="1"/>
  <c r="W9" i="27"/>
  <c r="X9" i="27" s="1"/>
  <c r="U63" i="27"/>
  <c r="W22" i="27"/>
  <c r="X22" i="27" s="1"/>
  <c r="W23" i="27"/>
  <c r="X23" i="27" s="1"/>
  <c r="W24" i="27"/>
  <c r="X24" i="27" s="1"/>
  <c r="W59" i="27"/>
  <c r="X59" i="27" s="1"/>
  <c r="W33" i="27"/>
  <c r="X33" i="27" s="1"/>
  <c r="W32" i="27"/>
  <c r="X32" i="27" s="1"/>
  <c r="W47" i="27"/>
  <c r="X47" i="27" s="1"/>
  <c r="W39" i="27"/>
  <c r="X39" i="27" s="1"/>
  <c r="W31" i="27"/>
  <c r="X31" i="27" s="1"/>
  <c r="W19" i="27"/>
  <c r="X19" i="27" s="1"/>
  <c r="J36" i="27"/>
  <c r="J44" i="27"/>
  <c r="J59" i="27"/>
  <c r="W13" i="27"/>
  <c r="X13" i="27" s="1"/>
  <c r="J16" i="27"/>
  <c r="J39" i="27"/>
  <c r="J47" i="27"/>
  <c r="J53" i="27"/>
  <c r="R63" i="27"/>
  <c r="W7" i="27"/>
  <c r="X7" i="27" s="1"/>
  <c r="S63" i="27"/>
  <c r="J14" i="27"/>
  <c r="J20" i="27"/>
  <c r="J37" i="27"/>
  <c r="J45" i="27"/>
  <c r="J51" i="27"/>
  <c r="J60" i="27"/>
  <c r="J7" i="27"/>
  <c r="T63" i="27"/>
  <c r="J17" i="27"/>
  <c r="V63" i="27"/>
  <c r="J15" i="27"/>
  <c r="J38" i="27"/>
  <c r="J46" i="27"/>
  <c r="J52" i="27"/>
  <c r="J61" i="27"/>
  <c r="Q21" i="27"/>
  <c r="J26" i="27"/>
  <c r="J28" i="27"/>
  <c r="P63" i="27"/>
  <c r="J22" i="27"/>
  <c r="J24" i="27"/>
  <c r="J27" i="27"/>
  <c r="J23" i="27"/>
  <c r="J30" i="27"/>
  <c r="I14" i="25"/>
  <c r="I15" i="25"/>
  <c r="Q16" i="25"/>
  <c r="Q17" i="25"/>
  <c r="Q23" i="25"/>
  <c r="Q24" i="25"/>
  <c r="Q25" i="25"/>
  <c r="Q27" i="25"/>
  <c r="Q28" i="25"/>
  <c r="Q29" i="25"/>
  <c r="Q30" i="25"/>
  <c r="Q31" i="25"/>
  <c r="Q32" i="25"/>
  <c r="Q33" i="25"/>
  <c r="Q36" i="25"/>
  <c r="Q38" i="25"/>
  <c r="Q40" i="25"/>
  <c r="Q42" i="25"/>
  <c r="Q43" i="25"/>
  <c r="Q44" i="25"/>
  <c r="Q45" i="25"/>
  <c r="Q46" i="25"/>
  <c r="Q48" i="25"/>
  <c r="Q50" i="25"/>
  <c r="Q51" i="25"/>
  <c r="Q52" i="25"/>
  <c r="Q54" i="25"/>
  <c r="Q55" i="25"/>
  <c r="Q56" i="25"/>
  <c r="Q57" i="25"/>
  <c r="Q58" i="25"/>
  <c r="Q59" i="25"/>
  <c r="Q60" i="25"/>
  <c r="I23" i="25"/>
  <c r="J23" i="25" s="1"/>
  <c r="I24" i="25"/>
  <c r="I25" i="25"/>
  <c r="J25" i="25" s="1"/>
  <c r="I26" i="25"/>
  <c r="I27" i="25"/>
  <c r="I28" i="25"/>
  <c r="I29" i="25"/>
  <c r="I30" i="25"/>
  <c r="J30" i="25" s="1"/>
  <c r="I31" i="25"/>
  <c r="J35" i="25"/>
  <c r="J39" i="25"/>
  <c r="J43" i="25"/>
  <c r="Y65" i="25"/>
  <c r="W65" i="25"/>
  <c r="O65" i="25"/>
  <c r="N65" i="25"/>
  <c r="M65" i="25"/>
  <c r="L65" i="25"/>
  <c r="K65" i="25"/>
  <c r="H65" i="25"/>
  <c r="G65" i="25"/>
  <c r="F65" i="25"/>
  <c r="E65" i="25"/>
  <c r="D65" i="25"/>
  <c r="Z64" i="25"/>
  <c r="Z65" i="25" s="1"/>
  <c r="X64" i="25"/>
  <c r="X65" i="25" s="1"/>
  <c r="V64" i="25"/>
  <c r="V65" i="25" s="1"/>
  <c r="U64" i="25"/>
  <c r="U65" i="25" s="1"/>
  <c r="T64" i="25"/>
  <c r="T65" i="25" s="1"/>
  <c r="S64" i="25"/>
  <c r="S65" i="25" s="1"/>
  <c r="R64" i="25"/>
  <c r="R65" i="25" s="1"/>
  <c r="P64" i="25"/>
  <c r="P65" i="25" s="1"/>
  <c r="I64" i="25"/>
  <c r="I65" i="25" s="1"/>
  <c r="Y63" i="25"/>
  <c r="O63" i="25"/>
  <c r="N63" i="25"/>
  <c r="M63" i="25"/>
  <c r="L63" i="25"/>
  <c r="K63" i="25"/>
  <c r="H63" i="25"/>
  <c r="G63" i="25"/>
  <c r="F63" i="25"/>
  <c r="E63" i="25"/>
  <c r="D63" i="25"/>
  <c r="Z61" i="25"/>
  <c r="V61" i="25"/>
  <c r="U61" i="25"/>
  <c r="T61" i="25"/>
  <c r="S61" i="25"/>
  <c r="R61" i="25"/>
  <c r="Q61" i="25"/>
  <c r="Z60" i="25"/>
  <c r="V60" i="25"/>
  <c r="U60" i="25"/>
  <c r="T60" i="25"/>
  <c r="S60" i="25"/>
  <c r="R60" i="25"/>
  <c r="Z59" i="25"/>
  <c r="V59" i="25"/>
  <c r="U59" i="25"/>
  <c r="T59" i="25"/>
  <c r="S59" i="25"/>
  <c r="R59" i="25"/>
  <c r="Z58" i="25"/>
  <c r="V58" i="25"/>
  <c r="U58" i="25"/>
  <c r="T58" i="25"/>
  <c r="S58" i="25"/>
  <c r="R58" i="25"/>
  <c r="Z57" i="25"/>
  <c r="V57" i="25"/>
  <c r="U57" i="25"/>
  <c r="T57" i="25"/>
  <c r="S57" i="25"/>
  <c r="R57" i="25"/>
  <c r="Z56" i="25"/>
  <c r="V56" i="25"/>
  <c r="U56" i="25"/>
  <c r="T56" i="25"/>
  <c r="S56" i="25"/>
  <c r="R56" i="25"/>
  <c r="Z55" i="25"/>
  <c r="V55" i="25"/>
  <c r="U55" i="25"/>
  <c r="T55" i="25"/>
  <c r="S55" i="25"/>
  <c r="R55" i="25"/>
  <c r="Z54" i="25"/>
  <c r="V54" i="25"/>
  <c r="U54" i="25"/>
  <c r="T54" i="25"/>
  <c r="S54" i="25"/>
  <c r="R54" i="25"/>
  <c r="Z53" i="25"/>
  <c r="V53" i="25"/>
  <c r="U53" i="25"/>
  <c r="T53" i="25"/>
  <c r="S53" i="25"/>
  <c r="R53" i="25"/>
  <c r="Q53" i="25"/>
  <c r="Z52" i="25"/>
  <c r="V52" i="25"/>
  <c r="U52" i="25"/>
  <c r="T52" i="25"/>
  <c r="S52" i="25"/>
  <c r="R52" i="25"/>
  <c r="Z51" i="25"/>
  <c r="V51" i="25"/>
  <c r="U51" i="25"/>
  <c r="T51" i="25"/>
  <c r="S51" i="25"/>
  <c r="R51" i="25"/>
  <c r="Z50" i="25"/>
  <c r="V50" i="25"/>
  <c r="U50" i="25"/>
  <c r="T50" i="25"/>
  <c r="S50" i="25"/>
  <c r="R50" i="25"/>
  <c r="Z49" i="25"/>
  <c r="W49" i="25"/>
  <c r="X49" i="25" s="1"/>
  <c r="V49" i="25"/>
  <c r="U49" i="25"/>
  <c r="T49" i="25"/>
  <c r="S49" i="25"/>
  <c r="Z48" i="25"/>
  <c r="V48" i="25"/>
  <c r="U48" i="25"/>
  <c r="T48" i="25"/>
  <c r="S48" i="25"/>
  <c r="R48" i="25"/>
  <c r="Z47" i="25"/>
  <c r="V47" i="25"/>
  <c r="U47" i="25"/>
  <c r="T47" i="25"/>
  <c r="S47" i="25"/>
  <c r="R47" i="25"/>
  <c r="Q47" i="25"/>
  <c r="Z46" i="25"/>
  <c r="V46" i="25"/>
  <c r="U46" i="25"/>
  <c r="T46" i="25"/>
  <c r="S46" i="25"/>
  <c r="R46" i="25"/>
  <c r="Z45" i="25"/>
  <c r="V45" i="25"/>
  <c r="U45" i="25"/>
  <c r="T45" i="25"/>
  <c r="S45" i="25"/>
  <c r="R45" i="25"/>
  <c r="W45" i="25"/>
  <c r="X45" i="25" s="1"/>
  <c r="Z44" i="25"/>
  <c r="V44" i="25"/>
  <c r="U44" i="25"/>
  <c r="T44" i="25"/>
  <c r="S44" i="25"/>
  <c r="R44" i="25"/>
  <c r="Z43" i="25"/>
  <c r="V43" i="25"/>
  <c r="U43" i="25"/>
  <c r="T43" i="25"/>
  <c r="S43" i="25"/>
  <c r="R43" i="25"/>
  <c r="Z42" i="25"/>
  <c r="V42" i="25"/>
  <c r="U42" i="25"/>
  <c r="T42" i="25"/>
  <c r="S42" i="25"/>
  <c r="R42" i="25"/>
  <c r="Z41" i="25"/>
  <c r="V41" i="25"/>
  <c r="U41" i="25"/>
  <c r="T41" i="25"/>
  <c r="S41" i="25"/>
  <c r="R41" i="25"/>
  <c r="Q41" i="25"/>
  <c r="Z40" i="25"/>
  <c r="V40" i="25"/>
  <c r="U40" i="25"/>
  <c r="T40" i="25"/>
  <c r="S40" i="25"/>
  <c r="R40" i="25"/>
  <c r="Z39" i="25"/>
  <c r="V39" i="25"/>
  <c r="U39" i="25"/>
  <c r="T39" i="25"/>
  <c r="S39" i="25"/>
  <c r="R39" i="25"/>
  <c r="Q39" i="25"/>
  <c r="Z38" i="25"/>
  <c r="V38" i="25"/>
  <c r="U38" i="25"/>
  <c r="T38" i="25"/>
  <c r="S38" i="25"/>
  <c r="R38" i="25"/>
  <c r="Z37" i="25"/>
  <c r="V37" i="25"/>
  <c r="U37" i="25"/>
  <c r="T37" i="25"/>
  <c r="S37" i="25"/>
  <c r="R37" i="25"/>
  <c r="Q37" i="25"/>
  <c r="Z36" i="25"/>
  <c r="V36" i="25"/>
  <c r="U36" i="25"/>
  <c r="T36" i="25"/>
  <c r="S36" i="25"/>
  <c r="R36" i="25"/>
  <c r="W36" i="25"/>
  <c r="X36" i="25" s="1"/>
  <c r="Z35" i="25"/>
  <c r="V35" i="25"/>
  <c r="U35" i="25"/>
  <c r="T35" i="25"/>
  <c r="S35" i="25"/>
  <c r="R35" i="25"/>
  <c r="Q35" i="25"/>
  <c r="Z34" i="25"/>
  <c r="V34" i="25"/>
  <c r="U34" i="25"/>
  <c r="T34" i="25"/>
  <c r="S34" i="25"/>
  <c r="R34" i="25"/>
  <c r="Z33" i="25"/>
  <c r="V33" i="25"/>
  <c r="U33" i="25"/>
  <c r="T33" i="25"/>
  <c r="S33" i="25"/>
  <c r="R33" i="25"/>
  <c r="Z32" i="25"/>
  <c r="V32" i="25"/>
  <c r="U32" i="25"/>
  <c r="T32" i="25"/>
  <c r="S32" i="25"/>
  <c r="R32" i="25"/>
  <c r="Z31" i="25"/>
  <c r="V31" i="25"/>
  <c r="U31" i="25"/>
  <c r="T31" i="25"/>
  <c r="S31" i="25"/>
  <c r="R31" i="25"/>
  <c r="Z30" i="25"/>
  <c r="V30" i="25"/>
  <c r="U30" i="25"/>
  <c r="T30" i="25"/>
  <c r="S30" i="25"/>
  <c r="R30" i="25"/>
  <c r="Z29" i="25"/>
  <c r="V29" i="25"/>
  <c r="U29" i="25"/>
  <c r="T29" i="25"/>
  <c r="S29" i="25"/>
  <c r="R29" i="25"/>
  <c r="J29" i="25"/>
  <c r="Z28" i="25"/>
  <c r="V28" i="25"/>
  <c r="U28" i="25"/>
  <c r="T28" i="25"/>
  <c r="S28" i="25"/>
  <c r="R28" i="25"/>
  <c r="Z27" i="25"/>
  <c r="V27" i="25"/>
  <c r="U27" i="25"/>
  <c r="T27" i="25"/>
  <c r="S27" i="25"/>
  <c r="R27" i="25"/>
  <c r="J27" i="25"/>
  <c r="Z26" i="25"/>
  <c r="V26" i="25"/>
  <c r="U26" i="25"/>
  <c r="T26" i="25"/>
  <c r="S26" i="25"/>
  <c r="R26" i="25"/>
  <c r="Q26" i="25"/>
  <c r="Z25" i="25"/>
  <c r="V25" i="25"/>
  <c r="U25" i="25"/>
  <c r="T25" i="25"/>
  <c r="S25" i="25"/>
  <c r="R25" i="25"/>
  <c r="Z24" i="25"/>
  <c r="V24" i="25"/>
  <c r="U24" i="25"/>
  <c r="T24" i="25"/>
  <c r="S24" i="25"/>
  <c r="R24" i="25"/>
  <c r="Z23" i="25"/>
  <c r="V23" i="25"/>
  <c r="U23" i="25"/>
  <c r="T23" i="25"/>
  <c r="S23" i="25"/>
  <c r="R23" i="25"/>
  <c r="Z22" i="25"/>
  <c r="V22" i="25"/>
  <c r="U22" i="25"/>
  <c r="T22" i="25"/>
  <c r="S22" i="25"/>
  <c r="R22" i="25"/>
  <c r="Q22" i="25"/>
  <c r="Z21" i="25"/>
  <c r="V21" i="25"/>
  <c r="U21" i="25"/>
  <c r="T21" i="25"/>
  <c r="S21" i="25"/>
  <c r="R21" i="25"/>
  <c r="Z20" i="25"/>
  <c r="V20" i="25"/>
  <c r="U20" i="25"/>
  <c r="T20" i="25"/>
  <c r="S20" i="25"/>
  <c r="R20" i="25"/>
  <c r="Q20" i="25"/>
  <c r="W20" i="25"/>
  <c r="X20" i="25" s="1"/>
  <c r="Z19" i="25"/>
  <c r="V19" i="25"/>
  <c r="U19" i="25"/>
  <c r="T19" i="25"/>
  <c r="S19" i="25"/>
  <c r="R19" i="25"/>
  <c r="Q19" i="25"/>
  <c r="Z18" i="25"/>
  <c r="V18" i="25"/>
  <c r="U18" i="25"/>
  <c r="T18" i="25"/>
  <c r="S18" i="25"/>
  <c r="R18" i="25"/>
  <c r="Q18" i="25"/>
  <c r="J18" i="25"/>
  <c r="Z17" i="25"/>
  <c r="V17" i="25"/>
  <c r="U17" i="25"/>
  <c r="T17" i="25"/>
  <c r="S17" i="25"/>
  <c r="R17" i="25"/>
  <c r="Z16" i="25"/>
  <c r="V16" i="25"/>
  <c r="U16" i="25"/>
  <c r="T16" i="25"/>
  <c r="S16" i="25"/>
  <c r="R16" i="25"/>
  <c r="I16" i="25"/>
  <c r="Z15" i="25"/>
  <c r="V15" i="25"/>
  <c r="U15" i="25"/>
  <c r="T15" i="25"/>
  <c r="S15" i="25"/>
  <c r="R15" i="25"/>
  <c r="Q15" i="25"/>
  <c r="Z14" i="25"/>
  <c r="V14" i="25"/>
  <c r="U14" i="25"/>
  <c r="T14" i="25"/>
  <c r="S14" i="25"/>
  <c r="R14" i="25"/>
  <c r="Q14" i="25"/>
  <c r="Z13" i="25"/>
  <c r="V13" i="25"/>
  <c r="U13" i="25"/>
  <c r="T13" i="25"/>
  <c r="S13" i="25"/>
  <c r="R13" i="25"/>
  <c r="Q13" i="25"/>
  <c r="I13" i="25"/>
  <c r="Z12" i="25"/>
  <c r="V12" i="25"/>
  <c r="U12" i="25"/>
  <c r="T12" i="25"/>
  <c r="S12" i="25"/>
  <c r="R12" i="25"/>
  <c r="Q12" i="25"/>
  <c r="I12" i="25"/>
  <c r="Z11" i="25"/>
  <c r="V11" i="25"/>
  <c r="U11" i="25"/>
  <c r="T11" i="25"/>
  <c r="S11" i="25"/>
  <c r="R11" i="25"/>
  <c r="Q11" i="25"/>
  <c r="I11" i="25"/>
  <c r="Z10" i="25"/>
  <c r="V10" i="25"/>
  <c r="U10" i="25"/>
  <c r="T10" i="25"/>
  <c r="S10" i="25"/>
  <c r="R10" i="25"/>
  <c r="Q10" i="25"/>
  <c r="I10" i="25"/>
  <c r="Z9" i="25"/>
  <c r="V9" i="25"/>
  <c r="U9" i="25"/>
  <c r="T9" i="25"/>
  <c r="S9" i="25"/>
  <c r="R9" i="25"/>
  <c r="Q9" i="25"/>
  <c r="I9" i="25"/>
  <c r="Z8" i="25"/>
  <c r="V8" i="25"/>
  <c r="U8" i="25"/>
  <c r="T8" i="25"/>
  <c r="S8" i="25"/>
  <c r="R8" i="25"/>
  <c r="P8" i="25"/>
  <c r="Q8" i="25" s="1"/>
  <c r="I8" i="25"/>
  <c r="Z7" i="25"/>
  <c r="V7" i="25"/>
  <c r="U7" i="25"/>
  <c r="T7" i="25"/>
  <c r="S7" i="25"/>
  <c r="R7" i="25"/>
  <c r="P7" i="25"/>
  <c r="I7" i="25"/>
  <c r="R8" i="6"/>
  <c r="S8" i="6"/>
  <c r="T8" i="6"/>
  <c r="U8" i="6"/>
  <c r="V8" i="6"/>
  <c r="R9" i="6"/>
  <c r="S9" i="6"/>
  <c r="T9" i="6"/>
  <c r="U9" i="6"/>
  <c r="V9" i="6"/>
  <c r="R10" i="6"/>
  <c r="S10" i="6"/>
  <c r="T10" i="6"/>
  <c r="U10" i="6"/>
  <c r="V10" i="6"/>
  <c r="R11" i="6"/>
  <c r="S11" i="6"/>
  <c r="T11" i="6"/>
  <c r="U11" i="6"/>
  <c r="V11" i="6"/>
  <c r="R12" i="6"/>
  <c r="S12" i="6"/>
  <c r="T12" i="6"/>
  <c r="U12" i="6"/>
  <c r="V12" i="6"/>
  <c r="R13" i="6"/>
  <c r="S13" i="6"/>
  <c r="T13" i="6"/>
  <c r="U13" i="6"/>
  <c r="V13" i="6"/>
  <c r="R14" i="6"/>
  <c r="S14" i="6"/>
  <c r="T14" i="6"/>
  <c r="U14" i="6"/>
  <c r="V14" i="6"/>
  <c r="R15" i="6"/>
  <c r="S15" i="6"/>
  <c r="T15" i="6"/>
  <c r="U15" i="6"/>
  <c r="V15" i="6"/>
  <c r="R16" i="6"/>
  <c r="S16" i="6"/>
  <c r="T16" i="6"/>
  <c r="U16" i="6"/>
  <c r="V16" i="6"/>
  <c r="R17" i="6"/>
  <c r="S17" i="6"/>
  <c r="T17" i="6"/>
  <c r="U17" i="6"/>
  <c r="V17" i="6"/>
  <c r="R18" i="6"/>
  <c r="S18" i="6"/>
  <c r="T18" i="6"/>
  <c r="U18" i="6"/>
  <c r="V18" i="6"/>
  <c r="R19" i="6"/>
  <c r="S19" i="6"/>
  <c r="T19" i="6"/>
  <c r="U19" i="6"/>
  <c r="V19" i="6"/>
  <c r="R20" i="6"/>
  <c r="S20" i="6"/>
  <c r="T20" i="6"/>
  <c r="U20" i="6"/>
  <c r="V20" i="6"/>
  <c r="R21" i="6"/>
  <c r="S21" i="6"/>
  <c r="T21" i="6"/>
  <c r="U21" i="6"/>
  <c r="V21" i="6"/>
  <c r="R22" i="6"/>
  <c r="S22" i="6"/>
  <c r="T22" i="6"/>
  <c r="U22" i="6"/>
  <c r="V22" i="6"/>
  <c r="R23" i="6"/>
  <c r="S23" i="6"/>
  <c r="T23" i="6"/>
  <c r="U23" i="6"/>
  <c r="V23" i="6"/>
  <c r="R24" i="6"/>
  <c r="S24" i="6"/>
  <c r="T24" i="6"/>
  <c r="U24" i="6"/>
  <c r="V24" i="6"/>
  <c r="R25" i="6"/>
  <c r="S25" i="6"/>
  <c r="T25" i="6"/>
  <c r="U25" i="6"/>
  <c r="V25" i="6"/>
  <c r="R26" i="6"/>
  <c r="S26" i="6"/>
  <c r="T26" i="6"/>
  <c r="U26" i="6"/>
  <c r="V26" i="6"/>
  <c r="R27" i="6"/>
  <c r="S27" i="6"/>
  <c r="T27" i="6"/>
  <c r="U27" i="6"/>
  <c r="V27" i="6"/>
  <c r="R28" i="6"/>
  <c r="S28" i="6"/>
  <c r="T28" i="6"/>
  <c r="U28" i="6"/>
  <c r="V28" i="6"/>
  <c r="R29" i="6"/>
  <c r="S29" i="6"/>
  <c r="T29" i="6"/>
  <c r="U29" i="6"/>
  <c r="V29" i="6"/>
  <c r="R30" i="6"/>
  <c r="S30" i="6"/>
  <c r="T30" i="6"/>
  <c r="U30" i="6"/>
  <c r="V30" i="6"/>
  <c r="R31" i="6"/>
  <c r="S31" i="6"/>
  <c r="T31" i="6"/>
  <c r="U31" i="6"/>
  <c r="V31" i="6"/>
  <c r="R32" i="6"/>
  <c r="S32" i="6"/>
  <c r="T32" i="6"/>
  <c r="U32" i="6"/>
  <c r="V32" i="6"/>
  <c r="R33" i="6"/>
  <c r="S33" i="6"/>
  <c r="T33" i="6"/>
  <c r="U33" i="6"/>
  <c r="V33" i="6"/>
  <c r="R34" i="6"/>
  <c r="S34" i="6"/>
  <c r="T34" i="6"/>
  <c r="U34" i="6"/>
  <c r="V34" i="6"/>
  <c r="R35" i="6"/>
  <c r="S35" i="6"/>
  <c r="T35" i="6"/>
  <c r="U35" i="6"/>
  <c r="V35" i="6"/>
  <c r="R36" i="6"/>
  <c r="S36" i="6"/>
  <c r="T36" i="6"/>
  <c r="U36" i="6"/>
  <c r="V36" i="6"/>
  <c r="R37" i="6"/>
  <c r="S37" i="6"/>
  <c r="T37" i="6"/>
  <c r="U37" i="6"/>
  <c r="V37" i="6"/>
  <c r="R38" i="6"/>
  <c r="S38" i="6"/>
  <c r="T38" i="6"/>
  <c r="U38" i="6"/>
  <c r="V38" i="6"/>
  <c r="R39" i="6"/>
  <c r="S39" i="6"/>
  <c r="T39" i="6"/>
  <c r="U39" i="6"/>
  <c r="V39" i="6"/>
  <c r="R40" i="6"/>
  <c r="S40" i="6"/>
  <c r="T40" i="6"/>
  <c r="U40" i="6"/>
  <c r="V40" i="6"/>
  <c r="R41" i="6"/>
  <c r="S41" i="6"/>
  <c r="T41" i="6"/>
  <c r="U41" i="6"/>
  <c r="V41" i="6"/>
  <c r="R42" i="6"/>
  <c r="S42" i="6"/>
  <c r="T42" i="6"/>
  <c r="U42" i="6"/>
  <c r="V42" i="6"/>
  <c r="R43" i="6"/>
  <c r="S43" i="6"/>
  <c r="T43" i="6"/>
  <c r="U43" i="6"/>
  <c r="V43" i="6"/>
  <c r="R44" i="6"/>
  <c r="S44" i="6"/>
  <c r="T44" i="6"/>
  <c r="U44" i="6"/>
  <c r="V44" i="6"/>
  <c r="R45" i="6"/>
  <c r="S45" i="6"/>
  <c r="T45" i="6"/>
  <c r="U45" i="6"/>
  <c r="V45" i="6"/>
  <c r="R46" i="6"/>
  <c r="S46" i="6"/>
  <c r="T46" i="6"/>
  <c r="U46" i="6"/>
  <c r="V46" i="6"/>
  <c r="R47" i="6"/>
  <c r="S47" i="6"/>
  <c r="T47" i="6"/>
  <c r="U47" i="6"/>
  <c r="V47" i="6"/>
  <c r="R48" i="6"/>
  <c r="S48" i="6"/>
  <c r="T48" i="6"/>
  <c r="U48" i="6"/>
  <c r="V48" i="6"/>
  <c r="R49" i="6"/>
  <c r="S49" i="6"/>
  <c r="T49" i="6"/>
  <c r="U49" i="6"/>
  <c r="V49" i="6"/>
  <c r="R50" i="6"/>
  <c r="S50" i="6"/>
  <c r="T50" i="6"/>
  <c r="U50" i="6"/>
  <c r="V50" i="6"/>
  <c r="R51" i="6"/>
  <c r="S51" i="6"/>
  <c r="T51" i="6"/>
  <c r="U51" i="6"/>
  <c r="V51" i="6"/>
  <c r="R52" i="6"/>
  <c r="S52" i="6"/>
  <c r="T52" i="6"/>
  <c r="U52" i="6"/>
  <c r="V52" i="6"/>
  <c r="R53" i="6"/>
  <c r="S53" i="6"/>
  <c r="T53" i="6"/>
  <c r="U53" i="6"/>
  <c r="V53" i="6"/>
  <c r="R54" i="6"/>
  <c r="S54" i="6"/>
  <c r="T54" i="6"/>
  <c r="U54" i="6"/>
  <c r="V54" i="6"/>
  <c r="R55" i="6"/>
  <c r="S55" i="6"/>
  <c r="T55" i="6"/>
  <c r="U55" i="6"/>
  <c r="V55" i="6"/>
  <c r="R56" i="6"/>
  <c r="S56" i="6"/>
  <c r="T56" i="6"/>
  <c r="U56" i="6"/>
  <c r="V56" i="6"/>
  <c r="R57" i="6"/>
  <c r="S57" i="6"/>
  <c r="T57" i="6"/>
  <c r="U57" i="6"/>
  <c r="V57" i="6"/>
  <c r="R58" i="6"/>
  <c r="S58" i="6"/>
  <c r="T58" i="6"/>
  <c r="U58" i="6"/>
  <c r="V58" i="6"/>
  <c r="R59" i="6"/>
  <c r="S59" i="6"/>
  <c r="T59" i="6"/>
  <c r="U59" i="6"/>
  <c r="V59" i="6"/>
  <c r="R60" i="6"/>
  <c r="S60" i="6"/>
  <c r="T60" i="6"/>
  <c r="U60" i="6"/>
  <c r="V60" i="6"/>
  <c r="R61" i="6"/>
  <c r="S61" i="6"/>
  <c r="T61" i="6"/>
  <c r="U61" i="6"/>
  <c r="V61" i="6"/>
  <c r="S7" i="6"/>
  <c r="T7" i="6"/>
  <c r="U7" i="6"/>
  <c r="V7" i="6"/>
  <c r="R7" i="6"/>
  <c r="W16" i="25" l="1"/>
  <c r="X16" i="25" s="1"/>
  <c r="W30" i="25"/>
  <c r="X30" i="25" s="1"/>
  <c r="W31" i="25"/>
  <c r="X31" i="25" s="1"/>
  <c r="Q64" i="25"/>
  <c r="Q65" i="25" s="1"/>
  <c r="W17" i="25"/>
  <c r="X17" i="25" s="1"/>
  <c r="W21" i="25"/>
  <c r="X21" i="25" s="1"/>
  <c r="W19" i="25"/>
  <c r="X19" i="25" s="1"/>
  <c r="J64" i="25"/>
  <c r="J65" i="25" s="1"/>
  <c r="O71" i="29"/>
  <c r="E8" i="2" s="1"/>
  <c r="Q71" i="29"/>
  <c r="G8" i="2" s="1"/>
  <c r="R71" i="29"/>
  <c r="H8" i="2" s="1"/>
  <c r="S71" i="29"/>
  <c r="I8" i="2" s="1"/>
  <c r="Q63" i="27"/>
  <c r="P71" i="27"/>
  <c r="F6" i="2" s="1"/>
  <c r="O71" i="27"/>
  <c r="E6" i="2" s="1"/>
  <c r="Q71" i="27"/>
  <c r="G6" i="2" s="1"/>
  <c r="S71" i="27"/>
  <c r="I6" i="2" s="1"/>
  <c r="X63" i="27"/>
  <c r="J63" i="27"/>
  <c r="R71" i="27"/>
  <c r="H6" i="2" s="1"/>
  <c r="W63" i="27"/>
  <c r="W57" i="25"/>
  <c r="X57" i="25" s="1"/>
  <c r="W56" i="25"/>
  <c r="X56" i="25" s="1"/>
  <c r="W52" i="25"/>
  <c r="X52" i="25" s="1"/>
  <c r="W38" i="25"/>
  <c r="X38" i="25" s="1"/>
  <c r="W27" i="25"/>
  <c r="X27" i="25" s="1"/>
  <c r="Q21" i="25"/>
  <c r="W15" i="25"/>
  <c r="X15" i="25" s="1"/>
  <c r="W14" i="25"/>
  <c r="X14" i="25" s="1"/>
  <c r="W13" i="25"/>
  <c r="X13" i="25" s="1"/>
  <c r="W12" i="25"/>
  <c r="X12" i="25" s="1"/>
  <c r="W11" i="25"/>
  <c r="X11" i="25" s="1"/>
  <c r="W10" i="25"/>
  <c r="X10" i="25" s="1"/>
  <c r="W9" i="25"/>
  <c r="X9" i="25" s="1"/>
  <c r="W8" i="25"/>
  <c r="X8" i="25" s="1"/>
  <c r="W58" i="25"/>
  <c r="X58" i="25" s="1"/>
  <c r="W53" i="25"/>
  <c r="X53" i="25" s="1"/>
  <c r="W43" i="25"/>
  <c r="X43" i="25" s="1"/>
  <c r="W35" i="25"/>
  <c r="X35" i="25" s="1"/>
  <c r="W34" i="25"/>
  <c r="X34" i="25" s="1"/>
  <c r="W29" i="25"/>
  <c r="X29" i="25" s="1"/>
  <c r="W25" i="25"/>
  <c r="X25" i="25" s="1"/>
  <c r="W18" i="25"/>
  <c r="X18" i="25" s="1"/>
  <c r="W28" i="25"/>
  <c r="X28" i="25" s="1"/>
  <c r="W37" i="25"/>
  <c r="X37" i="25" s="1"/>
  <c r="W60" i="25"/>
  <c r="X60" i="25" s="1"/>
  <c r="W39" i="25"/>
  <c r="X39" i="25" s="1"/>
  <c r="W47" i="25"/>
  <c r="X47" i="25" s="1"/>
  <c r="W22" i="25"/>
  <c r="X22" i="25" s="1"/>
  <c r="W54" i="25"/>
  <c r="X54" i="25" s="1"/>
  <c r="W24" i="25"/>
  <c r="X24" i="25" s="1"/>
  <c r="W32" i="25"/>
  <c r="X32" i="25" s="1"/>
  <c r="W41" i="25"/>
  <c r="X41" i="25" s="1"/>
  <c r="W26" i="25"/>
  <c r="X26" i="25" s="1"/>
  <c r="J31" i="25"/>
  <c r="W23" i="25"/>
  <c r="X23" i="25" s="1"/>
  <c r="J37" i="25"/>
  <c r="J41" i="25"/>
  <c r="W50" i="25"/>
  <c r="X50" i="25" s="1"/>
  <c r="J24" i="25"/>
  <c r="R63" i="25"/>
  <c r="I63" i="25"/>
  <c r="W42" i="25"/>
  <c r="X42" i="25" s="1"/>
  <c r="J42" i="25"/>
  <c r="W46" i="25"/>
  <c r="X46" i="25" s="1"/>
  <c r="J7" i="25"/>
  <c r="W7" i="25"/>
  <c r="J9" i="25"/>
  <c r="J11" i="25"/>
  <c r="J13" i="25"/>
  <c r="J15" i="25"/>
  <c r="J17" i="25"/>
  <c r="W33" i="25"/>
  <c r="X33" i="25" s="1"/>
  <c r="J36" i="25"/>
  <c r="W55" i="25"/>
  <c r="X55" i="25" s="1"/>
  <c r="P63" i="25"/>
  <c r="Q7" i="25"/>
  <c r="J20" i="25"/>
  <c r="W51" i="25"/>
  <c r="X51" i="25" s="1"/>
  <c r="W59" i="25"/>
  <c r="X59" i="25" s="1"/>
  <c r="W40" i="25"/>
  <c r="X40" i="25" s="1"/>
  <c r="J40" i="25"/>
  <c r="W44" i="25"/>
  <c r="X44" i="25" s="1"/>
  <c r="W48" i="25"/>
  <c r="X48" i="25" s="1"/>
  <c r="S63" i="25"/>
  <c r="J8" i="25"/>
  <c r="J10" i="25"/>
  <c r="J12" i="25"/>
  <c r="J14" i="25"/>
  <c r="J16" i="25"/>
  <c r="T63" i="25"/>
  <c r="U63" i="25"/>
  <c r="J19" i="25"/>
  <c r="J38" i="25"/>
  <c r="W61" i="25"/>
  <c r="X61" i="25" s="1"/>
  <c r="V63" i="25"/>
  <c r="J26" i="25"/>
  <c r="J28" i="25"/>
  <c r="Z63" i="25"/>
  <c r="Q71" i="25" l="1"/>
  <c r="G5" i="2" s="1"/>
  <c r="S71" i="25"/>
  <c r="I5" i="2" s="1"/>
  <c r="P71" i="25"/>
  <c r="F5" i="2" s="1"/>
  <c r="W63" i="25"/>
  <c r="X7" i="25"/>
  <c r="X63" i="25" s="1"/>
  <c r="J63" i="25"/>
  <c r="R71" i="25"/>
  <c r="H5" i="2" s="1"/>
  <c r="O71" i="25"/>
  <c r="E5" i="2" s="1"/>
  <c r="Q63" i="25"/>
  <c r="J9" i="2"/>
  <c r="J7" i="2"/>
  <c r="J6" i="2"/>
  <c r="D4" i="2"/>
  <c r="D6" i="5" s="1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7" i="6"/>
  <c r="V63" i="6"/>
  <c r="S63" i="6"/>
  <c r="T63" i="6"/>
  <c r="U63" i="6"/>
  <c r="R63" i="6"/>
  <c r="P8" i="6"/>
  <c r="Q8" i="6" s="1"/>
  <c r="P9" i="6"/>
  <c r="Q9" i="6" s="1"/>
  <c r="P10" i="6"/>
  <c r="Q10" i="6" s="1"/>
  <c r="P11" i="6"/>
  <c r="Q11" i="6" s="1"/>
  <c r="P12" i="6"/>
  <c r="Q12" i="6" s="1"/>
  <c r="P13" i="6"/>
  <c r="Q13" i="6" s="1"/>
  <c r="P14" i="6"/>
  <c r="Q14" i="6" s="1"/>
  <c r="P15" i="6"/>
  <c r="Q15" i="6" s="1"/>
  <c r="P16" i="6"/>
  <c r="Q16" i="6" s="1"/>
  <c r="Q17" i="6"/>
  <c r="P19" i="6"/>
  <c r="Q19" i="6" s="1"/>
  <c r="P20" i="6"/>
  <c r="Q20" i="6" s="1"/>
  <c r="P21" i="6"/>
  <c r="Q21" i="6" s="1"/>
  <c r="P22" i="6"/>
  <c r="Q22" i="6" s="1"/>
  <c r="P23" i="6"/>
  <c r="Q23" i="6" s="1"/>
  <c r="P24" i="6"/>
  <c r="Q24" i="6" s="1"/>
  <c r="P26" i="6"/>
  <c r="Q26" i="6" s="1"/>
  <c r="P27" i="6"/>
  <c r="Q27" i="6" s="1"/>
  <c r="P28" i="6"/>
  <c r="Q28" i="6" s="1"/>
  <c r="P30" i="6"/>
  <c r="P31" i="6"/>
  <c r="P32" i="6"/>
  <c r="P33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50" i="6"/>
  <c r="P51" i="6"/>
  <c r="P52" i="6"/>
  <c r="P53" i="6"/>
  <c r="P54" i="6"/>
  <c r="P55" i="6"/>
  <c r="P57" i="6"/>
  <c r="P58" i="6"/>
  <c r="P59" i="6"/>
  <c r="P60" i="6"/>
  <c r="P61" i="6"/>
  <c r="P7" i="6"/>
  <c r="Q7" i="6" s="1"/>
  <c r="L63" i="6"/>
  <c r="M63" i="6"/>
  <c r="N63" i="6"/>
  <c r="O63" i="6"/>
  <c r="K63" i="6"/>
  <c r="E63" i="6"/>
  <c r="F63" i="6"/>
  <c r="G63" i="6"/>
  <c r="H63" i="6"/>
  <c r="D63" i="6"/>
  <c r="J8" i="6"/>
  <c r="W10" i="6"/>
  <c r="X10" i="6" s="1"/>
  <c r="J11" i="6"/>
  <c r="J12" i="6"/>
  <c r="J13" i="6"/>
  <c r="J15" i="6"/>
  <c r="J16" i="6"/>
  <c r="J23" i="6"/>
  <c r="J24" i="6"/>
  <c r="J27" i="6"/>
  <c r="J28" i="6"/>
  <c r="J29" i="6"/>
  <c r="J31" i="6"/>
  <c r="J32" i="6"/>
  <c r="W34" i="6"/>
  <c r="X34" i="6" s="1"/>
  <c r="J35" i="6"/>
  <c r="J36" i="6"/>
  <c r="J37" i="6"/>
  <c r="J39" i="6"/>
  <c r="J40" i="6"/>
  <c r="J43" i="6"/>
  <c r="J44" i="6"/>
  <c r="J45" i="6"/>
  <c r="J47" i="6"/>
  <c r="J48" i="6"/>
  <c r="J51" i="6"/>
  <c r="J52" i="6"/>
  <c r="J55" i="6"/>
  <c r="J56" i="6"/>
  <c r="J59" i="6"/>
  <c r="J60" i="6"/>
  <c r="J61" i="6"/>
  <c r="W42" i="6" l="1"/>
  <c r="X42" i="6" s="1"/>
  <c r="W33" i="6"/>
  <c r="X33" i="6" s="1"/>
  <c r="W58" i="6"/>
  <c r="X58" i="6" s="1"/>
  <c r="W57" i="6"/>
  <c r="X57" i="6" s="1"/>
  <c r="W54" i="6"/>
  <c r="X54" i="6" s="1"/>
  <c r="W53" i="6"/>
  <c r="X53" i="6" s="1"/>
  <c r="W50" i="6"/>
  <c r="X50" i="6" s="1"/>
  <c r="W49" i="6"/>
  <c r="X49" i="6" s="1"/>
  <c r="W46" i="6"/>
  <c r="X46" i="6" s="1"/>
  <c r="W41" i="6"/>
  <c r="X41" i="6" s="1"/>
  <c r="W38" i="6"/>
  <c r="X38" i="6" s="1"/>
  <c r="W30" i="6"/>
  <c r="X30" i="6" s="1"/>
  <c r="W26" i="6"/>
  <c r="X26" i="6" s="1"/>
  <c r="W25" i="6"/>
  <c r="X25" i="6" s="1"/>
  <c r="W22" i="6"/>
  <c r="X22" i="6" s="1"/>
  <c r="W18" i="6"/>
  <c r="X18" i="6" s="1"/>
  <c r="W17" i="6"/>
  <c r="X17" i="6" s="1"/>
  <c r="W14" i="6"/>
  <c r="X14" i="6" s="1"/>
  <c r="W9" i="6"/>
  <c r="X9" i="6" s="1"/>
  <c r="Q63" i="6"/>
  <c r="W7" i="6"/>
  <c r="X7" i="6" s="1"/>
  <c r="P63" i="6"/>
  <c r="W61" i="6"/>
  <c r="X61" i="6" s="1"/>
  <c r="W60" i="6"/>
  <c r="X60" i="6" s="1"/>
  <c r="W59" i="6"/>
  <c r="X59" i="6" s="1"/>
  <c r="J58" i="6"/>
  <c r="J57" i="6"/>
  <c r="W56" i="6"/>
  <c r="X56" i="6" s="1"/>
  <c r="W55" i="6"/>
  <c r="X55" i="6" s="1"/>
  <c r="J54" i="6"/>
  <c r="J53" i="6"/>
  <c r="W52" i="6"/>
  <c r="X52" i="6" s="1"/>
  <c r="W51" i="6"/>
  <c r="X51" i="6" s="1"/>
  <c r="J50" i="6"/>
  <c r="J49" i="6"/>
  <c r="W48" i="6"/>
  <c r="X48" i="6" s="1"/>
  <c r="W47" i="6"/>
  <c r="X47" i="6" s="1"/>
  <c r="J46" i="6"/>
  <c r="W45" i="6"/>
  <c r="X45" i="6" s="1"/>
  <c r="W44" i="6"/>
  <c r="X44" i="6" s="1"/>
  <c r="W43" i="6"/>
  <c r="X43" i="6" s="1"/>
  <c r="J42" i="6"/>
  <c r="J41" i="6"/>
  <c r="W40" i="6"/>
  <c r="X40" i="6" s="1"/>
  <c r="W39" i="6"/>
  <c r="X39" i="6" s="1"/>
  <c r="J38" i="6"/>
  <c r="W37" i="6"/>
  <c r="X37" i="6" s="1"/>
  <c r="W36" i="6"/>
  <c r="X36" i="6" s="1"/>
  <c r="W35" i="6"/>
  <c r="X35" i="6" s="1"/>
  <c r="J34" i="6"/>
  <c r="J33" i="6"/>
  <c r="W32" i="6"/>
  <c r="X32" i="6" s="1"/>
  <c r="W31" i="6"/>
  <c r="X31" i="6" s="1"/>
  <c r="J30" i="6"/>
  <c r="W29" i="6"/>
  <c r="X29" i="6" s="1"/>
  <c r="W28" i="6"/>
  <c r="X28" i="6" s="1"/>
  <c r="W27" i="6"/>
  <c r="X27" i="6" s="1"/>
  <c r="J26" i="6"/>
  <c r="J25" i="6"/>
  <c r="W24" i="6"/>
  <c r="X24" i="6" s="1"/>
  <c r="W23" i="6"/>
  <c r="X23" i="6" s="1"/>
  <c r="J22" i="6"/>
  <c r="W21" i="6"/>
  <c r="X21" i="6" s="1"/>
  <c r="W20" i="6"/>
  <c r="X20" i="6" s="1"/>
  <c r="W19" i="6"/>
  <c r="X19" i="6" s="1"/>
  <c r="J17" i="6"/>
  <c r="W16" i="6"/>
  <c r="X16" i="6" s="1"/>
  <c r="W15" i="6"/>
  <c r="X15" i="6" s="1"/>
  <c r="J14" i="6"/>
  <c r="W13" i="6"/>
  <c r="X13" i="6" s="1"/>
  <c r="W12" i="6"/>
  <c r="X12" i="6" s="1"/>
  <c r="W11" i="6"/>
  <c r="X11" i="6" s="1"/>
  <c r="J10" i="6"/>
  <c r="J9" i="6"/>
  <c r="W8" i="6"/>
  <c r="X8" i="6" s="1"/>
  <c r="J7" i="6"/>
  <c r="I63" i="6"/>
  <c r="Y65" i="6"/>
  <c r="W65" i="6"/>
  <c r="O65" i="6"/>
  <c r="N65" i="6"/>
  <c r="M65" i="6"/>
  <c r="L65" i="6"/>
  <c r="K65" i="6"/>
  <c r="H65" i="6"/>
  <c r="G65" i="6"/>
  <c r="F65" i="6"/>
  <c r="E65" i="6"/>
  <c r="D65" i="6"/>
  <c r="Z64" i="6"/>
  <c r="Z65" i="6" s="1"/>
  <c r="X64" i="6"/>
  <c r="X65" i="6" s="1"/>
  <c r="V64" i="6"/>
  <c r="V65" i="6" s="1"/>
  <c r="U64" i="6"/>
  <c r="U65" i="6" s="1"/>
  <c r="T64" i="6"/>
  <c r="T65" i="6" s="1"/>
  <c r="S64" i="6"/>
  <c r="S65" i="6" s="1"/>
  <c r="R64" i="6"/>
  <c r="R65" i="6" s="1"/>
  <c r="P64" i="6"/>
  <c r="P65" i="6" s="1"/>
  <c r="I64" i="6"/>
  <c r="J64" i="6" s="1"/>
  <c r="J65" i="6" s="1"/>
  <c r="Y63" i="6"/>
  <c r="J63" i="6" l="1"/>
  <c r="W63" i="6"/>
  <c r="X63" i="6"/>
  <c r="I65" i="6"/>
  <c r="D51" i="3"/>
  <c r="D36" i="3"/>
  <c r="D21" i="3"/>
  <c r="D6" i="3"/>
  <c r="Z63" i="6"/>
  <c r="Q64" i="6"/>
  <c r="Q65" i="6" s="1"/>
  <c r="AA14" i="5"/>
  <c r="Y14" i="5"/>
  <c r="W14" i="5"/>
  <c r="U14" i="5"/>
  <c r="S14" i="5"/>
  <c r="Q14" i="5"/>
  <c r="O14" i="5"/>
  <c r="M14" i="5"/>
  <c r="K14" i="5"/>
  <c r="I14" i="5"/>
  <c r="G14" i="5"/>
  <c r="E14" i="5"/>
  <c r="J8" i="2" l="1"/>
  <c r="R71" i="6" l="1"/>
  <c r="H4" i="2" s="1"/>
  <c r="H10" i="2" s="1"/>
  <c r="P71" i="6"/>
  <c r="F4" i="2" s="1"/>
  <c r="F10" i="2" s="1"/>
  <c r="Q71" i="6"/>
  <c r="G4" i="2" s="1"/>
  <c r="G10" i="2" s="1"/>
  <c r="O71" i="6"/>
  <c r="E4" i="2" s="1"/>
  <c r="E10" i="2" s="1"/>
  <c r="J5" i="2" l="1"/>
  <c r="U5" i="3"/>
  <c r="U6" i="3"/>
  <c r="U4" i="3" l="1"/>
  <c r="U3" i="3"/>
  <c r="S71" i="6" l="1"/>
  <c r="I4" i="2" s="1"/>
  <c r="I10" i="2" s="1"/>
  <c r="J4" i="2" l="1"/>
  <c r="U7" i="3" l="1"/>
  <c r="J10" i="2"/>
  <c r="H92" i="3" l="1"/>
  <c r="P11" i="5" s="1"/>
  <c r="J77" i="3"/>
  <c r="T10" i="5" s="1"/>
  <c r="J92" i="3"/>
  <c r="T11" i="5" s="1"/>
  <c r="L77" i="3"/>
  <c r="X10" i="5" s="1"/>
  <c r="K92" i="3"/>
  <c r="V11" i="5" s="1"/>
  <c r="F77" i="3"/>
  <c r="L10" i="5" s="1"/>
  <c r="D77" i="3"/>
  <c r="G77" i="3"/>
  <c r="N10" i="5" s="1"/>
  <c r="I92" i="3"/>
  <c r="R11" i="5" s="1"/>
  <c r="E77" i="3"/>
  <c r="J10" i="5" s="1"/>
  <c r="L92" i="3"/>
  <c r="X11" i="5" s="1"/>
  <c r="K77" i="3"/>
  <c r="V10" i="5" s="1"/>
  <c r="M92" i="3"/>
  <c r="Z11" i="5" s="1"/>
  <c r="C77" i="3"/>
  <c r="F10" i="5" s="1"/>
  <c r="E92" i="3"/>
  <c r="J11" i="5" s="1"/>
  <c r="I77" i="3"/>
  <c r="R10" i="5" s="1"/>
  <c r="C92" i="3"/>
  <c r="F11" i="5" s="1"/>
  <c r="G92" i="3"/>
  <c r="N11" i="5" s="1"/>
  <c r="N92" i="3"/>
  <c r="AB11" i="5" s="1"/>
  <c r="D92" i="3"/>
  <c r="H11" i="5" s="1"/>
  <c r="H77" i="3"/>
  <c r="P10" i="5" s="1"/>
  <c r="F92" i="3"/>
  <c r="L11" i="5" s="1"/>
  <c r="M77" i="3"/>
  <c r="Z10" i="5" s="1"/>
  <c r="N77" i="3"/>
  <c r="AB10" i="5" s="1"/>
  <c r="N31" i="3"/>
  <c r="AB7" i="5" s="1"/>
  <c r="T9" i="5"/>
  <c r="G46" i="3"/>
  <c r="N8" i="5" s="1"/>
  <c r="L9" i="5"/>
  <c r="J31" i="3"/>
  <c r="T7" i="5" s="1"/>
  <c r="M16" i="3"/>
  <c r="Z6" i="5" s="1"/>
  <c r="N46" i="3"/>
  <c r="AB8" i="5" s="1"/>
  <c r="Z9" i="5"/>
  <c r="L46" i="3"/>
  <c r="X8" i="5" s="1"/>
  <c r="M46" i="3"/>
  <c r="Z8" i="5" s="1"/>
  <c r="N9" i="5"/>
  <c r="K31" i="3"/>
  <c r="V7" i="5" s="1"/>
  <c r="H46" i="3"/>
  <c r="P8" i="5" s="1"/>
  <c r="L16" i="3"/>
  <c r="X6" i="5" s="1"/>
  <c r="G31" i="3"/>
  <c r="N7" i="5" s="1"/>
  <c r="H9" i="5"/>
  <c r="C16" i="3"/>
  <c r="F6" i="5" s="1"/>
  <c r="AB9" i="5"/>
  <c r="J16" i="3"/>
  <c r="T6" i="5" s="1"/>
  <c r="I31" i="3"/>
  <c r="R7" i="5" s="1"/>
  <c r="C31" i="3"/>
  <c r="F7" i="5" s="1"/>
  <c r="F16" i="3"/>
  <c r="L6" i="5" s="1"/>
  <c r="M31" i="3"/>
  <c r="Z7" i="5" s="1"/>
  <c r="I46" i="3"/>
  <c r="R8" i="5" s="1"/>
  <c r="F31" i="3"/>
  <c r="L7" i="5" s="1"/>
  <c r="E46" i="3"/>
  <c r="J8" i="5" s="1"/>
  <c r="J9" i="5"/>
  <c r="K16" i="3"/>
  <c r="V6" i="5" s="1"/>
  <c r="H31" i="3"/>
  <c r="P7" i="5" s="1"/>
  <c r="L31" i="3"/>
  <c r="X7" i="5" s="1"/>
  <c r="E16" i="3"/>
  <c r="J6" i="5" s="1"/>
  <c r="D31" i="3"/>
  <c r="H7" i="5" s="1"/>
  <c r="N16" i="3"/>
  <c r="AB6" i="5" s="1"/>
  <c r="V9" i="5"/>
  <c r="F46" i="3"/>
  <c r="D16" i="3"/>
  <c r="H6" i="5" s="1"/>
  <c r="F9" i="5"/>
  <c r="E31" i="3"/>
  <c r="J7" i="5" s="1"/>
  <c r="H16" i="3"/>
  <c r="P6" i="5" s="1"/>
  <c r="J46" i="3"/>
  <c r="T8" i="5" s="1"/>
  <c r="D46" i="3"/>
  <c r="H8" i="5" s="1"/>
  <c r="K46" i="3"/>
  <c r="V8" i="5" s="1"/>
  <c r="G16" i="3"/>
  <c r="N6" i="5" s="1"/>
  <c r="C46" i="3"/>
  <c r="F8" i="5" s="1"/>
  <c r="I16" i="3"/>
  <c r="R6" i="5" s="1"/>
  <c r="R16" i="5" l="1"/>
  <c r="R20" i="5" s="1"/>
  <c r="Q23" i="5" s="1"/>
  <c r="H16" i="5"/>
  <c r="H20" i="5" s="1"/>
  <c r="G23" i="5" s="1"/>
  <c r="Z16" i="5"/>
  <c r="Z20" i="5" s="1"/>
  <c r="Y23" i="5" s="1"/>
  <c r="N16" i="5"/>
  <c r="N20" i="5" s="1"/>
  <c r="M23" i="5" s="1"/>
  <c r="T16" i="5"/>
  <c r="T20" i="5" s="1"/>
  <c r="S23" i="5" s="1"/>
  <c r="AB16" i="5"/>
  <c r="AB20" i="5" s="1"/>
  <c r="AA23" i="5" s="1"/>
  <c r="J16" i="5"/>
  <c r="J20" i="5" s="1"/>
  <c r="I23" i="5" s="1"/>
  <c r="X16" i="5"/>
  <c r="X20" i="5" s="1"/>
  <c r="W23" i="5" s="1"/>
  <c r="L8" i="5"/>
  <c r="V16" i="5"/>
  <c r="V20" i="5" s="1"/>
  <c r="U23" i="5" s="1"/>
  <c r="F16" i="5"/>
  <c r="F20" i="5" s="1"/>
  <c r="E23" i="5" s="1"/>
  <c r="P16" i="5"/>
  <c r="P20" i="5" s="1"/>
  <c r="O23" i="5" s="1"/>
  <c r="L16" i="5" l="1"/>
  <c r="L20" i="5" s="1"/>
  <c r="K23" i="5" s="1"/>
</calcChain>
</file>

<file path=xl/sharedStrings.xml><?xml version="1.0" encoding="utf-8"?>
<sst xmlns="http://schemas.openxmlformats.org/spreadsheetml/2006/main" count="876" uniqueCount="169">
  <si>
    <t>S.No.</t>
  </si>
  <si>
    <t>University Roll No.</t>
  </si>
  <si>
    <t>Students Name</t>
  </si>
  <si>
    <t>CO2</t>
  </si>
  <si>
    <t>CO3</t>
  </si>
  <si>
    <t>CO4</t>
  </si>
  <si>
    <t>CO5</t>
  </si>
  <si>
    <t>Name of Subject</t>
  </si>
  <si>
    <t>CO3 (20)</t>
  </si>
  <si>
    <t>CO1 (20)</t>
  </si>
  <si>
    <t>Total (100)</t>
  </si>
  <si>
    <t>Pre University Marks (100)</t>
  </si>
  <si>
    <t>CO1</t>
  </si>
  <si>
    <t>PUM+IM</t>
  </si>
  <si>
    <t>20% of PUM &amp; IM</t>
  </si>
  <si>
    <t>Total Internal Mraks</t>
  </si>
  <si>
    <t>No of students attended</t>
  </si>
  <si>
    <t>Maximum marks co wise</t>
  </si>
  <si>
    <t>No of students above threshold</t>
  </si>
  <si>
    <t>Level</t>
  </si>
  <si>
    <t xml:space="preserve">Attainment </t>
  </si>
  <si>
    <r>
      <rPr>
        <sz val="12"/>
        <color rgb="FF3A2D3B"/>
        <rFont val="Times New Roman"/>
        <family val="1"/>
      </rPr>
      <t>RUB</t>
    </r>
    <r>
      <rPr>
        <sz val="12"/>
        <color rgb="FF4D4856"/>
        <rFont val="Times New Roman"/>
        <family val="1"/>
      </rPr>
      <t>RICS</t>
    </r>
  </si>
  <si>
    <t>Final CO Attainment (80% of University Level + 20% of Internal Level )</t>
  </si>
  <si>
    <t>CO Attainment (Target&gt;60%) </t>
  </si>
  <si>
    <t>S. No.</t>
  </si>
  <si>
    <t>Sem</t>
  </si>
  <si>
    <t>Semester-I</t>
  </si>
  <si>
    <t>Code</t>
  </si>
  <si>
    <t>Course Name</t>
  </si>
  <si>
    <t>CO-1</t>
  </si>
  <si>
    <t>CO-2</t>
  </si>
  <si>
    <t>CO-3</t>
  </si>
  <si>
    <t>CO-4</t>
  </si>
  <si>
    <t>CO-5</t>
  </si>
  <si>
    <t>Average</t>
  </si>
  <si>
    <t>CO's Number.</t>
  </si>
  <si>
    <t>CO Attainments</t>
  </si>
  <si>
    <t>COURSE OBJECTIVE</t>
  </si>
  <si>
    <t>PROGRAM OUTCOME</t>
  </si>
  <si>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</si>
  <si>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</si>
  <si>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</si>
  <si>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</si>
  <si>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</si>
  <si>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</si>
  <si>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</si>
  <si>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</si>
  <si>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</si>
  <si>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</si>
  <si>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PSO-1</t>
  </si>
  <si>
    <t>PSO-2</t>
  </si>
  <si>
    <t>I</t>
  </si>
  <si>
    <t>II</t>
  </si>
  <si>
    <t>III</t>
  </si>
  <si>
    <t>IV</t>
  </si>
  <si>
    <t>V</t>
  </si>
  <si>
    <t>AVG</t>
  </si>
  <si>
    <t>Note: Correlation levels 1, 2 or 3 as defined below:</t>
  </si>
  <si>
    <t>1: Slight (Low) 2: Moderate (Medium) 3: Substantial (High)</t>
  </si>
  <si>
    <t>All PO-CO Mapping Average (Session)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</si>
  <si>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</si>
  <si>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</si>
  <si>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</si>
  <si>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</si>
  <si>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</si>
  <si>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</si>
  <si>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</si>
  <si>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</si>
  <si>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</si>
  <si>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</si>
  <si>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 Target Lavel</t>
  </si>
  <si>
    <t>Target Level</t>
  </si>
  <si>
    <t>Attainment Level</t>
  </si>
  <si>
    <t>PSO 1</t>
  </si>
  <si>
    <t>PSO 2</t>
  </si>
  <si>
    <t>Average of Target</t>
  </si>
  <si>
    <t>Average of Attainment Level</t>
  </si>
  <si>
    <t>Average of Direct Attainment</t>
  </si>
  <si>
    <t>Overall Average</t>
  </si>
  <si>
    <t>Threshold 40</t>
  </si>
  <si>
    <r>
      <rPr>
        <sz val="12"/>
        <color rgb="FF666B85"/>
        <rFont val="Times New Roman"/>
        <family val="1"/>
      </rPr>
      <t xml:space="preserve">40% </t>
    </r>
    <r>
      <rPr>
        <sz val="12"/>
        <color rgb="FF4D4856"/>
        <rFont val="Times New Roman"/>
        <family val="1"/>
      </rPr>
      <t>O</t>
    </r>
    <r>
      <rPr>
        <sz val="12"/>
        <color rgb="FF3A2D3B"/>
        <rFont val="Times New Roman"/>
        <family val="1"/>
      </rPr>
      <t xml:space="preserve">F </t>
    </r>
    <r>
      <rPr>
        <sz val="12"/>
        <color rgb="FF66596B"/>
        <rFont val="Times New Roman"/>
        <family val="1"/>
      </rPr>
      <t xml:space="preserve">STUDENT </t>
    </r>
    <r>
      <rPr>
        <sz val="12"/>
        <color rgb="FF3A2D3B"/>
        <rFont val="Times New Roman"/>
        <family val="1"/>
      </rPr>
      <t>AB</t>
    </r>
    <r>
      <rPr>
        <sz val="12"/>
        <color rgb="FF4D4856"/>
        <rFont val="Times New Roman"/>
        <family val="1"/>
      </rPr>
      <t>OVE 40</t>
    </r>
    <r>
      <rPr>
        <sz val="12"/>
        <color rgb="FF666B85"/>
        <rFont val="Times New Roman"/>
        <family val="1"/>
      </rPr>
      <t xml:space="preserve">% </t>
    </r>
    <r>
      <rPr>
        <sz val="12"/>
        <color rgb="FF1C2642"/>
        <rFont val="Times New Roman"/>
        <family val="1"/>
      </rPr>
      <t xml:space="preserve">• Level </t>
    </r>
    <r>
      <rPr>
        <sz val="12"/>
        <color rgb="FF3D6795"/>
        <rFont val="Times New Roman"/>
        <family val="1"/>
      </rPr>
      <t xml:space="preserve">I </t>
    </r>
    <r>
      <rPr>
        <sz val="12"/>
        <color rgb="FF4D4856"/>
        <rFont val="Times New Roman"/>
        <family val="1"/>
      </rPr>
      <t>(LOW</t>
    </r>
    <r>
      <rPr>
        <sz val="12"/>
        <color rgb="FF87878C"/>
        <rFont val="Times New Roman"/>
        <family val="1"/>
      </rPr>
      <t>)</t>
    </r>
  </si>
  <si>
    <r>
      <rPr>
        <sz val="12"/>
        <color rgb="FF66596B"/>
        <rFont val="Times New Roman"/>
        <family val="1"/>
      </rPr>
      <t>50</t>
    </r>
    <r>
      <rPr>
        <sz val="12"/>
        <color rgb="FF666B85"/>
        <rFont val="Times New Roman"/>
        <family val="1"/>
      </rPr>
      <t xml:space="preserve">% </t>
    </r>
    <r>
      <rPr>
        <sz val="12"/>
        <color rgb="FF4D4856"/>
        <rFont val="Times New Roman"/>
        <family val="1"/>
      </rPr>
      <t>O</t>
    </r>
    <r>
      <rPr>
        <sz val="12"/>
        <color rgb="FF3A2D3B"/>
        <rFont val="Times New Roman"/>
        <family val="1"/>
      </rPr>
      <t xml:space="preserve">F </t>
    </r>
    <r>
      <rPr>
        <sz val="12"/>
        <color rgb="FF66596B"/>
        <rFont val="Times New Roman"/>
        <family val="1"/>
      </rPr>
      <t xml:space="preserve">STUDENT </t>
    </r>
    <r>
      <rPr>
        <sz val="12"/>
        <color rgb="FF3A2D3B"/>
        <rFont val="Times New Roman"/>
        <family val="1"/>
      </rPr>
      <t>AB</t>
    </r>
    <r>
      <rPr>
        <sz val="12"/>
        <color rgb="FF4D4856"/>
        <rFont val="Times New Roman"/>
        <family val="1"/>
      </rPr>
      <t>OVE 40</t>
    </r>
    <r>
      <rPr>
        <sz val="12"/>
        <color rgb="FF666B85"/>
        <rFont val="Times New Roman"/>
        <family val="1"/>
      </rPr>
      <t xml:space="preserve">% </t>
    </r>
    <r>
      <rPr>
        <sz val="12"/>
        <color rgb="FF1C2642"/>
        <rFont val="Times New Roman"/>
        <family val="1"/>
      </rPr>
      <t xml:space="preserve">• Level </t>
    </r>
    <r>
      <rPr>
        <sz val="12"/>
        <color rgb="FF4D4856"/>
        <rFont val="Times New Roman"/>
        <family val="1"/>
      </rPr>
      <t xml:space="preserve">2 </t>
    </r>
    <r>
      <rPr>
        <sz val="12"/>
        <color rgb="FF3D6795"/>
        <rFont val="Times New Roman"/>
        <family val="1"/>
      </rPr>
      <t>(</t>
    </r>
    <r>
      <rPr>
        <sz val="12"/>
        <color rgb="FF66596B"/>
        <rFont val="Times New Roman"/>
        <family val="1"/>
      </rPr>
      <t>M</t>
    </r>
    <r>
      <rPr>
        <sz val="12"/>
        <color rgb="FF3A2D3B"/>
        <rFont val="Times New Roman"/>
        <family val="1"/>
      </rPr>
      <t>ED</t>
    </r>
    <r>
      <rPr>
        <sz val="12"/>
        <color rgb="FF66596B"/>
        <rFont val="Times New Roman"/>
        <family val="1"/>
      </rPr>
      <t>IUM</t>
    </r>
    <r>
      <rPr>
        <sz val="12"/>
        <color rgb="FF87878C"/>
        <rFont val="Times New Roman"/>
        <family val="1"/>
      </rPr>
      <t>)</t>
    </r>
  </si>
  <si>
    <r>
      <rPr>
        <sz val="12"/>
        <color rgb="FF66596B"/>
        <rFont val="Times New Roman"/>
        <family val="1"/>
      </rPr>
      <t>60</t>
    </r>
    <r>
      <rPr>
        <sz val="12"/>
        <color rgb="FF666B85"/>
        <rFont val="Times New Roman"/>
        <family val="1"/>
      </rPr>
      <t xml:space="preserve">% </t>
    </r>
    <r>
      <rPr>
        <sz val="12"/>
        <color rgb="FF4D4856"/>
        <rFont val="Times New Roman"/>
        <family val="1"/>
      </rPr>
      <t>O</t>
    </r>
    <r>
      <rPr>
        <sz val="12"/>
        <color rgb="FF3A2D3B"/>
        <rFont val="Times New Roman"/>
        <family val="1"/>
      </rPr>
      <t xml:space="preserve">F </t>
    </r>
    <r>
      <rPr>
        <sz val="12"/>
        <color rgb="FF66596B"/>
        <rFont val="Times New Roman"/>
        <family val="1"/>
      </rPr>
      <t xml:space="preserve">STUDENT </t>
    </r>
    <r>
      <rPr>
        <sz val="12"/>
        <color rgb="FF3A2D3B"/>
        <rFont val="Times New Roman"/>
        <family val="1"/>
      </rPr>
      <t>AB</t>
    </r>
    <r>
      <rPr>
        <sz val="12"/>
        <color rgb="FF4D4856"/>
        <rFont val="Times New Roman"/>
        <family val="1"/>
      </rPr>
      <t>OVE 40</t>
    </r>
    <r>
      <rPr>
        <sz val="12"/>
        <color rgb="FF666B85"/>
        <rFont val="Times New Roman"/>
        <family val="1"/>
      </rPr>
      <t xml:space="preserve">% </t>
    </r>
    <r>
      <rPr>
        <sz val="12"/>
        <color rgb="FF1C2642"/>
        <rFont val="Times New Roman"/>
        <family val="1"/>
      </rPr>
      <t xml:space="preserve">• Level </t>
    </r>
    <r>
      <rPr>
        <sz val="12"/>
        <color rgb="FF4D4856"/>
        <rFont val="Times New Roman"/>
        <family val="1"/>
      </rPr>
      <t>3 (HIGH)</t>
    </r>
  </si>
  <si>
    <t>Final University Marks (100)</t>
  </si>
  <si>
    <t>80% of FUM</t>
  </si>
  <si>
    <t>Name of the Subject</t>
  </si>
  <si>
    <t>CO2 (20)</t>
  </si>
  <si>
    <t>CO4 (20)</t>
  </si>
  <si>
    <t>CO5 (20)</t>
  </si>
  <si>
    <t>Internal Marks (30)</t>
  </si>
  <si>
    <t>CO1 (6)</t>
  </si>
  <si>
    <t>CO2 (6)</t>
  </si>
  <si>
    <t>CO3 (6)</t>
  </si>
  <si>
    <t>CO4 (6)</t>
  </si>
  <si>
    <t>CO5 (6)</t>
  </si>
  <si>
    <t>Total (30)</t>
  </si>
  <si>
    <t>100+30</t>
  </si>
  <si>
    <t>15% of PUM</t>
  </si>
  <si>
    <t>5% of IM</t>
  </si>
  <si>
    <t xml:space="preserve">SUB: Code/Name: </t>
  </si>
  <si>
    <t xml:space="preserve">Code </t>
  </si>
  <si>
    <t>Total Marks Pre University Marks (100) + Internal Marks (30) = 130</t>
  </si>
  <si>
    <t>FINAL CO Marks PUM &amp; IM (15% PUM + 05% IM)</t>
  </si>
  <si>
    <t>ST' S WILFRED PG COLLEGE</t>
  </si>
  <si>
    <t>DEPARTMENT OF COMMERCE</t>
  </si>
  <si>
    <t xml:space="preserve">Aayush JAIN </t>
  </si>
  <si>
    <t xml:space="preserve">ABHAY ROY </t>
  </si>
  <si>
    <t>ABHAY SINGH KASHYAP</t>
  </si>
  <si>
    <t>ABHISHEK JOSHI</t>
  </si>
  <si>
    <t xml:space="preserve"> ABHISHEK KUNDU</t>
  </si>
  <si>
    <t xml:space="preserve">ABHISHEK SONI </t>
  </si>
  <si>
    <t xml:space="preserve">ADITYA GARG </t>
  </si>
  <si>
    <t xml:space="preserve">ADITYA SHARMA </t>
  </si>
  <si>
    <t>AJAY SINGH SHEKHAWAT</t>
  </si>
  <si>
    <t>AKSHAY CHOUDHARY</t>
  </si>
  <si>
    <t xml:space="preserve">AMJAD KHAN </t>
  </si>
  <si>
    <t xml:space="preserve">ARUSHI SINGHAL </t>
  </si>
  <si>
    <t>DEEPAK SAINI</t>
  </si>
  <si>
    <t>DEEPANSHU RATHORE</t>
  </si>
  <si>
    <t xml:space="preserve">DEEPESH VERMA </t>
  </si>
  <si>
    <t xml:space="preserve">DEVANSHU KHANDELWAL </t>
  </si>
  <si>
    <t xml:space="preserve">DEVESH SHARMA </t>
  </si>
  <si>
    <t xml:space="preserve">DHRUVANSH CHOUDHARY </t>
  </si>
  <si>
    <t>Gagandeep KAUR SALUJA</t>
  </si>
  <si>
    <t xml:space="preserve">Gopal ROHILLA </t>
  </si>
  <si>
    <t xml:space="preserve">GUNJAN KHANDELWAL </t>
  </si>
  <si>
    <t>HARSH VARDHAN NARUK</t>
  </si>
  <si>
    <t xml:space="preserve">Harshit BASANDANI </t>
  </si>
  <si>
    <t xml:space="preserve">HIMANSHU KUMAR </t>
  </si>
  <si>
    <t xml:space="preserve">HIMANSHU SAINI </t>
  </si>
  <si>
    <t xml:space="preserve">HIMANSHU SONI </t>
  </si>
  <si>
    <t xml:space="preserve">KANAK SHARMA </t>
  </si>
  <si>
    <t>KARTIK RAJ TANWAR</t>
  </si>
  <si>
    <t xml:space="preserve">KASHISH VIJAY </t>
  </si>
  <si>
    <t xml:space="preserve">KHUSHAL SINGH </t>
  </si>
  <si>
    <t xml:space="preserve">KHUSHI SHARMA </t>
  </si>
  <si>
    <t xml:space="preserve">Komal </t>
  </si>
  <si>
    <t xml:space="preserve">KRITAGYA AGARWAL </t>
  </si>
  <si>
    <t xml:space="preserve">MADHAV AGARWAL </t>
  </si>
  <si>
    <t>MOHAMMED AAZAM ANSARI</t>
  </si>
  <si>
    <t xml:space="preserve">MONISH SINGH </t>
  </si>
  <si>
    <t>PITAMBAR VERMA</t>
  </si>
  <si>
    <t>POOJA SHEKHAWAT</t>
  </si>
  <si>
    <t>Pooja SONI</t>
  </si>
  <si>
    <t>PRERIT NENAWATI</t>
  </si>
  <si>
    <t xml:space="preserve">PRAMOD DAGUR </t>
  </si>
  <si>
    <t xml:space="preserve">Prince SHARMA </t>
  </si>
  <si>
    <t>Pushpanjali BARMAN</t>
  </si>
  <si>
    <t>RAGHAV KATTA</t>
  </si>
  <si>
    <t xml:space="preserve">REKHA PRAJAPAT </t>
  </si>
  <si>
    <t xml:space="preserve">Ritika CHANDANI </t>
  </si>
  <si>
    <t>ROHIT CHOUDHARY</t>
  </si>
  <si>
    <t xml:space="preserve">SAMBHAV GUPTA </t>
  </si>
  <si>
    <t xml:space="preserve">SHUBHAM </t>
  </si>
  <si>
    <t xml:space="preserve">SUHANI SAINI </t>
  </si>
  <si>
    <t xml:space="preserve">SUNIL MAHAWAR </t>
  </si>
  <si>
    <t xml:space="preserve">TANISHKA SHRIMAL </t>
  </si>
  <si>
    <t xml:space="preserve">TANMAY JAIN </t>
  </si>
  <si>
    <t>VISHNU CHOUDHARY</t>
  </si>
  <si>
    <t xml:space="preserve">Year2022-2.23 </t>
  </si>
  <si>
    <t xml:space="preserve">C+D:Jode </t>
  </si>
  <si>
    <t>+</t>
  </si>
  <si>
    <t>Year 2022-23</t>
  </si>
  <si>
    <t>COMPANY LAW</t>
  </si>
  <si>
    <t>Cost Accounting</t>
  </si>
  <si>
    <t>INCOME TAX</t>
  </si>
  <si>
    <t>ECONOMICS ENVIRONMENT IN RAJASTHAN</t>
  </si>
  <si>
    <t>ELEMENT OF  FINANCIAL MANAGEMENT</t>
  </si>
  <si>
    <t>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</si>
</sst>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3A2D3B"/>
      <name val="Times New Roman"/>
      <family val="1"/>
    </font>
    <font>
      <sz val="12"/>
      <color rgb="FF4D4856"/>
      <name val="Times New Roman"/>
      <family val="1"/>
    </font>
    <font>
      <sz val="12"/>
      <color rgb="FF666B85"/>
      <name val="Times New Roman"/>
      <family val="1"/>
    </font>
    <font>
      <sz val="12"/>
      <color rgb="FF66596B"/>
      <name val="Times New Roman"/>
      <family val="1"/>
    </font>
    <font>
      <sz val="12"/>
      <color rgb="FF1C2642"/>
      <name val="Times New Roman"/>
      <family val="1"/>
    </font>
    <font>
      <sz val="12"/>
      <color rgb="FF3D6795"/>
      <name val="Times New Roman"/>
      <family val="1"/>
    </font>
    <font>
      <sz val="12"/>
      <color rgb="FF87878C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FFFFFF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2"/>
      <color rgb="FF222222"/>
      <name val="Calibri"/>
      <family val="2"/>
      <scheme val="minor"/>
    </font>
    <font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15">
    <xf numFmtId="0" fontId="0" fillId="0" borderId="0" xfId="0"/>
    <xf numFmtId="0" fontId="1" fillId="0" borderId="0" xfId="0" applyFont="1"/>
    <xf numFmtId="0" fontId="4" fillId="0" borderId="0" xfId="0" applyFont="1"/>
    <xf numFmtId="0" fontId="14" fillId="5" borderId="2" xfId="0" applyFont="1" applyFill="1" applyBorder="1" applyAlignment="1">
      <alignment horizontal="left" vertical="top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8" borderId="26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1" xfId="0" applyFont="1" applyFill="1" applyBorder="1" applyAlignment="1">
      <alignment horizontal="center" vertical="center"/>
    </xf>
    <xf numFmtId="0" fontId="4" fillId="8" borderId="29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3" fillId="9" borderId="26" xfId="0" applyFont="1" applyFill="1" applyBorder="1" applyAlignment="1">
      <alignment horizontal="center"/>
    </xf>
    <xf numFmtId="0" fontId="3" fillId="9" borderId="28" xfId="0" applyFont="1" applyFill="1" applyBorder="1" applyAlignment="1">
      <alignment horizontal="center"/>
    </xf>
    <xf numFmtId="0" fontId="14" fillId="6" borderId="15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left" vertical="center"/>
    </xf>
    <xf numFmtId="0" fontId="14" fillId="5" borderId="20" xfId="0" applyFont="1" applyFill="1" applyBorder="1" applyAlignment="1">
      <alignment horizontal="left" vertical="top"/>
    </xf>
    <xf numFmtId="0" fontId="6" fillId="5" borderId="29" xfId="0" applyFont="1" applyFill="1" applyBorder="1" applyAlignment="1">
      <alignment horizontal="left" vertical="center"/>
    </xf>
    <xf numFmtId="0" fontId="14" fillId="5" borderId="23" xfId="0" applyFont="1" applyFill="1" applyBorder="1" applyAlignment="1">
      <alignment horizontal="left" vertical="top"/>
    </xf>
    <xf numFmtId="0" fontId="14" fillId="5" borderId="25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/>
    </xf>
    <xf numFmtId="164" fontId="3" fillId="9" borderId="2" xfId="0" applyNumberFormat="1" applyFont="1" applyFill="1" applyBorder="1"/>
    <xf numFmtId="0" fontId="4" fillId="9" borderId="2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4" fillId="7" borderId="0" xfId="0" applyFont="1" applyFill="1"/>
    <xf numFmtId="0" fontId="4" fillId="7" borderId="0" xfId="0" applyFont="1" applyFill="1" applyAlignment="1">
      <alignment horizontal="left"/>
    </xf>
    <xf numFmtId="0" fontId="3" fillId="7" borderId="45" xfId="0" applyFont="1" applyFill="1" applyBorder="1" applyAlignment="1">
      <alignment horizontal="center" vertical="center" wrapText="1"/>
    </xf>
    <xf numFmtId="0" fontId="3" fillId="7" borderId="51" xfId="0" applyFont="1" applyFill="1" applyBorder="1" applyAlignment="1">
      <alignment horizontal="center" vertical="center" wrapText="1"/>
    </xf>
    <xf numFmtId="0" fontId="3" fillId="7" borderId="52" xfId="0" applyFont="1" applyFill="1" applyBorder="1" applyAlignment="1">
      <alignment horizontal="center" vertical="center" wrapText="1"/>
    </xf>
    <xf numFmtId="0" fontId="3" fillId="7" borderId="50" xfId="0" applyFont="1" applyFill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top" wrapText="1"/>
    </xf>
    <xf numFmtId="0" fontId="3" fillId="7" borderId="0" xfId="0" applyFont="1" applyFill="1" applyAlignment="1">
      <alignment vertic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2" fontId="4" fillId="10" borderId="50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4" fillId="2" borderId="2" xfId="0" applyFont="1" applyFill="1" applyBorder="1" applyAlignment="1">
      <alignment horizontal="center" vertical="center"/>
    </xf>
    <xf numFmtId="0" fontId="15" fillId="0" borderId="0" xfId="0" applyFont="1"/>
    <xf numFmtId="0" fontId="15" fillId="0" borderId="2" xfId="0" applyFont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 wrapText="1"/>
    </xf>
    <xf numFmtId="2" fontId="15" fillId="0" borderId="0" xfId="0" applyNumberFormat="1" applyFont="1"/>
    <xf numFmtId="2" fontId="15" fillId="2" borderId="3" xfId="0" applyNumberFormat="1" applyFont="1" applyFill="1" applyBorder="1" applyAlignment="1">
      <alignment horizontal="right" vertical="center"/>
    </xf>
    <xf numFmtId="2" fontId="15" fillId="0" borderId="4" xfId="0" applyNumberFormat="1" applyFont="1" applyBorder="1" applyAlignment="1">
      <alignment horizontal="right" vertical="center"/>
    </xf>
    <xf numFmtId="2" fontId="15" fillId="2" borderId="4" xfId="0" applyNumberFormat="1" applyFont="1" applyFill="1" applyBorder="1" applyAlignment="1">
      <alignment horizontal="right" vertical="center"/>
    </xf>
    <xf numFmtId="2" fontId="15" fillId="0" borderId="5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5" fillId="0" borderId="57" xfId="0" applyFont="1" applyBorder="1" applyAlignment="1">
      <alignment horizontal="right" vertical="center"/>
    </xf>
    <xf numFmtId="2" fontId="15" fillId="0" borderId="57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top" wrapText="1"/>
    </xf>
    <xf numFmtId="2" fontId="15" fillId="10" borderId="50" xfId="0" applyNumberFormat="1" applyFont="1" applyFill="1" applyBorder="1" applyAlignment="1">
      <alignment horizontal="center" vertical="center" wrapText="1"/>
    </xf>
    <xf numFmtId="2" fontId="15" fillId="10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5" fillId="0" borderId="0" xfId="0" applyFont="1" applyAlignment="1">
      <alignment horizontal="right" vertical="center"/>
    </xf>
    <xf numFmtId="2" fontId="15" fillId="0" borderId="0" xfId="0" applyNumberFormat="1" applyFont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2" fontId="15" fillId="0" borderId="1" xfId="0" applyNumberFormat="1" applyFont="1" applyBorder="1" applyAlignment="1">
      <alignment horizontal="right" vertical="center"/>
    </xf>
    <xf numFmtId="2" fontId="15" fillId="0" borderId="11" xfId="0" applyNumberFormat="1" applyFont="1" applyBorder="1" applyAlignment="1">
      <alignment horizontal="right" vertical="center"/>
    </xf>
    <xf numFmtId="0" fontId="4" fillId="5" borderId="32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43" xfId="0" applyFont="1" applyFill="1" applyBorder="1" applyAlignment="1">
      <alignment horizontal="center" vertical="center"/>
    </xf>
    <xf numFmtId="0" fontId="4" fillId="8" borderId="41" xfId="0" applyFont="1" applyFill="1" applyBorder="1" applyAlignment="1">
      <alignment horizontal="center" vertical="center"/>
    </xf>
    <xf numFmtId="0" fontId="3" fillId="6" borderId="62" xfId="0" applyFont="1" applyFill="1" applyBorder="1" applyAlignment="1">
      <alignment horizontal="center" vertical="center"/>
    </xf>
    <xf numFmtId="0" fontId="3" fillId="6" borderId="63" xfId="0" applyFont="1" applyFill="1" applyBorder="1" applyAlignment="1">
      <alignment horizontal="center"/>
    </xf>
    <xf numFmtId="0" fontId="3" fillId="6" borderId="64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3" fillId="2" borderId="66" xfId="0" applyFont="1" applyFill="1" applyBorder="1" applyAlignment="1">
      <alignment vertical="center"/>
    </xf>
    <xf numFmtId="0" fontId="3" fillId="2" borderId="44" xfId="0" applyFont="1" applyFill="1" applyBorder="1" applyAlignment="1">
      <alignment vertical="center"/>
    </xf>
    <xf numFmtId="2" fontId="15" fillId="12" borderId="0" xfId="0" applyNumberFormat="1" applyFont="1" applyFill="1" applyAlignment="1">
      <alignment horizontal="right" vertical="center"/>
    </xf>
    <xf numFmtId="2" fontId="15" fillId="12" borderId="57" xfId="0" applyNumberFormat="1" applyFont="1" applyFill="1" applyBorder="1" applyAlignment="1">
      <alignment horizontal="right" vertical="center"/>
    </xf>
    <xf numFmtId="2" fontId="15" fillId="13" borderId="0" xfId="0" applyNumberFormat="1" applyFont="1" applyFill="1" applyAlignment="1">
      <alignment horizontal="right" vertical="center"/>
    </xf>
    <xf numFmtId="2" fontId="15" fillId="13" borderId="57" xfId="0" applyNumberFormat="1" applyFont="1" applyFill="1" applyBorder="1" applyAlignment="1">
      <alignment horizontal="right" vertical="center"/>
    </xf>
    <xf numFmtId="2" fontId="15" fillId="14" borderId="0" xfId="0" applyNumberFormat="1" applyFont="1" applyFill="1" applyAlignment="1">
      <alignment horizontal="right" vertical="center"/>
    </xf>
    <xf numFmtId="2" fontId="15" fillId="14" borderId="57" xfId="0" applyNumberFormat="1" applyFont="1" applyFill="1" applyBorder="1" applyAlignment="1">
      <alignment horizontal="right" vertical="center"/>
    </xf>
    <xf numFmtId="0" fontId="20" fillId="0" borderId="67" xfId="0" applyFont="1" applyBorder="1" applyAlignment="1">
      <alignment vertical="center"/>
    </xf>
    <xf numFmtId="2" fontId="15" fillId="10" borderId="2" xfId="0" applyNumberFormat="1" applyFont="1" applyFill="1" applyBorder="1" applyAlignment="1">
      <alignment horizontal="center"/>
    </xf>
    <xf numFmtId="0" fontId="3" fillId="8" borderId="63" xfId="0" applyFont="1" applyFill="1" applyBorder="1" applyAlignment="1">
      <alignment horizontal="center" vertical="center"/>
    </xf>
    <xf numFmtId="0" fontId="3" fillId="8" borderId="64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68" xfId="0" applyFont="1" applyFill="1" applyBorder="1" applyAlignment="1">
      <alignment horizontal="center" vertical="center"/>
    </xf>
    <xf numFmtId="0" fontId="3" fillId="5" borderId="63" xfId="0" applyFont="1" applyFill="1" applyBorder="1" applyAlignment="1">
      <alignment horizontal="center" vertical="center"/>
    </xf>
    <xf numFmtId="0" fontId="3" fillId="5" borderId="6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9" borderId="63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3" fillId="5" borderId="7" xfId="0" applyFont="1" applyFill="1" applyBorder="1" applyAlignment="1">
      <alignment horizontal="center" vertical="center" wrapText="1"/>
    </xf>
    <xf numFmtId="0" fontId="1" fillId="0" borderId="9" xfId="0" applyFont="1" applyBorder="1"/>
    <xf numFmtId="0" fontId="1" fillId="0" borderId="0" xfId="0" applyFont="1" applyBorder="1"/>
    <xf numFmtId="0" fontId="5" fillId="7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45" xfId="0" applyFont="1" applyFill="1" applyBorder="1" applyAlignment="1">
      <alignment horizontal="center" vertical="center" wrapText="1"/>
    </xf>
    <xf numFmtId="0" fontId="3" fillId="7" borderId="52" xfId="0" applyFont="1" applyFill="1" applyBorder="1" applyAlignment="1">
      <alignment horizontal="center" vertical="center" wrapText="1"/>
    </xf>
    <xf numFmtId="0" fontId="3" fillId="6" borderId="63" xfId="0" applyFont="1" applyFill="1" applyBorder="1" applyAlignment="1">
      <alignment horizontal="center" vertical="center"/>
    </xf>
    <xf numFmtId="0" fontId="21" fillId="0" borderId="0" xfId="0" applyFont="1"/>
    <xf numFmtId="0" fontId="2" fillId="7" borderId="2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 vertical="top"/>
    </xf>
    <xf numFmtId="0" fontId="0" fillId="0" borderId="2" xfId="0" applyFont="1" applyBorder="1" applyAlignment="1">
      <alignment horizontal="center"/>
    </xf>
    <xf numFmtId="0" fontId="22" fillId="7" borderId="6" xfId="0" applyFont="1" applyFill="1" applyBorder="1" applyAlignment="1">
      <alignment horizontal="center" vertical="top"/>
    </xf>
    <xf numFmtId="0" fontId="23" fillId="7" borderId="2" xfId="0" applyFont="1" applyFill="1" applyBorder="1" applyAlignment="1">
      <alignment horizontal="center"/>
    </xf>
    <xf numFmtId="0" fontId="1" fillId="5" borderId="2" xfId="0" applyFont="1" applyFill="1" applyBorder="1"/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0" fillId="0" borderId="66" xfId="0" applyFont="1" applyBorder="1" applyAlignment="1">
      <alignment vertical="center"/>
    </xf>
    <xf numFmtId="0" fontId="20" fillId="0" borderId="45" xfId="0" applyFont="1" applyBorder="1" applyAlignment="1">
      <alignment vertical="center"/>
    </xf>
    <xf numFmtId="0" fontId="20" fillId="0" borderId="46" xfId="0" applyFont="1" applyBorder="1" applyAlignment="1">
      <alignment vertical="center"/>
    </xf>
    <xf numFmtId="0" fontId="5" fillId="3" borderId="34" xfId="1" applyFont="1" applyFill="1" applyBorder="1" applyAlignment="1">
      <alignment horizontal="center" vertical="top" wrapText="1"/>
    </xf>
    <xf numFmtId="0" fontId="5" fillId="3" borderId="32" xfId="1" applyFont="1" applyFill="1" applyBorder="1" applyAlignment="1">
      <alignment horizontal="center" vertical="top" wrapText="1"/>
    </xf>
    <xf numFmtId="0" fontId="5" fillId="3" borderId="35" xfId="1" applyFont="1" applyFill="1" applyBorder="1" applyAlignment="1">
      <alignment horizontal="center" vertical="top" wrapText="1"/>
    </xf>
    <xf numFmtId="0" fontId="5" fillId="3" borderId="41" xfId="1" applyFont="1" applyFill="1" applyBorder="1" applyAlignment="1">
      <alignment horizontal="center" vertical="top" wrapText="1"/>
    </xf>
    <xf numFmtId="0" fontId="5" fillId="3" borderId="8" xfId="1" applyFont="1" applyFill="1" applyBorder="1" applyAlignment="1">
      <alignment horizontal="center" vertical="top" wrapText="1"/>
    </xf>
    <xf numFmtId="0" fontId="5" fillId="3" borderId="43" xfId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/>
    </xf>
    <xf numFmtId="0" fontId="3" fillId="9" borderId="58" xfId="0" applyFont="1" applyFill="1" applyBorder="1" applyAlignment="1">
      <alignment horizontal="center" vertical="center" wrapText="1"/>
    </xf>
    <xf numFmtId="0" fontId="3" fillId="9" borderId="59" xfId="0" applyFont="1" applyFill="1" applyBorder="1" applyAlignment="1">
      <alignment horizontal="center" vertical="center" wrapText="1"/>
    </xf>
    <xf numFmtId="0" fontId="3" fillId="9" borderId="60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8" borderId="34" xfId="0" applyFont="1" applyFill="1" applyBorder="1" applyAlignment="1">
      <alignment horizontal="center" vertical="center"/>
    </xf>
    <xf numFmtId="0" fontId="3" fillId="8" borderId="32" xfId="0" applyFont="1" applyFill="1" applyBorder="1" applyAlignment="1">
      <alignment horizontal="center" vertical="center"/>
    </xf>
    <xf numFmtId="0" fontId="3" fillId="8" borderId="35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5" fillId="3" borderId="42" xfId="1" applyFont="1" applyFill="1" applyBorder="1" applyAlignment="1">
      <alignment horizontal="center" vertical="top" wrapText="1"/>
    </xf>
    <xf numFmtId="0" fontId="5" fillId="3" borderId="24" xfId="1" applyFont="1" applyFill="1" applyBorder="1" applyAlignment="1">
      <alignment horizontal="center" vertical="top" wrapText="1"/>
    </xf>
    <xf numFmtId="0" fontId="5" fillId="3" borderId="36" xfId="1" applyFont="1" applyFill="1" applyBorder="1" applyAlignment="1">
      <alignment horizontal="center" vertical="top" wrapText="1"/>
    </xf>
    <xf numFmtId="0" fontId="6" fillId="5" borderId="34" xfId="0" applyFont="1" applyFill="1" applyBorder="1" applyAlignment="1">
      <alignment horizontal="center" vertical="top"/>
    </xf>
    <xf numFmtId="0" fontId="6" fillId="5" borderId="32" xfId="0" applyFont="1" applyFill="1" applyBorder="1" applyAlignment="1">
      <alignment horizontal="center" vertical="top"/>
    </xf>
    <xf numFmtId="0" fontId="6" fillId="5" borderId="35" xfId="0" applyFont="1" applyFill="1" applyBorder="1" applyAlignment="1">
      <alignment horizontal="center" vertical="top"/>
    </xf>
    <xf numFmtId="0" fontId="3" fillId="9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7" borderId="48" xfId="0" applyFont="1" applyFill="1" applyBorder="1" applyAlignment="1">
      <alignment horizontal="center" vertical="center" wrapText="1"/>
    </xf>
    <xf numFmtId="0" fontId="3" fillId="7" borderId="47" xfId="0" applyFont="1" applyFill="1" applyBorder="1" applyAlignment="1">
      <alignment horizontal="center" vertical="center" wrapText="1"/>
    </xf>
    <xf numFmtId="0" fontId="3" fillId="7" borderId="46" xfId="0" applyFont="1" applyFill="1" applyBorder="1" applyAlignment="1">
      <alignment horizontal="center" vertical="center" wrapText="1"/>
    </xf>
    <xf numFmtId="0" fontId="3" fillId="7" borderId="44" xfId="0" applyFont="1" applyFill="1" applyBorder="1" applyAlignment="1">
      <alignment horizontal="center" vertical="center" wrapText="1"/>
    </xf>
    <xf numFmtId="0" fontId="3" fillId="7" borderId="49" xfId="0" applyFont="1" applyFill="1" applyBorder="1" applyAlignment="1">
      <alignment horizontal="center" vertical="center" wrapText="1"/>
    </xf>
    <xf numFmtId="0" fontId="3" fillId="7" borderId="45" xfId="0" applyFont="1" applyFill="1" applyBorder="1" applyAlignment="1">
      <alignment horizontal="center" vertical="center" wrapText="1"/>
    </xf>
    <xf numFmtId="0" fontId="3" fillId="7" borderId="53" xfId="0" applyFont="1" applyFill="1" applyBorder="1" applyAlignment="1">
      <alignment horizontal="center" vertical="center" wrapText="1"/>
    </xf>
    <xf numFmtId="0" fontId="3" fillId="7" borderId="54" xfId="0" applyFont="1" applyFill="1" applyBorder="1" applyAlignment="1">
      <alignment horizontal="center" vertical="center" wrapText="1"/>
    </xf>
    <xf numFmtId="0" fontId="3" fillId="7" borderId="55" xfId="0" applyFont="1" applyFill="1" applyBorder="1" applyAlignment="1">
      <alignment horizontal="center" vertical="center" wrapText="1"/>
    </xf>
    <xf numFmtId="0" fontId="3" fillId="7" borderId="5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5" borderId="2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73"/>
  <sheetViews>
    <sheetView topLeftCell="E55" zoomScale="70" zoomScaleNormal="70" workbookViewId="0">
      <selection activeCell="C3" sqref="C3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56.5703125" style="1" customWidth="1"/>
    <col min="4" max="8" width="13.28515625" style="1" bestFit="1" customWidth="1"/>
    <col min="9" max="9" width="15.7109375" style="1" bestFit="1" customWidth="1"/>
    <col min="10" max="10" width="18.42578125" style="1" bestFit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43" width="8.85546875" style="120"/>
    <col min="44" max="44" width="8.85546875" style="119"/>
    <col min="45" max="265" width="8.85546875" style="117"/>
    <col min="266" max="16384" width="8.85546875" style="1"/>
  </cols>
  <sheetData>
    <row r="1" spans="1:44" x14ac:dyDescent="0.3">
      <c r="A1" s="144" t="s">
        <v>103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</row>
    <row r="2" spans="1:44" ht="21" thickBot="1" x14ac:dyDescent="0.35">
      <c r="A2" s="144" t="s">
        <v>104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</row>
    <row r="3" spans="1:44" ht="21" thickBot="1" x14ac:dyDescent="0.35">
      <c r="A3" s="145" t="s">
        <v>85</v>
      </c>
      <c r="B3" s="146"/>
      <c r="C3" s="133" t="s">
        <v>165</v>
      </c>
      <c r="D3" s="95" t="s">
        <v>100</v>
      </c>
      <c r="E3" s="94"/>
      <c r="F3" s="147" t="s">
        <v>162</v>
      </c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</row>
    <row r="4" spans="1:44" ht="21" customHeight="1" thickBot="1" x14ac:dyDescent="0.35">
      <c r="A4" s="148" t="s">
        <v>0</v>
      </c>
      <c r="B4" s="150" t="s">
        <v>1</v>
      </c>
      <c r="C4" s="153" t="s">
        <v>2</v>
      </c>
      <c r="D4" s="156" t="s">
        <v>101</v>
      </c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8"/>
      <c r="R4" s="159" t="s">
        <v>102</v>
      </c>
      <c r="S4" s="160"/>
      <c r="T4" s="160"/>
      <c r="U4" s="160"/>
      <c r="V4" s="161"/>
      <c r="W4" s="17" t="s">
        <v>15</v>
      </c>
      <c r="X4" s="165" t="s">
        <v>14</v>
      </c>
      <c r="Y4" s="174" t="s">
        <v>83</v>
      </c>
      <c r="Z4" s="177" t="s">
        <v>84</v>
      </c>
    </row>
    <row r="5" spans="1:44" x14ac:dyDescent="0.3">
      <c r="A5" s="149"/>
      <c r="B5" s="151"/>
      <c r="C5" s="154"/>
      <c r="D5" s="180" t="s">
        <v>11</v>
      </c>
      <c r="E5" s="181"/>
      <c r="F5" s="181"/>
      <c r="G5" s="181"/>
      <c r="H5" s="181"/>
      <c r="I5" s="181"/>
      <c r="J5" s="182"/>
      <c r="K5" s="183" t="s">
        <v>89</v>
      </c>
      <c r="L5" s="184"/>
      <c r="M5" s="184"/>
      <c r="N5" s="184"/>
      <c r="O5" s="184"/>
      <c r="P5" s="184"/>
      <c r="Q5" s="185"/>
      <c r="R5" s="162"/>
      <c r="S5" s="163"/>
      <c r="T5" s="163"/>
      <c r="U5" s="163"/>
      <c r="V5" s="164"/>
      <c r="W5" s="18" t="s">
        <v>13</v>
      </c>
      <c r="X5" s="166"/>
      <c r="Y5" s="175"/>
      <c r="Z5" s="178"/>
    </row>
    <row r="6" spans="1:44" ht="21" thickBot="1" x14ac:dyDescent="0.35">
      <c r="A6" s="149"/>
      <c r="B6" s="152"/>
      <c r="C6" s="155"/>
      <c r="D6" s="104" t="s">
        <v>9</v>
      </c>
      <c r="E6" s="105" t="s">
        <v>86</v>
      </c>
      <c r="F6" s="105" t="s">
        <v>8</v>
      </c>
      <c r="G6" s="105" t="s">
        <v>87</v>
      </c>
      <c r="H6" s="105" t="s">
        <v>88</v>
      </c>
      <c r="I6" s="106" t="s">
        <v>10</v>
      </c>
      <c r="J6" s="107" t="s">
        <v>97</v>
      </c>
      <c r="K6" s="108" t="s">
        <v>90</v>
      </c>
      <c r="L6" s="109" t="s">
        <v>91</v>
      </c>
      <c r="M6" s="109" t="s">
        <v>92</v>
      </c>
      <c r="N6" s="109" t="s">
        <v>93</v>
      </c>
      <c r="O6" s="109" t="s">
        <v>94</v>
      </c>
      <c r="P6" s="109" t="s">
        <v>95</v>
      </c>
      <c r="Q6" s="110" t="s">
        <v>98</v>
      </c>
      <c r="R6" s="85" t="s">
        <v>12</v>
      </c>
      <c r="S6" s="86" t="s">
        <v>3</v>
      </c>
      <c r="T6" s="86" t="s">
        <v>4</v>
      </c>
      <c r="U6" s="86" t="s">
        <v>5</v>
      </c>
      <c r="V6" s="84" t="s">
        <v>6</v>
      </c>
      <c r="W6" s="111" t="s">
        <v>96</v>
      </c>
      <c r="X6" s="167"/>
      <c r="Y6" s="176"/>
      <c r="Z6" s="179"/>
    </row>
    <row r="7" spans="1:44" s="117" customFormat="1" x14ac:dyDescent="0.3">
      <c r="A7" s="112">
        <v>1</v>
      </c>
      <c r="B7" s="127">
        <v>214371</v>
      </c>
      <c r="C7" s="127" t="s">
        <v>105</v>
      </c>
      <c r="D7" s="113">
        <v>11</v>
      </c>
      <c r="E7" s="113">
        <v>10</v>
      </c>
      <c r="F7" s="113">
        <v>11</v>
      </c>
      <c r="G7" s="113">
        <v>10</v>
      </c>
      <c r="H7" s="113">
        <v>12</v>
      </c>
      <c r="I7" s="113">
        <f>SUM(D7:H7)</f>
        <v>54</v>
      </c>
      <c r="J7" s="113">
        <f>I7*0.15</f>
        <v>8.1</v>
      </c>
      <c r="K7" s="114">
        <v>6</v>
      </c>
      <c r="L7" s="114">
        <v>5</v>
      </c>
      <c r="M7" s="114">
        <v>1</v>
      </c>
      <c r="N7" s="114">
        <v>2</v>
      </c>
      <c r="O7" s="114">
        <v>3</v>
      </c>
      <c r="P7" s="114">
        <f>SUM(K7:O7)</f>
        <v>17</v>
      </c>
      <c r="Q7" s="114">
        <f>P7*0.05</f>
        <v>0.85000000000000009</v>
      </c>
      <c r="R7" s="115">
        <f>D7+K7</f>
        <v>17</v>
      </c>
      <c r="S7" s="115">
        <f t="shared" ref="S7:V7" si="0">E7+L7</f>
        <v>15</v>
      </c>
      <c r="T7" s="115">
        <f t="shared" si="0"/>
        <v>12</v>
      </c>
      <c r="U7" s="115">
        <f t="shared" si="0"/>
        <v>12</v>
      </c>
      <c r="V7" s="115">
        <f t="shared" si="0"/>
        <v>15</v>
      </c>
      <c r="W7" s="28">
        <f>I7+P7</f>
        <v>71</v>
      </c>
      <c r="X7" s="116">
        <f>W7*0.2</f>
        <v>14.200000000000001</v>
      </c>
      <c r="Y7" s="128">
        <v>53</v>
      </c>
      <c r="Z7" s="118">
        <f>Y7*0.8</f>
        <v>42.400000000000006</v>
      </c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19"/>
    </row>
    <row r="8" spans="1:44" s="117" customFormat="1" x14ac:dyDescent="0.3">
      <c r="A8" s="112">
        <v>2</v>
      </c>
      <c r="B8" s="127">
        <v>214372</v>
      </c>
      <c r="C8" s="127" t="s">
        <v>106</v>
      </c>
      <c r="D8" s="113">
        <v>9</v>
      </c>
      <c r="E8" s="113">
        <v>8</v>
      </c>
      <c r="F8" s="113">
        <v>7</v>
      </c>
      <c r="G8" s="113">
        <v>3</v>
      </c>
      <c r="H8" s="113">
        <v>3</v>
      </c>
      <c r="I8" s="113">
        <f t="shared" ref="I8:I61" si="1">SUM(D8:H8)</f>
        <v>30</v>
      </c>
      <c r="J8" s="113">
        <f t="shared" ref="J8:J61" si="2">I8*0.15</f>
        <v>4.5</v>
      </c>
      <c r="K8" s="114">
        <v>2</v>
      </c>
      <c r="L8" s="114">
        <v>3</v>
      </c>
      <c r="M8" s="114">
        <v>2</v>
      </c>
      <c r="N8" s="114">
        <v>1</v>
      </c>
      <c r="O8" s="114">
        <v>1</v>
      </c>
      <c r="P8" s="114">
        <f t="shared" ref="P8:P61" si="3">SUM(K8:O8)</f>
        <v>9</v>
      </c>
      <c r="Q8" s="114">
        <f t="shared" ref="Q8:Q61" si="4">P8*0.05</f>
        <v>0.45</v>
      </c>
      <c r="R8" s="115">
        <f t="shared" ref="R8:R61" si="5">D8+K8</f>
        <v>11</v>
      </c>
      <c r="S8" s="115">
        <f t="shared" ref="S8:S61" si="6">E8+L8</f>
        <v>11</v>
      </c>
      <c r="T8" s="115">
        <f t="shared" ref="T8:T61" si="7">F8+M8</f>
        <v>9</v>
      </c>
      <c r="U8" s="115">
        <f t="shared" ref="U8:U61" si="8">G8+N8</f>
        <v>4</v>
      </c>
      <c r="V8" s="115">
        <f t="shared" ref="V8:V61" si="9">H8+O8</f>
        <v>4</v>
      </c>
      <c r="W8" s="28">
        <f t="shared" ref="W8:W61" si="10">I8+P8</f>
        <v>39</v>
      </c>
      <c r="X8" s="116">
        <f t="shared" ref="X8:X61" si="11">W8*0.2</f>
        <v>7.8000000000000007</v>
      </c>
      <c r="Y8" s="129">
        <v>23</v>
      </c>
      <c r="Z8" s="118">
        <f t="shared" ref="Z8:Z61" si="12">Y8*0.8</f>
        <v>18.400000000000002</v>
      </c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19"/>
    </row>
    <row r="9" spans="1:44" s="117" customFormat="1" x14ac:dyDescent="0.3">
      <c r="A9" s="112">
        <v>3</v>
      </c>
      <c r="B9" s="127">
        <v>214373</v>
      </c>
      <c r="C9" s="127" t="s">
        <v>107</v>
      </c>
      <c r="D9" s="113">
        <v>2</v>
      </c>
      <c r="E9" s="113">
        <v>5</v>
      </c>
      <c r="F9" s="113">
        <v>4</v>
      </c>
      <c r="G9" s="113">
        <v>5</v>
      </c>
      <c r="H9" s="113">
        <v>7</v>
      </c>
      <c r="I9" s="113">
        <f t="shared" si="1"/>
        <v>23</v>
      </c>
      <c r="J9" s="113">
        <f t="shared" si="2"/>
        <v>3.4499999999999997</v>
      </c>
      <c r="K9" s="114">
        <v>3</v>
      </c>
      <c r="L9" s="114">
        <v>2</v>
      </c>
      <c r="M9" s="114">
        <v>2</v>
      </c>
      <c r="N9" s="114">
        <v>1</v>
      </c>
      <c r="O9" s="114">
        <v>2</v>
      </c>
      <c r="P9" s="114">
        <f t="shared" si="3"/>
        <v>10</v>
      </c>
      <c r="Q9" s="114">
        <f t="shared" si="4"/>
        <v>0.5</v>
      </c>
      <c r="R9" s="115">
        <f t="shared" si="5"/>
        <v>5</v>
      </c>
      <c r="S9" s="115">
        <f t="shared" si="6"/>
        <v>7</v>
      </c>
      <c r="T9" s="115">
        <f t="shared" si="7"/>
        <v>6</v>
      </c>
      <c r="U9" s="115">
        <f t="shared" si="8"/>
        <v>6</v>
      </c>
      <c r="V9" s="115">
        <f t="shared" si="9"/>
        <v>9</v>
      </c>
      <c r="W9" s="28">
        <f t="shared" si="10"/>
        <v>33</v>
      </c>
      <c r="X9" s="116">
        <f t="shared" si="11"/>
        <v>6.6000000000000005</v>
      </c>
      <c r="Y9" s="129">
        <v>21</v>
      </c>
      <c r="Z9" s="118">
        <f t="shared" si="12"/>
        <v>16.8</v>
      </c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19"/>
    </row>
    <row r="10" spans="1:44" s="117" customFormat="1" x14ac:dyDescent="0.3">
      <c r="A10" s="112">
        <v>4</v>
      </c>
      <c r="B10" s="127">
        <v>214374</v>
      </c>
      <c r="C10" s="127" t="s">
        <v>108</v>
      </c>
      <c r="D10" s="113">
        <v>1</v>
      </c>
      <c r="E10" s="113">
        <v>2</v>
      </c>
      <c r="F10" s="113">
        <v>2</v>
      </c>
      <c r="G10" s="113">
        <v>4</v>
      </c>
      <c r="H10" s="113">
        <v>5</v>
      </c>
      <c r="I10" s="113">
        <f t="shared" si="1"/>
        <v>14</v>
      </c>
      <c r="J10" s="113">
        <f t="shared" si="2"/>
        <v>2.1</v>
      </c>
      <c r="K10" s="114">
        <v>1</v>
      </c>
      <c r="L10" s="114">
        <v>1</v>
      </c>
      <c r="M10" s="114">
        <v>0</v>
      </c>
      <c r="N10" s="114">
        <v>1</v>
      </c>
      <c r="O10" s="114">
        <v>1</v>
      </c>
      <c r="P10" s="114">
        <f t="shared" si="3"/>
        <v>4</v>
      </c>
      <c r="Q10" s="114">
        <f t="shared" si="4"/>
        <v>0.2</v>
      </c>
      <c r="R10" s="115">
        <f t="shared" si="5"/>
        <v>2</v>
      </c>
      <c r="S10" s="115">
        <f t="shared" si="6"/>
        <v>3</v>
      </c>
      <c r="T10" s="115">
        <f t="shared" si="7"/>
        <v>2</v>
      </c>
      <c r="U10" s="115">
        <f t="shared" si="8"/>
        <v>5</v>
      </c>
      <c r="V10" s="115">
        <f t="shared" si="9"/>
        <v>6</v>
      </c>
      <c r="W10" s="28">
        <f t="shared" si="10"/>
        <v>18</v>
      </c>
      <c r="X10" s="116">
        <f t="shared" si="11"/>
        <v>3.6</v>
      </c>
      <c r="Y10" s="128">
        <v>11</v>
      </c>
      <c r="Z10" s="118">
        <f t="shared" si="12"/>
        <v>8.8000000000000007</v>
      </c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19"/>
    </row>
    <row r="11" spans="1:44" s="117" customFormat="1" x14ac:dyDescent="0.3">
      <c r="A11" s="112">
        <v>5</v>
      </c>
      <c r="B11" s="127">
        <v>214375</v>
      </c>
      <c r="C11" s="127" t="s">
        <v>109</v>
      </c>
      <c r="D11" s="113">
        <v>8</v>
      </c>
      <c r="E11" s="113">
        <v>6</v>
      </c>
      <c r="F11" s="113">
        <v>10</v>
      </c>
      <c r="G11" s="113">
        <v>9</v>
      </c>
      <c r="H11" s="113">
        <v>8</v>
      </c>
      <c r="I11" s="113">
        <f t="shared" si="1"/>
        <v>41</v>
      </c>
      <c r="J11" s="113">
        <f t="shared" si="2"/>
        <v>6.1499999999999995</v>
      </c>
      <c r="K11" s="114">
        <v>4</v>
      </c>
      <c r="L11" s="114">
        <v>3</v>
      </c>
      <c r="M11" s="114">
        <v>1</v>
      </c>
      <c r="N11" s="114">
        <v>2</v>
      </c>
      <c r="O11" s="114">
        <v>2</v>
      </c>
      <c r="P11" s="114">
        <f t="shared" si="3"/>
        <v>12</v>
      </c>
      <c r="Q11" s="114">
        <f t="shared" si="4"/>
        <v>0.60000000000000009</v>
      </c>
      <c r="R11" s="115">
        <f t="shared" si="5"/>
        <v>12</v>
      </c>
      <c r="S11" s="115">
        <f t="shared" si="6"/>
        <v>9</v>
      </c>
      <c r="T11" s="115">
        <f t="shared" si="7"/>
        <v>11</v>
      </c>
      <c r="U11" s="115">
        <f t="shared" si="8"/>
        <v>11</v>
      </c>
      <c r="V11" s="115">
        <f t="shared" si="9"/>
        <v>10</v>
      </c>
      <c r="W11" s="28">
        <f t="shared" si="10"/>
        <v>53</v>
      </c>
      <c r="X11" s="116">
        <f t="shared" si="11"/>
        <v>10.600000000000001</v>
      </c>
      <c r="Y11" s="128">
        <v>38</v>
      </c>
      <c r="Z11" s="118">
        <f t="shared" si="12"/>
        <v>30.400000000000002</v>
      </c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19"/>
    </row>
    <row r="12" spans="1:44" s="117" customFormat="1" x14ac:dyDescent="0.3">
      <c r="A12" s="112">
        <v>6</v>
      </c>
      <c r="B12" s="127">
        <v>214376</v>
      </c>
      <c r="C12" s="127" t="s">
        <v>110</v>
      </c>
      <c r="D12" s="113">
        <v>5</v>
      </c>
      <c r="E12" s="113">
        <v>7</v>
      </c>
      <c r="F12" s="113">
        <v>8</v>
      </c>
      <c r="G12" s="113">
        <v>6</v>
      </c>
      <c r="H12" s="113">
        <v>7</v>
      </c>
      <c r="I12" s="113">
        <f t="shared" si="1"/>
        <v>33</v>
      </c>
      <c r="J12" s="113">
        <f t="shared" si="2"/>
        <v>4.95</v>
      </c>
      <c r="K12" s="114">
        <v>2</v>
      </c>
      <c r="L12" s="114">
        <v>1</v>
      </c>
      <c r="M12" s="114">
        <v>5</v>
      </c>
      <c r="N12" s="114">
        <v>2</v>
      </c>
      <c r="O12" s="114">
        <v>2</v>
      </c>
      <c r="P12" s="114">
        <f t="shared" si="3"/>
        <v>12</v>
      </c>
      <c r="Q12" s="114">
        <f t="shared" si="4"/>
        <v>0.60000000000000009</v>
      </c>
      <c r="R12" s="115">
        <f t="shared" si="5"/>
        <v>7</v>
      </c>
      <c r="S12" s="115">
        <f t="shared" si="6"/>
        <v>8</v>
      </c>
      <c r="T12" s="115">
        <f t="shared" si="7"/>
        <v>13</v>
      </c>
      <c r="U12" s="115">
        <f t="shared" si="8"/>
        <v>8</v>
      </c>
      <c r="V12" s="115">
        <f t="shared" si="9"/>
        <v>9</v>
      </c>
      <c r="W12" s="28">
        <f t="shared" si="10"/>
        <v>45</v>
      </c>
      <c r="X12" s="116">
        <f t="shared" si="11"/>
        <v>9</v>
      </c>
      <c r="Y12" s="128">
        <v>32</v>
      </c>
      <c r="Z12" s="118">
        <f t="shared" si="12"/>
        <v>25.6</v>
      </c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19"/>
    </row>
    <row r="13" spans="1:44" s="117" customFormat="1" x14ac:dyDescent="0.3">
      <c r="A13" s="112">
        <v>7</v>
      </c>
      <c r="B13" s="127">
        <v>214377</v>
      </c>
      <c r="C13" s="127" t="s">
        <v>111</v>
      </c>
      <c r="D13" s="113">
        <v>6</v>
      </c>
      <c r="E13" s="113">
        <v>8</v>
      </c>
      <c r="F13" s="113">
        <v>7</v>
      </c>
      <c r="G13" s="113">
        <v>9</v>
      </c>
      <c r="H13" s="113">
        <v>8</v>
      </c>
      <c r="I13" s="113">
        <f t="shared" si="1"/>
        <v>38</v>
      </c>
      <c r="J13" s="113">
        <f t="shared" si="2"/>
        <v>5.7</v>
      </c>
      <c r="K13" s="114">
        <v>3</v>
      </c>
      <c r="L13" s="114">
        <v>3</v>
      </c>
      <c r="M13" s="114">
        <v>5</v>
      </c>
      <c r="N13" s="114">
        <v>1</v>
      </c>
      <c r="O13" s="114">
        <v>2</v>
      </c>
      <c r="P13" s="114">
        <f t="shared" si="3"/>
        <v>14</v>
      </c>
      <c r="Q13" s="114">
        <f t="shared" si="4"/>
        <v>0.70000000000000007</v>
      </c>
      <c r="R13" s="115">
        <f t="shared" si="5"/>
        <v>9</v>
      </c>
      <c r="S13" s="115">
        <f t="shared" si="6"/>
        <v>11</v>
      </c>
      <c r="T13" s="115">
        <f t="shared" si="7"/>
        <v>12</v>
      </c>
      <c r="U13" s="115">
        <f t="shared" si="8"/>
        <v>10</v>
      </c>
      <c r="V13" s="115">
        <f t="shared" si="9"/>
        <v>10</v>
      </c>
      <c r="W13" s="28">
        <f t="shared" si="10"/>
        <v>52</v>
      </c>
      <c r="X13" s="116">
        <f t="shared" si="11"/>
        <v>10.4</v>
      </c>
      <c r="Y13" s="128">
        <v>38</v>
      </c>
      <c r="Z13" s="118">
        <f t="shared" si="12"/>
        <v>30.400000000000002</v>
      </c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19"/>
    </row>
    <row r="14" spans="1:44" s="117" customFormat="1" x14ac:dyDescent="0.3">
      <c r="A14" s="112">
        <v>8</v>
      </c>
      <c r="B14" s="127">
        <v>214378</v>
      </c>
      <c r="C14" s="127" t="s">
        <v>112</v>
      </c>
      <c r="D14" s="113">
        <v>4</v>
      </c>
      <c r="E14" s="113">
        <v>3</v>
      </c>
      <c r="F14" s="113">
        <v>1</v>
      </c>
      <c r="G14" s="113">
        <v>2</v>
      </c>
      <c r="H14" s="113">
        <v>5</v>
      </c>
      <c r="I14" s="113">
        <f t="shared" si="1"/>
        <v>15</v>
      </c>
      <c r="J14" s="113">
        <f t="shared" si="2"/>
        <v>2.25</v>
      </c>
      <c r="K14" s="114">
        <v>0</v>
      </c>
      <c r="L14" s="114">
        <v>1</v>
      </c>
      <c r="M14" s="114">
        <v>2</v>
      </c>
      <c r="N14" s="114">
        <v>0</v>
      </c>
      <c r="O14" s="114">
        <v>3</v>
      </c>
      <c r="P14" s="114">
        <f t="shared" si="3"/>
        <v>6</v>
      </c>
      <c r="Q14" s="114">
        <f t="shared" si="4"/>
        <v>0.30000000000000004</v>
      </c>
      <c r="R14" s="115">
        <f t="shared" si="5"/>
        <v>4</v>
      </c>
      <c r="S14" s="115">
        <f t="shared" si="6"/>
        <v>4</v>
      </c>
      <c r="T14" s="115">
        <f t="shared" si="7"/>
        <v>3</v>
      </c>
      <c r="U14" s="115">
        <f t="shared" si="8"/>
        <v>2</v>
      </c>
      <c r="V14" s="115">
        <f t="shared" si="9"/>
        <v>8</v>
      </c>
      <c r="W14" s="28">
        <f t="shared" si="10"/>
        <v>21</v>
      </c>
      <c r="X14" s="116">
        <f t="shared" si="11"/>
        <v>4.2</v>
      </c>
      <c r="Y14" s="128">
        <v>15</v>
      </c>
      <c r="Z14" s="118">
        <f t="shared" si="12"/>
        <v>12</v>
      </c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19"/>
    </row>
    <row r="15" spans="1:44" s="117" customFormat="1" x14ac:dyDescent="0.3">
      <c r="A15" s="112">
        <v>9</v>
      </c>
      <c r="B15" s="127">
        <v>214379</v>
      </c>
      <c r="C15" s="127" t="s">
        <v>113</v>
      </c>
      <c r="D15" s="113">
        <v>1</v>
      </c>
      <c r="E15" s="113">
        <v>0</v>
      </c>
      <c r="F15" s="113">
        <v>2</v>
      </c>
      <c r="G15" s="113">
        <v>2</v>
      </c>
      <c r="H15" s="113">
        <v>2</v>
      </c>
      <c r="I15" s="113">
        <f t="shared" si="1"/>
        <v>7</v>
      </c>
      <c r="J15" s="113">
        <f t="shared" si="2"/>
        <v>1.05</v>
      </c>
      <c r="K15" s="114">
        <v>1</v>
      </c>
      <c r="L15" s="114">
        <v>0</v>
      </c>
      <c r="M15" s="114">
        <v>0</v>
      </c>
      <c r="N15" s="114">
        <v>1</v>
      </c>
      <c r="O15" s="114">
        <v>2</v>
      </c>
      <c r="P15" s="114">
        <f t="shared" si="3"/>
        <v>4</v>
      </c>
      <c r="Q15" s="114">
        <f t="shared" si="4"/>
        <v>0.2</v>
      </c>
      <c r="R15" s="115">
        <f t="shared" si="5"/>
        <v>2</v>
      </c>
      <c r="S15" s="115">
        <f t="shared" si="6"/>
        <v>0</v>
      </c>
      <c r="T15" s="115">
        <f t="shared" si="7"/>
        <v>2</v>
      </c>
      <c r="U15" s="115">
        <f t="shared" si="8"/>
        <v>3</v>
      </c>
      <c r="V15" s="115">
        <f t="shared" si="9"/>
        <v>4</v>
      </c>
      <c r="W15" s="28">
        <f t="shared" si="10"/>
        <v>11</v>
      </c>
      <c r="X15" s="116">
        <f t="shared" si="11"/>
        <v>2.2000000000000002</v>
      </c>
      <c r="Y15" s="128">
        <v>7</v>
      </c>
      <c r="Z15" s="118">
        <f t="shared" si="12"/>
        <v>5.6000000000000005</v>
      </c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19"/>
    </row>
    <row r="16" spans="1:44" s="117" customFormat="1" x14ac:dyDescent="0.3">
      <c r="A16" s="112">
        <v>10</v>
      </c>
      <c r="B16" s="127">
        <v>214380</v>
      </c>
      <c r="C16" s="127" t="s">
        <v>114</v>
      </c>
      <c r="D16" s="113">
        <v>7</v>
      </c>
      <c r="E16" s="113">
        <v>8</v>
      </c>
      <c r="F16" s="113">
        <v>6</v>
      </c>
      <c r="G16" s="113">
        <v>5</v>
      </c>
      <c r="H16" s="113">
        <v>2</v>
      </c>
      <c r="I16" s="113">
        <f t="shared" si="1"/>
        <v>28</v>
      </c>
      <c r="J16" s="113">
        <f t="shared" si="2"/>
        <v>4.2</v>
      </c>
      <c r="K16" s="114">
        <v>3</v>
      </c>
      <c r="L16" s="114">
        <v>2</v>
      </c>
      <c r="M16" s="114">
        <v>1</v>
      </c>
      <c r="N16" s="114">
        <v>1</v>
      </c>
      <c r="O16" s="114">
        <v>2</v>
      </c>
      <c r="P16" s="114">
        <f t="shared" si="3"/>
        <v>9</v>
      </c>
      <c r="Q16" s="114">
        <f t="shared" si="4"/>
        <v>0.45</v>
      </c>
      <c r="R16" s="115">
        <f t="shared" si="5"/>
        <v>10</v>
      </c>
      <c r="S16" s="115">
        <f t="shared" si="6"/>
        <v>10</v>
      </c>
      <c r="T16" s="115">
        <f t="shared" si="7"/>
        <v>7</v>
      </c>
      <c r="U16" s="115">
        <f t="shared" si="8"/>
        <v>6</v>
      </c>
      <c r="V16" s="115">
        <f t="shared" si="9"/>
        <v>4</v>
      </c>
      <c r="W16" s="28">
        <f t="shared" si="10"/>
        <v>37</v>
      </c>
      <c r="X16" s="116">
        <f t="shared" si="11"/>
        <v>7.4</v>
      </c>
      <c r="Y16" s="128">
        <v>27</v>
      </c>
      <c r="Z16" s="118">
        <f t="shared" si="12"/>
        <v>21.6</v>
      </c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19"/>
    </row>
    <row r="17" spans="1:44" s="117" customFormat="1" x14ac:dyDescent="0.3">
      <c r="A17" s="112">
        <v>11</v>
      </c>
      <c r="B17" s="127">
        <v>214381</v>
      </c>
      <c r="C17" s="127" t="s">
        <v>115</v>
      </c>
      <c r="D17" s="113">
        <v>5</v>
      </c>
      <c r="E17" s="113">
        <v>7</v>
      </c>
      <c r="F17" s="113">
        <v>6</v>
      </c>
      <c r="G17" s="113">
        <v>8</v>
      </c>
      <c r="H17" s="113">
        <v>6</v>
      </c>
      <c r="I17" s="113">
        <f t="shared" si="1"/>
        <v>32</v>
      </c>
      <c r="J17" s="113">
        <f t="shared" si="2"/>
        <v>4.8</v>
      </c>
      <c r="K17" s="114">
        <v>2</v>
      </c>
      <c r="L17" s="114">
        <v>3</v>
      </c>
      <c r="M17" s="114">
        <v>2</v>
      </c>
      <c r="N17" s="114">
        <v>2</v>
      </c>
      <c r="O17" s="114">
        <v>1</v>
      </c>
      <c r="P17" s="114">
        <f t="shared" si="3"/>
        <v>10</v>
      </c>
      <c r="Q17" s="114">
        <f t="shared" si="4"/>
        <v>0.5</v>
      </c>
      <c r="R17" s="115">
        <f t="shared" si="5"/>
        <v>7</v>
      </c>
      <c r="S17" s="115">
        <f t="shared" si="6"/>
        <v>10</v>
      </c>
      <c r="T17" s="115">
        <f t="shared" si="7"/>
        <v>8</v>
      </c>
      <c r="U17" s="115">
        <f t="shared" si="8"/>
        <v>10</v>
      </c>
      <c r="V17" s="115">
        <f t="shared" si="9"/>
        <v>7</v>
      </c>
      <c r="W17" s="28">
        <f t="shared" si="10"/>
        <v>42</v>
      </c>
      <c r="X17" s="116">
        <f t="shared" si="11"/>
        <v>8.4</v>
      </c>
      <c r="Y17" s="128">
        <v>30</v>
      </c>
      <c r="Z17" s="118">
        <f t="shared" si="12"/>
        <v>24</v>
      </c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19"/>
    </row>
    <row r="18" spans="1:44" s="117" customFormat="1" x14ac:dyDescent="0.3">
      <c r="A18" s="112">
        <v>12</v>
      </c>
      <c r="B18" s="127">
        <v>214382</v>
      </c>
      <c r="C18" s="127" t="s">
        <v>116</v>
      </c>
      <c r="D18" s="113">
        <v>11</v>
      </c>
      <c r="E18" s="113">
        <v>12</v>
      </c>
      <c r="F18" s="113">
        <v>15</v>
      </c>
      <c r="G18" s="113">
        <v>11</v>
      </c>
      <c r="H18" s="113">
        <v>13</v>
      </c>
      <c r="I18" s="113">
        <f t="shared" si="1"/>
        <v>62</v>
      </c>
      <c r="J18" s="113">
        <f t="shared" si="2"/>
        <v>9.2999999999999989</v>
      </c>
      <c r="K18" s="114">
        <v>3</v>
      </c>
      <c r="L18" s="114">
        <v>4</v>
      </c>
      <c r="M18" s="114">
        <v>5</v>
      </c>
      <c r="N18" s="114">
        <v>2</v>
      </c>
      <c r="O18" s="114">
        <v>5</v>
      </c>
      <c r="P18" s="114">
        <f t="shared" si="3"/>
        <v>19</v>
      </c>
      <c r="Q18" s="114">
        <f t="shared" si="4"/>
        <v>0.95000000000000007</v>
      </c>
      <c r="R18" s="115">
        <f t="shared" si="5"/>
        <v>14</v>
      </c>
      <c r="S18" s="115">
        <f t="shared" si="6"/>
        <v>16</v>
      </c>
      <c r="T18" s="115">
        <f t="shared" si="7"/>
        <v>20</v>
      </c>
      <c r="U18" s="115">
        <f t="shared" si="8"/>
        <v>13</v>
      </c>
      <c r="V18" s="115">
        <f t="shared" si="9"/>
        <v>18</v>
      </c>
      <c r="W18" s="28">
        <f t="shared" si="10"/>
        <v>81</v>
      </c>
      <c r="X18" s="116">
        <f t="shared" si="11"/>
        <v>16.2</v>
      </c>
      <c r="Y18" s="128">
        <v>60</v>
      </c>
      <c r="Z18" s="118">
        <f t="shared" si="12"/>
        <v>48</v>
      </c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19"/>
    </row>
    <row r="19" spans="1:44" s="117" customFormat="1" x14ac:dyDescent="0.3">
      <c r="A19" s="112">
        <v>13</v>
      </c>
      <c r="B19" s="127">
        <v>214383</v>
      </c>
      <c r="C19" s="127" t="s">
        <v>117</v>
      </c>
      <c r="D19" s="113">
        <v>8</v>
      </c>
      <c r="E19" s="113">
        <v>9</v>
      </c>
      <c r="F19" s="113">
        <v>10</v>
      </c>
      <c r="G19" s="113">
        <v>11</v>
      </c>
      <c r="H19" s="113">
        <v>12</v>
      </c>
      <c r="I19" s="113">
        <f t="shared" si="1"/>
        <v>50</v>
      </c>
      <c r="J19" s="113">
        <f t="shared" si="2"/>
        <v>7.5</v>
      </c>
      <c r="K19" s="114">
        <v>5</v>
      </c>
      <c r="L19" s="114">
        <v>2</v>
      </c>
      <c r="M19" s="114">
        <v>3</v>
      </c>
      <c r="N19" s="114">
        <v>3</v>
      </c>
      <c r="O19" s="114">
        <v>2</v>
      </c>
      <c r="P19" s="114">
        <f t="shared" si="3"/>
        <v>15</v>
      </c>
      <c r="Q19" s="114">
        <f t="shared" si="4"/>
        <v>0.75</v>
      </c>
      <c r="R19" s="115">
        <f t="shared" si="5"/>
        <v>13</v>
      </c>
      <c r="S19" s="115">
        <f t="shared" si="6"/>
        <v>11</v>
      </c>
      <c r="T19" s="115">
        <f t="shared" si="7"/>
        <v>13</v>
      </c>
      <c r="U19" s="115">
        <f t="shared" si="8"/>
        <v>14</v>
      </c>
      <c r="V19" s="115">
        <f t="shared" si="9"/>
        <v>14</v>
      </c>
      <c r="W19" s="28">
        <f t="shared" si="10"/>
        <v>65</v>
      </c>
      <c r="X19" s="116">
        <f t="shared" si="11"/>
        <v>13</v>
      </c>
      <c r="Y19" s="128">
        <v>44</v>
      </c>
      <c r="Z19" s="118">
        <f t="shared" si="12"/>
        <v>35.200000000000003</v>
      </c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19"/>
    </row>
    <row r="20" spans="1:44" s="117" customFormat="1" x14ac:dyDescent="0.3">
      <c r="A20" s="112">
        <v>14</v>
      </c>
      <c r="B20" s="127">
        <v>214384</v>
      </c>
      <c r="C20" s="127" t="s">
        <v>118</v>
      </c>
      <c r="D20" s="113">
        <v>9</v>
      </c>
      <c r="E20" s="113">
        <v>6</v>
      </c>
      <c r="F20" s="113">
        <v>6</v>
      </c>
      <c r="G20" s="113">
        <v>4</v>
      </c>
      <c r="H20" s="113">
        <v>5</v>
      </c>
      <c r="I20" s="113">
        <f t="shared" si="1"/>
        <v>30</v>
      </c>
      <c r="J20" s="113">
        <f t="shared" si="2"/>
        <v>4.5</v>
      </c>
      <c r="K20" s="114">
        <v>6</v>
      </c>
      <c r="L20" s="114">
        <v>5</v>
      </c>
      <c r="M20" s="114">
        <v>4</v>
      </c>
      <c r="N20" s="114">
        <v>6</v>
      </c>
      <c r="O20" s="114">
        <v>5</v>
      </c>
      <c r="P20" s="114">
        <f t="shared" si="3"/>
        <v>26</v>
      </c>
      <c r="Q20" s="114">
        <f t="shared" si="4"/>
        <v>1.3</v>
      </c>
      <c r="R20" s="115">
        <f t="shared" si="5"/>
        <v>15</v>
      </c>
      <c r="S20" s="115">
        <f t="shared" si="6"/>
        <v>11</v>
      </c>
      <c r="T20" s="115">
        <f t="shared" si="7"/>
        <v>10</v>
      </c>
      <c r="U20" s="115">
        <f t="shared" si="8"/>
        <v>10</v>
      </c>
      <c r="V20" s="115">
        <f t="shared" si="9"/>
        <v>10</v>
      </c>
      <c r="W20" s="28">
        <f t="shared" si="10"/>
        <v>56</v>
      </c>
      <c r="X20" s="116">
        <f t="shared" si="11"/>
        <v>11.200000000000001</v>
      </c>
      <c r="Y20" s="128">
        <v>29</v>
      </c>
      <c r="Z20" s="118">
        <f t="shared" si="12"/>
        <v>23.200000000000003</v>
      </c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19"/>
    </row>
    <row r="21" spans="1:44" s="117" customFormat="1" x14ac:dyDescent="0.3">
      <c r="A21" s="112">
        <v>15</v>
      </c>
      <c r="B21" s="127">
        <v>214385</v>
      </c>
      <c r="C21" s="127" t="s">
        <v>119</v>
      </c>
      <c r="D21" s="113">
        <v>8</v>
      </c>
      <c r="E21" s="113">
        <v>11</v>
      </c>
      <c r="F21" s="113">
        <v>9</v>
      </c>
      <c r="G21" s="113">
        <v>10</v>
      </c>
      <c r="H21" s="113">
        <v>8</v>
      </c>
      <c r="I21" s="113">
        <f t="shared" si="1"/>
        <v>46</v>
      </c>
      <c r="J21" s="113">
        <f t="shared" si="2"/>
        <v>6.8999999999999995</v>
      </c>
      <c r="K21" s="114">
        <v>1</v>
      </c>
      <c r="L21" s="114">
        <v>2</v>
      </c>
      <c r="M21" s="114">
        <v>3</v>
      </c>
      <c r="N21" s="114">
        <v>2</v>
      </c>
      <c r="O21" s="114">
        <v>1</v>
      </c>
      <c r="P21" s="114">
        <f t="shared" si="3"/>
        <v>9</v>
      </c>
      <c r="Q21" s="114">
        <f t="shared" si="4"/>
        <v>0.45</v>
      </c>
      <c r="R21" s="115">
        <f t="shared" si="5"/>
        <v>9</v>
      </c>
      <c r="S21" s="115">
        <f t="shared" si="6"/>
        <v>13</v>
      </c>
      <c r="T21" s="115">
        <f t="shared" si="7"/>
        <v>12</v>
      </c>
      <c r="U21" s="115">
        <f t="shared" si="8"/>
        <v>12</v>
      </c>
      <c r="V21" s="115">
        <f t="shared" si="9"/>
        <v>9</v>
      </c>
      <c r="W21" s="28">
        <f t="shared" si="10"/>
        <v>55</v>
      </c>
      <c r="X21" s="116">
        <f t="shared" si="11"/>
        <v>11</v>
      </c>
      <c r="Y21" s="128">
        <v>43</v>
      </c>
      <c r="Z21" s="118">
        <f t="shared" si="12"/>
        <v>34.4</v>
      </c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19"/>
    </row>
    <row r="22" spans="1:44" s="117" customFormat="1" x14ac:dyDescent="0.3">
      <c r="A22" s="112">
        <v>16</v>
      </c>
      <c r="B22" s="127">
        <v>214386</v>
      </c>
      <c r="C22" s="127" t="s">
        <v>120</v>
      </c>
      <c r="D22" s="113">
        <v>13</v>
      </c>
      <c r="E22" s="113">
        <v>8</v>
      </c>
      <c r="F22" s="113">
        <v>9</v>
      </c>
      <c r="G22" s="113">
        <v>10</v>
      </c>
      <c r="H22" s="113">
        <v>8</v>
      </c>
      <c r="I22" s="113">
        <f t="shared" si="1"/>
        <v>48</v>
      </c>
      <c r="J22" s="113">
        <f t="shared" si="2"/>
        <v>7.1999999999999993</v>
      </c>
      <c r="K22" s="114">
        <v>1</v>
      </c>
      <c r="L22" s="114">
        <v>1</v>
      </c>
      <c r="M22" s="114">
        <v>2</v>
      </c>
      <c r="N22" s="114">
        <v>2</v>
      </c>
      <c r="O22" s="114">
        <v>3</v>
      </c>
      <c r="P22" s="114">
        <f t="shared" si="3"/>
        <v>9</v>
      </c>
      <c r="Q22" s="114">
        <f t="shared" si="4"/>
        <v>0.45</v>
      </c>
      <c r="R22" s="115">
        <f t="shared" si="5"/>
        <v>14</v>
      </c>
      <c r="S22" s="115">
        <f t="shared" si="6"/>
        <v>9</v>
      </c>
      <c r="T22" s="115">
        <f t="shared" si="7"/>
        <v>11</v>
      </c>
      <c r="U22" s="115">
        <f t="shared" si="8"/>
        <v>12</v>
      </c>
      <c r="V22" s="115">
        <f t="shared" si="9"/>
        <v>11</v>
      </c>
      <c r="W22" s="28">
        <f t="shared" si="10"/>
        <v>57</v>
      </c>
      <c r="X22" s="116">
        <f t="shared" si="11"/>
        <v>11.4</v>
      </c>
      <c r="Y22" s="128">
        <v>44</v>
      </c>
      <c r="Z22" s="118">
        <f t="shared" si="12"/>
        <v>35.200000000000003</v>
      </c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19"/>
    </row>
    <row r="23" spans="1:44" s="117" customFormat="1" x14ac:dyDescent="0.3">
      <c r="A23" s="112">
        <v>17</v>
      </c>
      <c r="B23" s="127">
        <v>214387</v>
      </c>
      <c r="C23" s="127" t="s">
        <v>121</v>
      </c>
      <c r="D23" s="113">
        <v>15</v>
      </c>
      <c r="E23" s="113">
        <v>18</v>
      </c>
      <c r="F23" s="113">
        <v>18</v>
      </c>
      <c r="G23" s="113">
        <v>19</v>
      </c>
      <c r="H23" s="113">
        <v>17</v>
      </c>
      <c r="I23" s="113">
        <f t="shared" si="1"/>
        <v>87</v>
      </c>
      <c r="J23" s="113">
        <f t="shared" si="2"/>
        <v>13.049999999999999</v>
      </c>
      <c r="K23" s="114">
        <v>4</v>
      </c>
      <c r="L23" s="114">
        <v>3</v>
      </c>
      <c r="M23" s="114">
        <v>2</v>
      </c>
      <c r="N23" s="114">
        <v>1</v>
      </c>
      <c r="O23" s="114">
        <v>1</v>
      </c>
      <c r="P23" s="114">
        <f t="shared" si="3"/>
        <v>11</v>
      </c>
      <c r="Q23" s="114">
        <f t="shared" si="4"/>
        <v>0.55000000000000004</v>
      </c>
      <c r="R23" s="115">
        <f t="shared" si="5"/>
        <v>19</v>
      </c>
      <c r="S23" s="115">
        <f t="shared" si="6"/>
        <v>21</v>
      </c>
      <c r="T23" s="115">
        <f t="shared" si="7"/>
        <v>20</v>
      </c>
      <c r="U23" s="115">
        <f t="shared" si="8"/>
        <v>20</v>
      </c>
      <c r="V23" s="115">
        <f t="shared" si="9"/>
        <v>18</v>
      </c>
      <c r="W23" s="28">
        <f t="shared" si="10"/>
        <v>98</v>
      </c>
      <c r="X23" s="116">
        <f t="shared" si="11"/>
        <v>19.600000000000001</v>
      </c>
      <c r="Y23" s="128">
        <v>82</v>
      </c>
      <c r="Z23" s="118">
        <f t="shared" si="12"/>
        <v>65.600000000000009</v>
      </c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19"/>
    </row>
    <row r="24" spans="1:44" s="117" customFormat="1" x14ac:dyDescent="0.3">
      <c r="A24" s="112">
        <v>18</v>
      </c>
      <c r="B24" s="127">
        <v>214388</v>
      </c>
      <c r="C24" s="127" t="s">
        <v>122</v>
      </c>
      <c r="D24" s="113">
        <v>4</v>
      </c>
      <c r="E24" s="113">
        <v>5</v>
      </c>
      <c r="F24" s="113">
        <v>3</v>
      </c>
      <c r="G24" s="113">
        <v>6</v>
      </c>
      <c r="H24" s="113">
        <v>5</v>
      </c>
      <c r="I24" s="113">
        <f t="shared" si="1"/>
        <v>23</v>
      </c>
      <c r="J24" s="113">
        <f t="shared" si="2"/>
        <v>3.4499999999999997</v>
      </c>
      <c r="K24" s="114">
        <v>3</v>
      </c>
      <c r="L24" s="114">
        <v>2</v>
      </c>
      <c r="M24" s="114">
        <v>3</v>
      </c>
      <c r="N24" s="114">
        <v>5</v>
      </c>
      <c r="O24" s="114">
        <v>3</v>
      </c>
      <c r="P24" s="114">
        <f t="shared" si="3"/>
        <v>16</v>
      </c>
      <c r="Q24" s="114">
        <f t="shared" si="4"/>
        <v>0.8</v>
      </c>
      <c r="R24" s="115">
        <f t="shared" si="5"/>
        <v>7</v>
      </c>
      <c r="S24" s="115">
        <f t="shared" si="6"/>
        <v>7</v>
      </c>
      <c r="T24" s="115">
        <f t="shared" si="7"/>
        <v>6</v>
      </c>
      <c r="U24" s="115">
        <f t="shared" si="8"/>
        <v>11</v>
      </c>
      <c r="V24" s="115">
        <f t="shared" si="9"/>
        <v>8</v>
      </c>
      <c r="W24" s="28">
        <f t="shared" si="10"/>
        <v>39</v>
      </c>
      <c r="X24" s="116">
        <f t="shared" si="11"/>
        <v>7.8000000000000007</v>
      </c>
      <c r="Y24" s="128">
        <v>20</v>
      </c>
      <c r="Z24" s="118">
        <f t="shared" si="12"/>
        <v>16</v>
      </c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19"/>
    </row>
    <row r="25" spans="1:44" s="117" customFormat="1" x14ac:dyDescent="0.3">
      <c r="A25" s="112">
        <v>19</v>
      </c>
      <c r="B25" s="127">
        <v>214389</v>
      </c>
      <c r="C25" s="127" t="s">
        <v>123</v>
      </c>
      <c r="D25" s="113">
        <v>5</v>
      </c>
      <c r="E25" s="113">
        <v>4</v>
      </c>
      <c r="F25" s="113">
        <v>8</v>
      </c>
      <c r="G25" s="113">
        <v>6</v>
      </c>
      <c r="H25" s="113">
        <v>8</v>
      </c>
      <c r="I25" s="113">
        <f t="shared" si="1"/>
        <v>31</v>
      </c>
      <c r="J25" s="113">
        <f t="shared" si="2"/>
        <v>4.6499999999999995</v>
      </c>
      <c r="K25" s="114">
        <v>2</v>
      </c>
      <c r="L25" s="114">
        <v>1</v>
      </c>
      <c r="M25" s="114">
        <v>4</v>
      </c>
      <c r="N25" s="114">
        <v>3</v>
      </c>
      <c r="O25" s="114">
        <v>3</v>
      </c>
      <c r="P25" s="114">
        <f t="shared" si="3"/>
        <v>13</v>
      </c>
      <c r="Q25" s="114">
        <f t="shared" si="4"/>
        <v>0.65</v>
      </c>
      <c r="R25" s="115">
        <f t="shared" si="5"/>
        <v>7</v>
      </c>
      <c r="S25" s="115">
        <f t="shared" si="6"/>
        <v>5</v>
      </c>
      <c r="T25" s="115">
        <f t="shared" si="7"/>
        <v>12</v>
      </c>
      <c r="U25" s="115">
        <f t="shared" si="8"/>
        <v>9</v>
      </c>
      <c r="V25" s="115">
        <f t="shared" si="9"/>
        <v>11</v>
      </c>
      <c r="W25" s="28">
        <f t="shared" si="10"/>
        <v>44</v>
      </c>
      <c r="X25" s="116">
        <f t="shared" si="11"/>
        <v>8.8000000000000007</v>
      </c>
      <c r="Y25" s="128">
        <v>32</v>
      </c>
      <c r="Z25" s="118">
        <f t="shared" si="12"/>
        <v>25.6</v>
      </c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19"/>
    </row>
    <row r="26" spans="1:44" s="117" customFormat="1" x14ac:dyDescent="0.3">
      <c r="A26" s="112">
        <v>20</v>
      </c>
      <c r="B26" s="127">
        <v>214390</v>
      </c>
      <c r="C26" s="127" t="s">
        <v>124</v>
      </c>
      <c r="D26" s="113">
        <v>9</v>
      </c>
      <c r="E26" s="113">
        <v>6</v>
      </c>
      <c r="F26" s="113">
        <v>8</v>
      </c>
      <c r="G26" s="113">
        <v>7</v>
      </c>
      <c r="H26" s="113">
        <v>5</v>
      </c>
      <c r="I26" s="113">
        <f t="shared" si="1"/>
        <v>35</v>
      </c>
      <c r="J26" s="113">
        <f t="shared" si="2"/>
        <v>5.25</v>
      </c>
      <c r="K26" s="114">
        <v>2</v>
      </c>
      <c r="L26" s="114">
        <v>3</v>
      </c>
      <c r="M26" s="114">
        <v>5</v>
      </c>
      <c r="N26" s="114">
        <v>4</v>
      </c>
      <c r="O26" s="114">
        <v>4</v>
      </c>
      <c r="P26" s="114">
        <f t="shared" si="3"/>
        <v>18</v>
      </c>
      <c r="Q26" s="114">
        <f t="shared" si="4"/>
        <v>0.9</v>
      </c>
      <c r="R26" s="115">
        <f t="shared" si="5"/>
        <v>11</v>
      </c>
      <c r="S26" s="115">
        <f t="shared" si="6"/>
        <v>9</v>
      </c>
      <c r="T26" s="115">
        <f t="shared" si="7"/>
        <v>13</v>
      </c>
      <c r="U26" s="115">
        <f t="shared" si="8"/>
        <v>11</v>
      </c>
      <c r="V26" s="115">
        <f t="shared" si="9"/>
        <v>9</v>
      </c>
      <c r="W26" s="28">
        <f t="shared" si="10"/>
        <v>53</v>
      </c>
      <c r="X26" s="116">
        <f t="shared" si="11"/>
        <v>10.600000000000001</v>
      </c>
      <c r="Y26" s="128">
        <v>35</v>
      </c>
      <c r="Z26" s="118">
        <f t="shared" si="12"/>
        <v>28</v>
      </c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19"/>
    </row>
    <row r="27" spans="1:44" s="117" customFormat="1" x14ac:dyDescent="0.3">
      <c r="A27" s="112">
        <v>21</v>
      </c>
      <c r="B27" s="127">
        <v>214391</v>
      </c>
      <c r="C27" s="127" t="s">
        <v>125</v>
      </c>
      <c r="D27" s="113">
        <v>7</v>
      </c>
      <c r="E27" s="113">
        <v>14</v>
      </c>
      <c r="F27" s="113">
        <v>9</v>
      </c>
      <c r="G27" s="113">
        <v>11</v>
      </c>
      <c r="H27" s="113">
        <v>12</v>
      </c>
      <c r="I27" s="113">
        <f t="shared" si="1"/>
        <v>53</v>
      </c>
      <c r="J27" s="113">
        <f t="shared" si="2"/>
        <v>7.9499999999999993</v>
      </c>
      <c r="K27" s="114">
        <v>1</v>
      </c>
      <c r="L27" s="114">
        <v>2</v>
      </c>
      <c r="M27" s="114">
        <v>3</v>
      </c>
      <c r="N27" s="114">
        <v>1</v>
      </c>
      <c r="O27" s="114">
        <v>2</v>
      </c>
      <c r="P27" s="114">
        <f t="shared" si="3"/>
        <v>9</v>
      </c>
      <c r="Q27" s="114">
        <f t="shared" si="4"/>
        <v>0.45</v>
      </c>
      <c r="R27" s="115">
        <f t="shared" si="5"/>
        <v>8</v>
      </c>
      <c r="S27" s="115">
        <f t="shared" si="6"/>
        <v>16</v>
      </c>
      <c r="T27" s="115">
        <f t="shared" si="7"/>
        <v>12</v>
      </c>
      <c r="U27" s="115">
        <f t="shared" si="8"/>
        <v>12</v>
      </c>
      <c r="V27" s="115">
        <f t="shared" si="9"/>
        <v>14</v>
      </c>
      <c r="W27" s="28">
        <f t="shared" si="10"/>
        <v>62</v>
      </c>
      <c r="X27" s="116">
        <f t="shared" si="11"/>
        <v>12.4</v>
      </c>
      <c r="Y27" s="128">
        <v>52</v>
      </c>
      <c r="Z27" s="118">
        <f t="shared" si="12"/>
        <v>41.6</v>
      </c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19"/>
    </row>
    <row r="28" spans="1:44" s="117" customFormat="1" x14ac:dyDescent="0.3">
      <c r="A28" s="112">
        <v>22</v>
      </c>
      <c r="B28" s="127">
        <v>214392</v>
      </c>
      <c r="C28" s="127" t="s">
        <v>126</v>
      </c>
      <c r="D28" s="113">
        <v>5</v>
      </c>
      <c r="E28" s="113">
        <v>9</v>
      </c>
      <c r="F28" s="113">
        <v>8</v>
      </c>
      <c r="G28" s="113">
        <v>12</v>
      </c>
      <c r="H28" s="113">
        <v>11</v>
      </c>
      <c r="I28" s="113">
        <f t="shared" si="1"/>
        <v>45</v>
      </c>
      <c r="J28" s="113">
        <f t="shared" si="2"/>
        <v>6.75</v>
      </c>
      <c r="K28" s="114">
        <v>3</v>
      </c>
      <c r="L28" s="114">
        <v>1</v>
      </c>
      <c r="M28" s="114">
        <v>1</v>
      </c>
      <c r="N28" s="114">
        <v>2</v>
      </c>
      <c r="O28" s="114">
        <v>3</v>
      </c>
      <c r="P28" s="114">
        <f t="shared" si="3"/>
        <v>10</v>
      </c>
      <c r="Q28" s="114">
        <f t="shared" si="4"/>
        <v>0.5</v>
      </c>
      <c r="R28" s="115">
        <f t="shared" si="5"/>
        <v>8</v>
      </c>
      <c r="S28" s="115">
        <f t="shared" si="6"/>
        <v>10</v>
      </c>
      <c r="T28" s="115">
        <f t="shared" si="7"/>
        <v>9</v>
      </c>
      <c r="U28" s="115">
        <f t="shared" si="8"/>
        <v>14</v>
      </c>
      <c r="V28" s="115">
        <f t="shared" si="9"/>
        <v>14</v>
      </c>
      <c r="W28" s="28">
        <f t="shared" si="10"/>
        <v>55</v>
      </c>
      <c r="X28" s="116">
        <f t="shared" si="11"/>
        <v>11</v>
      </c>
      <c r="Y28" s="128">
        <v>41</v>
      </c>
      <c r="Z28" s="118">
        <f t="shared" si="12"/>
        <v>32.800000000000004</v>
      </c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19"/>
    </row>
    <row r="29" spans="1:44" s="117" customFormat="1" x14ac:dyDescent="0.3">
      <c r="A29" s="112">
        <v>23</v>
      </c>
      <c r="B29" s="127">
        <v>214393</v>
      </c>
      <c r="C29" s="127" t="s">
        <v>127</v>
      </c>
      <c r="D29" s="113">
        <v>7</v>
      </c>
      <c r="E29" s="113">
        <v>14</v>
      </c>
      <c r="F29" s="113">
        <v>15</v>
      </c>
      <c r="G29" s="113">
        <v>13</v>
      </c>
      <c r="H29" s="113">
        <v>10</v>
      </c>
      <c r="I29" s="113">
        <f t="shared" si="1"/>
        <v>59</v>
      </c>
      <c r="J29" s="113">
        <f t="shared" si="2"/>
        <v>8.85</v>
      </c>
      <c r="K29" s="114">
        <v>2</v>
      </c>
      <c r="L29" s="114">
        <v>2</v>
      </c>
      <c r="M29" s="114">
        <v>3</v>
      </c>
      <c r="N29" s="114">
        <v>4</v>
      </c>
      <c r="O29" s="114">
        <v>5</v>
      </c>
      <c r="P29" s="114">
        <f t="shared" si="3"/>
        <v>16</v>
      </c>
      <c r="Q29" s="114">
        <f t="shared" si="4"/>
        <v>0.8</v>
      </c>
      <c r="R29" s="115">
        <f t="shared" si="5"/>
        <v>9</v>
      </c>
      <c r="S29" s="115">
        <f t="shared" si="6"/>
        <v>16</v>
      </c>
      <c r="T29" s="115">
        <f t="shared" si="7"/>
        <v>18</v>
      </c>
      <c r="U29" s="115">
        <f t="shared" si="8"/>
        <v>17</v>
      </c>
      <c r="V29" s="115">
        <f t="shared" si="9"/>
        <v>15</v>
      </c>
      <c r="W29" s="28">
        <f t="shared" si="10"/>
        <v>75</v>
      </c>
      <c r="X29" s="116">
        <f t="shared" si="11"/>
        <v>15</v>
      </c>
      <c r="Y29" s="128">
        <v>56</v>
      </c>
      <c r="Z29" s="118">
        <f t="shared" si="12"/>
        <v>44.800000000000004</v>
      </c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19"/>
    </row>
    <row r="30" spans="1:44" s="117" customFormat="1" x14ac:dyDescent="0.3">
      <c r="A30" s="112">
        <v>24</v>
      </c>
      <c r="B30" s="127">
        <v>214394</v>
      </c>
      <c r="C30" s="127" t="s">
        <v>128</v>
      </c>
      <c r="D30" s="113">
        <v>9</v>
      </c>
      <c r="E30" s="113">
        <v>8</v>
      </c>
      <c r="F30" s="113">
        <v>7</v>
      </c>
      <c r="G30" s="113">
        <v>6</v>
      </c>
      <c r="H30" s="113">
        <v>5</v>
      </c>
      <c r="I30" s="113">
        <f t="shared" si="1"/>
        <v>35</v>
      </c>
      <c r="J30" s="113">
        <f t="shared" si="2"/>
        <v>5.25</v>
      </c>
      <c r="K30" s="114">
        <v>5</v>
      </c>
      <c r="L30" s="114">
        <v>6</v>
      </c>
      <c r="M30" s="114">
        <v>5</v>
      </c>
      <c r="N30" s="114">
        <v>2</v>
      </c>
      <c r="O30" s="114">
        <v>4</v>
      </c>
      <c r="P30" s="114">
        <f t="shared" si="3"/>
        <v>22</v>
      </c>
      <c r="Q30" s="114">
        <f t="shared" si="4"/>
        <v>1.1000000000000001</v>
      </c>
      <c r="R30" s="115">
        <f t="shared" si="5"/>
        <v>14</v>
      </c>
      <c r="S30" s="115">
        <f t="shared" si="6"/>
        <v>14</v>
      </c>
      <c r="T30" s="115">
        <f t="shared" si="7"/>
        <v>12</v>
      </c>
      <c r="U30" s="115">
        <f t="shared" si="8"/>
        <v>8</v>
      </c>
      <c r="V30" s="115">
        <f t="shared" si="9"/>
        <v>9</v>
      </c>
      <c r="W30" s="28">
        <f t="shared" si="10"/>
        <v>57</v>
      </c>
      <c r="X30" s="116">
        <f t="shared" si="11"/>
        <v>11.4</v>
      </c>
      <c r="Y30" s="128">
        <v>31</v>
      </c>
      <c r="Z30" s="118">
        <f t="shared" si="12"/>
        <v>24.8</v>
      </c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19"/>
    </row>
    <row r="31" spans="1:44" s="117" customFormat="1" x14ac:dyDescent="0.3">
      <c r="A31" s="112">
        <v>25</v>
      </c>
      <c r="B31" s="127">
        <v>214395</v>
      </c>
      <c r="C31" s="127" t="s">
        <v>129</v>
      </c>
      <c r="D31" s="113">
        <v>6</v>
      </c>
      <c r="E31" s="113">
        <v>5</v>
      </c>
      <c r="F31" s="113">
        <v>8</v>
      </c>
      <c r="G31" s="113">
        <v>7</v>
      </c>
      <c r="H31" s="113">
        <v>5</v>
      </c>
      <c r="I31" s="113">
        <f t="shared" si="1"/>
        <v>31</v>
      </c>
      <c r="J31" s="113">
        <f t="shared" si="2"/>
        <v>4.6499999999999995</v>
      </c>
      <c r="K31" s="114">
        <v>1</v>
      </c>
      <c r="L31" s="114">
        <v>2</v>
      </c>
      <c r="M31" s="114">
        <v>2</v>
      </c>
      <c r="N31" s="114">
        <v>2</v>
      </c>
      <c r="O31" s="114">
        <v>2</v>
      </c>
      <c r="P31" s="114">
        <f t="shared" si="3"/>
        <v>9</v>
      </c>
      <c r="Q31" s="114">
        <f t="shared" si="4"/>
        <v>0.45</v>
      </c>
      <c r="R31" s="115">
        <f t="shared" si="5"/>
        <v>7</v>
      </c>
      <c r="S31" s="115">
        <f t="shared" si="6"/>
        <v>7</v>
      </c>
      <c r="T31" s="115">
        <f t="shared" si="7"/>
        <v>10</v>
      </c>
      <c r="U31" s="115">
        <f t="shared" si="8"/>
        <v>9</v>
      </c>
      <c r="V31" s="115">
        <f t="shared" si="9"/>
        <v>7</v>
      </c>
      <c r="W31" s="28">
        <f t="shared" si="10"/>
        <v>40</v>
      </c>
      <c r="X31" s="116">
        <f t="shared" si="11"/>
        <v>8</v>
      </c>
      <c r="Y31" s="128">
        <v>28</v>
      </c>
      <c r="Z31" s="118">
        <f t="shared" si="12"/>
        <v>22.400000000000002</v>
      </c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19"/>
    </row>
    <row r="32" spans="1:44" s="117" customFormat="1" x14ac:dyDescent="0.3">
      <c r="A32" s="112">
        <v>26</v>
      </c>
      <c r="B32" s="127">
        <v>214396</v>
      </c>
      <c r="C32" s="127" t="s">
        <v>130</v>
      </c>
      <c r="D32" s="113">
        <v>11</v>
      </c>
      <c r="E32" s="113">
        <v>12</v>
      </c>
      <c r="F32" s="113">
        <v>14</v>
      </c>
      <c r="G32" s="113">
        <v>9</v>
      </c>
      <c r="H32" s="113">
        <v>10</v>
      </c>
      <c r="I32" s="113">
        <f t="shared" si="1"/>
        <v>56</v>
      </c>
      <c r="J32" s="113">
        <f t="shared" si="2"/>
        <v>8.4</v>
      </c>
      <c r="K32" s="114">
        <v>5</v>
      </c>
      <c r="L32" s="114">
        <v>4</v>
      </c>
      <c r="M32" s="114">
        <v>2</v>
      </c>
      <c r="N32" s="114">
        <v>4</v>
      </c>
      <c r="O32" s="114">
        <v>3</v>
      </c>
      <c r="P32" s="114">
        <f t="shared" si="3"/>
        <v>18</v>
      </c>
      <c r="Q32" s="114">
        <f t="shared" si="4"/>
        <v>0.9</v>
      </c>
      <c r="R32" s="115">
        <f t="shared" si="5"/>
        <v>16</v>
      </c>
      <c r="S32" s="115">
        <f t="shared" si="6"/>
        <v>16</v>
      </c>
      <c r="T32" s="115">
        <f t="shared" si="7"/>
        <v>16</v>
      </c>
      <c r="U32" s="115">
        <f t="shared" si="8"/>
        <v>13</v>
      </c>
      <c r="V32" s="115">
        <f t="shared" si="9"/>
        <v>13</v>
      </c>
      <c r="W32" s="28">
        <f t="shared" si="10"/>
        <v>74</v>
      </c>
      <c r="X32" s="116">
        <f t="shared" si="11"/>
        <v>14.8</v>
      </c>
      <c r="Y32" s="128">
        <v>52</v>
      </c>
      <c r="Z32" s="118">
        <f t="shared" si="12"/>
        <v>41.6</v>
      </c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19"/>
    </row>
    <row r="33" spans="1:44" s="117" customFormat="1" x14ac:dyDescent="0.3">
      <c r="A33" s="112">
        <v>27</v>
      </c>
      <c r="B33" s="127">
        <v>214397</v>
      </c>
      <c r="C33" s="127" t="s">
        <v>131</v>
      </c>
      <c r="D33" s="113">
        <v>15</v>
      </c>
      <c r="E33" s="113">
        <v>13</v>
      </c>
      <c r="F33" s="113">
        <v>12</v>
      </c>
      <c r="G33" s="113">
        <v>15</v>
      </c>
      <c r="H33" s="113">
        <v>19</v>
      </c>
      <c r="I33" s="113">
        <f t="shared" si="1"/>
        <v>74</v>
      </c>
      <c r="J33" s="113">
        <f t="shared" si="2"/>
        <v>11.1</v>
      </c>
      <c r="K33" s="114">
        <v>4</v>
      </c>
      <c r="L33" s="114">
        <v>3</v>
      </c>
      <c r="M33" s="114">
        <v>2</v>
      </c>
      <c r="N33" s="114">
        <v>1</v>
      </c>
      <c r="O33" s="114">
        <v>2</v>
      </c>
      <c r="P33" s="114">
        <f t="shared" si="3"/>
        <v>12</v>
      </c>
      <c r="Q33" s="114">
        <f t="shared" si="4"/>
        <v>0.60000000000000009</v>
      </c>
      <c r="R33" s="115">
        <f t="shared" si="5"/>
        <v>19</v>
      </c>
      <c r="S33" s="115">
        <f t="shared" si="6"/>
        <v>16</v>
      </c>
      <c r="T33" s="115">
        <f t="shared" si="7"/>
        <v>14</v>
      </c>
      <c r="U33" s="115">
        <f t="shared" si="8"/>
        <v>16</v>
      </c>
      <c r="V33" s="115">
        <f t="shared" si="9"/>
        <v>21</v>
      </c>
      <c r="W33" s="28">
        <f t="shared" si="10"/>
        <v>86</v>
      </c>
      <c r="X33" s="116">
        <f t="shared" si="11"/>
        <v>17.2</v>
      </c>
      <c r="Y33" s="128">
        <v>72</v>
      </c>
      <c r="Z33" s="118">
        <f t="shared" si="12"/>
        <v>57.6</v>
      </c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19"/>
    </row>
    <row r="34" spans="1:44" s="117" customFormat="1" x14ac:dyDescent="0.3">
      <c r="A34" s="112">
        <v>28</v>
      </c>
      <c r="B34" s="127">
        <v>214398</v>
      </c>
      <c r="C34" s="127" t="s">
        <v>132</v>
      </c>
      <c r="D34" s="113">
        <v>10</v>
      </c>
      <c r="E34" s="113">
        <v>4</v>
      </c>
      <c r="F34" s="113">
        <v>6</v>
      </c>
      <c r="G34" s="113">
        <v>7</v>
      </c>
      <c r="H34" s="113">
        <v>4</v>
      </c>
      <c r="I34" s="113">
        <f t="shared" si="1"/>
        <v>31</v>
      </c>
      <c r="J34" s="113">
        <f t="shared" si="2"/>
        <v>4.6499999999999995</v>
      </c>
      <c r="K34" s="114">
        <v>3</v>
      </c>
      <c r="L34" s="114">
        <v>2</v>
      </c>
      <c r="M34" s="114">
        <v>1</v>
      </c>
      <c r="N34" s="114">
        <v>4</v>
      </c>
      <c r="O34" s="114">
        <v>3</v>
      </c>
      <c r="P34" s="114">
        <f t="shared" si="3"/>
        <v>13</v>
      </c>
      <c r="Q34" s="114">
        <f t="shared" si="4"/>
        <v>0.65</v>
      </c>
      <c r="R34" s="115">
        <f t="shared" si="5"/>
        <v>13</v>
      </c>
      <c r="S34" s="115">
        <f t="shared" si="6"/>
        <v>6</v>
      </c>
      <c r="T34" s="115">
        <f t="shared" si="7"/>
        <v>7</v>
      </c>
      <c r="U34" s="115">
        <f t="shared" si="8"/>
        <v>11</v>
      </c>
      <c r="V34" s="115">
        <f t="shared" si="9"/>
        <v>7</v>
      </c>
      <c r="W34" s="28">
        <f t="shared" si="10"/>
        <v>44</v>
      </c>
      <c r="X34" s="116">
        <f t="shared" si="11"/>
        <v>8.8000000000000007</v>
      </c>
      <c r="Y34" s="128">
        <v>28</v>
      </c>
      <c r="Z34" s="118">
        <f t="shared" si="12"/>
        <v>22.400000000000002</v>
      </c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19"/>
    </row>
    <row r="35" spans="1:44" s="117" customFormat="1" x14ac:dyDescent="0.3">
      <c r="A35" s="112">
        <v>29</v>
      </c>
      <c r="B35" s="127">
        <v>214399</v>
      </c>
      <c r="C35" s="127" t="s">
        <v>133</v>
      </c>
      <c r="D35" s="113">
        <v>6</v>
      </c>
      <c r="E35" s="113">
        <v>13</v>
      </c>
      <c r="F35" s="113">
        <v>15</v>
      </c>
      <c r="G35" s="113">
        <v>13</v>
      </c>
      <c r="H35" s="113">
        <v>15</v>
      </c>
      <c r="I35" s="113">
        <f t="shared" si="1"/>
        <v>62</v>
      </c>
      <c r="J35" s="113">
        <f t="shared" si="2"/>
        <v>9.2999999999999989</v>
      </c>
      <c r="K35" s="114">
        <v>3</v>
      </c>
      <c r="L35" s="114">
        <v>2</v>
      </c>
      <c r="M35" s="114">
        <v>1</v>
      </c>
      <c r="N35" s="114">
        <v>3</v>
      </c>
      <c r="O35" s="114">
        <v>5</v>
      </c>
      <c r="P35" s="114">
        <f t="shared" si="3"/>
        <v>14</v>
      </c>
      <c r="Q35" s="114">
        <f t="shared" si="4"/>
        <v>0.70000000000000007</v>
      </c>
      <c r="R35" s="115">
        <f t="shared" si="5"/>
        <v>9</v>
      </c>
      <c r="S35" s="115">
        <f t="shared" si="6"/>
        <v>15</v>
      </c>
      <c r="T35" s="115">
        <f t="shared" si="7"/>
        <v>16</v>
      </c>
      <c r="U35" s="115">
        <f t="shared" si="8"/>
        <v>16</v>
      </c>
      <c r="V35" s="115">
        <f t="shared" si="9"/>
        <v>20</v>
      </c>
      <c r="W35" s="28">
        <f t="shared" si="10"/>
        <v>76</v>
      </c>
      <c r="X35" s="116">
        <f t="shared" si="11"/>
        <v>15.200000000000001</v>
      </c>
      <c r="Y35" s="128">
        <v>60</v>
      </c>
      <c r="Z35" s="118">
        <f t="shared" si="12"/>
        <v>48</v>
      </c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19"/>
    </row>
    <row r="36" spans="1:44" s="117" customFormat="1" x14ac:dyDescent="0.3">
      <c r="A36" s="112">
        <v>30</v>
      </c>
      <c r="B36" s="127">
        <v>214400</v>
      </c>
      <c r="C36" s="127" t="s">
        <v>134</v>
      </c>
      <c r="D36" s="113">
        <v>5</v>
      </c>
      <c r="E36" s="113">
        <v>6</v>
      </c>
      <c r="F36" s="113">
        <v>8</v>
      </c>
      <c r="G36" s="113">
        <v>10</v>
      </c>
      <c r="H36" s="113">
        <v>9</v>
      </c>
      <c r="I36" s="113">
        <f t="shared" si="1"/>
        <v>38</v>
      </c>
      <c r="J36" s="113">
        <f t="shared" si="2"/>
        <v>5.7</v>
      </c>
      <c r="K36" s="114">
        <v>1</v>
      </c>
      <c r="L36" s="114">
        <v>2</v>
      </c>
      <c r="M36" s="114">
        <v>1</v>
      </c>
      <c r="N36" s="114">
        <v>1</v>
      </c>
      <c r="O36" s="114">
        <v>1</v>
      </c>
      <c r="P36" s="114">
        <f t="shared" si="3"/>
        <v>6</v>
      </c>
      <c r="Q36" s="114">
        <f t="shared" si="4"/>
        <v>0.30000000000000004</v>
      </c>
      <c r="R36" s="115">
        <f t="shared" si="5"/>
        <v>6</v>
      </c>
      <c r="S36" s="115">
        <f t="shared" si="6"/>
        <v>8</v>
      </c>
      <c r="T36" s="115">
        <f t="shared" si="7"/>
        <v>9</v>
      </c>
      <c r="U36" s="115">
        <f t="shared" si="8"/>
        <v>11</v>
      </c>
      <c r="V36" s="115">
        <f t="shared" si="9"/>
        <v>10</v>
      </c>
      <c r="W36" s="28">
        <f t="shared" si="10"/>
        <v>44</v>
      </c>
      <c r="X36" s="116">
        <f t="shared" si="11"/>
        <v>8.8000000000000007</v>
      </c>
      <c r="Y36" s="128">
        <v>36</v>
      </c>
      <c r="Z36" s="118">
        <f t="shared" si="12"/>
        <v>28.8</v>
      </c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19"/>
    </row>
    <row r="37" spans="1:44" s="117" customFormat="1" x14ac:dyDescent="0.3">
      <c r="A37" s="112">
        <v>31</v>
      </c>
      <c r="B37" s="127">
        <v>214401</v>
      </c>
      <c r="C37" s="127" t="s">
        <v>135</v>
      </c>
      <c r="D37" s="113">
        <v>8</v>
      </c>
      <c r="E37" s="113">
        <v>9</v>
      </c>
      <c r="F37" s="113">
        <v>11</v>
      </c>
      <c r="G37" s="113">
        <v>10</v>
      </c>
      <c r="H37" s="113">
        <v>8</v>
      </c>
      <c r="I37" s="113">
        <f t="shared" si="1"/>
        <v>46</v>
      </c>
      <c r="J37" s="113">
        <f t="shared" si="2"/>
        <v>6.8999999999999995</v>
      </c>
      <c r="K37" s="114">
        <v>3</v>
      </c>
      <c r="L37" s="114">
        <v>2</v>
      </c>
      <c r="M37" s="114">
        <v>4</v>
      </c>
      <c r="N37" s="114">
        <v>2</v>
      </c>
      <c r="O37" s="114">
        <v>3</v>
      </c>
      <c r="P37" s="114">
        <f t="shared" si="3"/>
        <v>14</v>
      </c>
      <c r="Q37" s="114">
        <f t="shared" si="4"/>
        <v>0.70000000000000007</v>
      </c>
      <c r="R37" s="115">
        <f t="shared" si="5"/>
        <v>11</v>
      </c>
      <c r="S37" s="115">
        <f t="shared" si="6"/>
        <v>11</v>
      </c>
      <c r="T37" s="115">
        <f t="shared" si="7"/>
        <v>15</v>
      </c>
      <c r="U37" s="115">
        <f t="shared" si="8"/>
        <v>12</v>
      </c>
      <c r="V37" s="115">
        <f t="shared" si="9"/>
        <v>11</v>
      </c>
      <c r="W37" s="28">
        <f t="shared" si="10"/>
        <v>60</v>
      </c>
      <c r="X37" s="116">
        <f t="shared" si="11"/>
        <v>12</v>
      </c>
      <c r="Y37" s="128">
        <v>42</v>
      </c>
      <c r="Z37" s="118">
        <f t="shared" si="12"/>
        <v>33.6</v>
      </c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19"/>
    </row>
    <row r="38" spans="1:44" s="117" customFormat="1" x14ac:dyDescent="0.3">
      <c r="A38" s="112">
        <v>32</v>
      </c>
      <c r="B38" s="127">
        <v>214402</v>
      </c>
      <c r="C38" s="127" t="s">
        <v>136</v>
      </c>
      <c r="D38" s="113">
        <v>15</v>
      </c>
      <c r="E38" s="113">
        <v>8</v>
      </c>
      <c r="F38" s="113">
        <v>9</v>
      </c>
      <c r="G38" s="113">
        <v>8</v>
      </c>
      <c r="H38" s="113">
        <v>5</v>
      </c>
      <c r="I38" s="113">
        <f t="shared" si="1"/>
        <v>45</v>
      </c>
      <c r="J38" s="113">
        <f t="shared" si="2"/>
        <v>6.75</v>
      </c>
      <c r="K38" s="114">
        <v>2</v>
      </c>
      <c r="L38" s="114">
        <v>3</v>
      </c>
      <c r="M38" s="114">
        <v>2</v>
      </c>
      <c r="N38" s="114">
        <v>1</v>
      </c>
      <c r="O38" s="114">
        <v>3</v>
      </c>
      <c r="P38" s="114">
        <f t="shared" si="3"/>
        <v>11</v>
      </c>
      <c r="Q38" s="114">
        <f t="shared" si="4"/>
        <v>0.55000000000000004</v>
      </c>
      <c r="R38" s="115">
        <f t="shared" si="5"/>
        <v>17</v>
      </c>
      <c r="S38" s="115">
        <f t="shared" si="6"/>
        <v>11</v>
      </c>
      <c r="T38" s="115">
        <f t="shared" si="7"/>
        <v>11</v>
      </c>
      <c r="U38" s="115">
        <f t="shared" si="8"/>
        <v>9</v>
      </c>
      <c r="V38" s="115">
        <f t="shared" si="9"/>
        <v>8</v>
      </c>
      <c r="W38" s="28">
        <f t="shared" si="10"/>
        <v>56</v>
      </c>
      <c r="X38" s="116">
        <f t="shared" si="11"/>
        <v>11.200000000000001</v>
      </c>
      <c r="Y38" s="128">
        <v>44</v>
      </c>
      <c r="Z38" s="118">
        <f t="shared" si="12"/>
        <v>35.200000000000003</v>
      </c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19"/>
    </row>
    <row r="39" spans="1:44" s="117" customFormat="1" x14ac:dyDescent="0.3">
      <c r="A39" s="112">
        <v>33</v>
      </c>
      <c r="B39" s="127">
        <v>214403</v>
      </c>
      <c r="C39" s="127" t="s">
        <v>137</v>
      </c>
      <c r="D39" s="113">
        <v>5</v>
      </c>
      <c r="E39" s="113">
        <v>8</v>
      </c>
      <c r="F39" s="113">
        <v>2</v>
      </c>
      <c r="G39" s="113">
        <v>2</v>
      </c>
      <c r="H39" s="113">
        <v>3</v>
      </c>
      <c r="I39" s="113">
        <f t="shared" si="1"/>
        <v>20</v>
      </c>
      <c r="J39" s="113">
        <f t="shared" si="2"/>
        <v>3</v>
      </c>
      <c r="K39" s="114">
        <v>3</v>
      </c>
      <c r="L39" s="114">
        <v>2</v>
      </c>
      <c r="M39" s="114">
        <v>4</v>
      </c>
      <c r="N39" s="114">
        <v>4</v>
      </c>
      <c r="O39" s="114">
        <v>5</v>
      </c>
      <c r="P39" s="114">
        <f t="shared" si="3"/>
        <v>18</v>
      </c>
      <c r="Q39" s="114">
        <f t="shared" si="4"/>
        <v>0.9</v>
      </c>
      <c r="R39" s="115">
        <f t="shared" si="5"/>
        <v>8</v>
      </c>
      <c r="S39" s="115">
        <f t="shared" si="6"/>
        <v>10</v>
      </c>
      <c r="T39" s="115">
        <f t="shared" si="7"/>
        <v>6</v>
      </c>
      <c r="U39" s="115">
        <f t="shared" si="8"/>
        <v>6</v>
      </c>
      <c r="V39" s="115">
        <f t="shared" si="9"/>
        <v>8</v>
      </c>
      <c r="W39" s="28">
        <f t="shared" si="10"/>
        <v>38</v>
      </c>
      <c r="X39" s="116">
        <f t="shared" si="11"/>
        <v>7.6000000000000005</v>
      </c>
      <c r="Y39" s="128">
        <v>17</v>
      </c>
      <c r="Z39" s="118">
        <f t="shared" si="12"/>
        <v>13.600000000000001</v>
      </c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19"/>
    </row>
    <row r="40" spans="1:44" s="117" customFormat="1" x14ac:dyDescent="0.3">
      <c r="A40" s="112">
        <v>34</v>
      </c>
      <c r="B40" s="127">
        <v>214405</v>
      </c>
      <c r="C40" s="127" t="s">
        <v>138</v>
      </c>
      <c r="D40" s="113">
        <v>8</v>
      </c>
      <c r="E40" s="113">
        <v>9</v>
      </c>
      <c r="F40" s="113">
        <v>8</v>
      </c>
      <c r="G40" s="113">
        <v>7</v>
      </c>
      <c r="H40" s="113">
        <v>6</v>
      </c>
      <c r="I40" s="113">
        <f t="shared" si="1"/>
        <v>38</v>
      </c>
      <c r="J40" s="113">
        <f t="shared" si="2"/>
        <v>5.7</v>
      </c>
      <c r="K40" s="114">
        <v>2</v>
      </c>
      <c r="L40" s="114">
        <v>1</v>
      </c>
      <c r="M40" s="114">
        <v>3</v>
      </c>
      <c r="N40" s="114">
        <v>2</v>
      </c>
      <c r="O40" s="114">
        <v>4</v>
      </c>
      <c r="P40" s="114">
        <f t="shared" si="3"/>
        <v>12</v>
      </c>
      <c r="Q40" s="114">
        <f t="shared" si="4"/>
        <v>0.60000000000000009</v>
      </c>
      <c r="R40" s="115">
        <f t="shared" si="5"/>
        <v>10</v>
      </c>
      <c r="S40" s="115">
        <f t="shared" si="6"/>
        <v>10</v>
      </c>
      <c r="T40" s="115">
        <f t="shared" si="7"/>
        <v>11</v>
      </c>
      <c r="U40" s="115">
        <f t="shared" si="8"/>
        <v>9</v>
      </c>
      <c r="V40" s="115">
        <f t="shared" si="9"/>
        <v>10</v>
      </c>
      <c r="W40" s="28">
        <f t="shared" si="10"/>
        <v>50</v>
      </c>
      <c r="X40" s="116">
        <f t="shared" si="11"/>
        <v>10</v>
      </c>
      <c r="Y40" s="128">
        <v>39</v>
      </c>
      <c r="Z40" s="118">
        <f t="shared" si="12"/>
        <v>31.200000000000003</v>
      </c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19"/>
    </row>
    <row r="41" spans="1:44" s="117" customFormat="1" x14ac:dyDescent="0.3">
      <c r="A41" s="112">
        <v>35</v>
      </c>
      <c r="B41" s="127">
        <v>214404</v>
      </c>
      <c r="C41" s="127" t="s">
        <v>138</v>
      </c>
      <c r="D41" s="113">
        <v>7</v>
      </c>
      <c r="E41" s="113">
        <v>6</v>
      </c>
      <c r="F41" s="113">
        <v>5</v>
      </c>
      <c r="G41" s="113">
        <v>10</v>
      </c>
      <c r="H41" s="113">
        <v>9</v>
      </c>
      <c r="I41" s="113">
        <f t="shared" si="1"/>
        <v>37</v>
      </c>
      <c r="J41" s="113">
        <f t="shared" si="2"/>
        <v>5.55</v>
      </c>
      <c r="K41" s="114">
        <v>3</v>
      </c>
      <c r="L41" s="114">
        <v>2</v>
      </c>
      <c r="M41" s="114">
        <v>1</v>
      </c>
      <c r="N41" s="114">
        <v>2</v>
      </c>
      <c r="O41" s="114">
        <v>1</v>
      </c>
      <c r="P41" s="114">
        <f t="shared" si="3"/>
        <v>9</v>
      </c>
      <c r="Q41" s="114">
        <f t="shared" si="4"/>
        <v>0.45</v>
      </c>
      <c r="R41" s="115">
        <f t="shared" si="5"/>
        <v>10</v>
      </c>
      <c r="S41" s="115">
        <f t="shared" si="6"/>
        <v>8</v>
      </c>
      <c r="T41" s="115">
        <f t="shared" si="7"/>
        <v>6</v>
      </c>
      <c r="U41" s="115">
        <f t="shared" si="8"/>
        <v>12</v>
      </c>
      <c r="V41" s="115">
        <f t="shared" si="9"/>
        <v>10</v>
      </c>
      <c r="W41" s="28">
        <f t="shared" si="10"/>
        <v>46</v>
      </c>
      <c r="X41" s="116">
        <f t="shared" si="11"/>
        <v>9.2000000000000011</v>
      </c>
      <c r="Y41" s="128">
        <v>36</v>
      </c>
      <c r="Z41" s="118">
        <f t="shared" si="12"/>
        <v>28.8</v>
      </c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19"/>
    </row>
    <row r="42" spans="1:44" s="117" customFormat="1" x14ac:dyDescent="0.3">
      <c r="A42" s="112">
        <v>36</v>
      </c>
      <c r="B42" s="127">
        <v>214406</v>
      </c>
      <c r="C42" s="127" t="s">
        <v>139</v>
      </c>
      <c r="D42" s="113">
        <v>11</v>
      </c>
      <c r="E42" s="113">
        <v>10</v>
      </c>
      <c r="F42" s="113">
        <v>11</v>
      </c>
      <c r="G42" s="113">
        <v>15</v>
      </c>
      <c r="H42" s="113">
        <v>10</v>
      </c>
      <c r="I42" s="113">
        <f t="shared" si="1"/>
        <v>57</v>
      </c>
      <c r="J42" s="113">
        <f t="shared" si="2"/>
        <v>8.5499999999999989</v>
      </c>
      <c r="K42" s="114">
        <v>2</v>
      </c>
      <c r="L42" s="114">
        <v>3</v>
      </c>
      <c r="M42" s="114">
        <v>1</v>
      </c>
      <c r="N42" s="114">
        <v>5</v>
      </c>
      <c r="O42" s="114">
        <v>4</v>
      </c>
      <c r="P42" s="114">
        <f t="shared" si="3"/>
        <v>15</v>
      </c>
      <c r="Q42" s="114">
        <f t="shared" si="4"/>
        <v>0.75</v>
      </c>
      <c r="R42" s="115">
        <f t="shared" si="5"/>
        <v>13</v>
      </c>
      <c r="S42" s="115">
        <f t="shared" si="6"/>
        <v>13</v>
      </c>
      <c r="T42" s="115">
        <f t="shared" si="7"/>
        <v>12</v>
      </c>
      <c r="U42" s="115">
        <f t="shared" si="8"/>
        <v>20</v>
      </c>
      <c r="V42" s="115">
        <f t="shared" si="9"/>
        <v>14</v>
      </c>
      <c r="W42" s="28">
        <f t="shared" si="10"/>
        <v>72</v>
      </c>
      <c r="X42" s="116">
        <f t="shared" si="11"/>
        <v>14.4</v>
      </c>
      <c r="Y42" s="128">
        <v>58</v>
      </c>
      <c r="Z42" s="118">
        <f t="shared" si="12"/>
        <v>46.400000000000006</v>
      </c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19"/>
    </row>
    <row r="43" spans="1:44" s="117" customFormat="1" x14ac:dyDescent="0.3">
      <c r="A43" s="112">
        <v>37</v>
      </c>
      <c r="B43" s="127">
        <v>214407</v>
      </c>
      <c r="C43" s="127" t="s">
        <v>140</v>
      </c>
      <c r="D43" s="113">
        <v>7</v>
      </c>
      <c r="E43" s="113">
        <v>6</v>
      </c>
      <c r="F43" s="113">
        <v>8</v>
      </c>
      <c r="G43" s="113">
        <v>10</v>
      </c>
      <c r="H43" s="113">
        <v>11</v>
      </c>
      <c r="I43" s="113">
        <f t="shared" si="1"/>
        <v>42</v>
      </c>
      <c r="J43" s="113">
        <f t="shared" si="2"/>
        <v>6.3</v>
      </c>
      <c r="K43" s="114">
        <v>4</v>
      </c>
      <c r="L43" s="114">
        <v>2</v>
      </c>
      <c r="M43" s="114">
        <v>4</v>
      </c>
      <c r="N43" s="114">
        <v>1</v>
      </c>
      <c r="O43" s="114">
        <v>2</v>
      </c>
      <c r="P43" s="114">
        <f t="shared" si="3"/>
        <v>13</v>
      </c>
      <c r="Q43" s="114">
        <f t="shared" si="4"/>
        <v>0.65</v>
      </c>
      <c r="R43" s="115">
        <f t="shared" si="5"/>
        <v>11</v>
      </c>
      <c r="S43" s="115">
        <f t="shared" si="6"/>
        <v>8</v>
      </c>
      <c r="T43" s="115">
        <f t="shared" si="7"/>
        <v>12</v>
      </c>
      <c r="U43" s="115">
        <f t="shared" si="8"/>
        <v>11</v>
      </c>
      <c r="V43" s="115">
        <f t="shared" si="9"/>
        <v>13</v>
      </c>
      <c r="W43" s="28">
        <f t="shared" si="10"/>
        <v>55</v>
      </c>
      <c r="X43" s="116">
        <f t="shared" si="11"/>
        <v>11</v>
      </c>
      <c r="Y43" s="128">
        <v>39</v>
      </c>
      <c r="Z43" s="118">
        <f t="shared" si="12"/>
        <v>31.200000000000003</v>
      </c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19"/>
    </row>
    <row r="44" spans="1:44" s="117" customFormat="1" x14ac:dyDescent="0.3">
      <c r="A44" s="112">
        <v>38</v>
      </c>
      <c r="B44" s="127">
        <v>214408</v>
      </c>
      <c r="C44" s="127" t="s">
        <v>141</v>
      </c>
      <c r="D44" s="113">
        <v>8</v>
      </c>
      <c r="E44" s="113">
        <v>9</v>
      </c>
      <c r="F44" s="113">
        <v>6</v>
      </c>
      <c r="G44" s="113">
        <v>8</v>
      </c>
      <c r="H44" s="113">
        <v>9</v>
      </c>
      <c r="I44" s="113">
        <f t="shared" si="1"/>
        <v>40</v>
      </c>
      <c r="J44" s="113">
        <f t="shared" si="2"/>
        <v>6</v>
      </c>
      <c r="K44" s="114">
        <v>4</v>
      </c>
      <c r="L44" s="114">
        <v>5</v>
      </c>
      <c r="M44" s="114">
        <v>4</v>
      </c>
      <c r="N44" s="114">
        <v>3</v>
      </c>
      <c r="O44" s="114">
        <v>2</v>
      </c>
      <c r="P44" s="114">
        <f t="shared" si="3"/>
        <v>18</v>
      </c>
      <c r="Q44" s="114">
        <f t="shared" si="4"/>
        <v>0.9</v>
      </c>
      <c r="R44" s="115">
        <f t="shared" si="5"/>
        <v>12</v>
      </c>
      <c r="S44" s="115">
        <f t="shared" si="6"/>
        <v>14</v>
      </c>
      <c r="T44" s="115">
        <f t="shared" si="7"/>
        <v>10</v>
      </c>
      <c r="U44" s="115">
        <f t="shared" si="8"/>
        <v>11</v>
      </c>
      <c r="V44" s="115">
        <f t="shared" si="9"/>
        <v>11</v>
      </c>
      <c r="W44" s="28">
        <f t="shared" si="10"/>
        <v>58</v>
      </c>
      <c r="X44" s="116">
        <f t="shared" si="11"/>
        <v>11.600000000000001</v>
      </c>
      <c r="Y44" s="128">
        <v>37</v>
      </c>
      <c r="Z44" s="118">
        <f t="shared" si="12"/>
        <v>29.6</v>
      </c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19"/>
    </row>
    <row r="45" spans="1:44" s="117" customFormat="1" x14ac:dyDescent="0.3">
      <c r="A45" s="112">
        <v>39</v>
      </c>
      <c r="B45" s="127">
        <v>214409</v>
      </c>
      <c r="C45" s="127" t="s">
        <v>142</v>
      </c>
      <c r="D45" s="113">
        <v>6</v>
      </c>
      <c r="E45" s="113">
        <v>5</v>
      </c>
      <c r="F45" s="113">
        <v>4</v>
      </c>
      <c r="G45" s="113">
        <v>9</v>
      </c>
      <c r="H45" s="113">
        <v>5</v>
      </c>
      <c r="I45" s="113">
        <f t="shared" si="1"/>
        <v>29</v>
      </c>
      <c r="J45" s="113">
        <f t="shared" si="2"/>
        <v>4.3499999999999996</v>
      </c>
      <c r="K45" s="114">
        <v>4</v>
      </c>
      <c r="L45" s="114">
        <v>3</v>
      </c>
      <c r="M45" s="114">
        <v>2</v>
      </c>
      <c r="N45" s="114">
        <v>1</v>
      </c>
      <c r="O45" s="114">
        <v>2</v>
      </c>
      <c r="P45" s="114">
        <f t="shared" si="3"/>
        <v>12</v>
      </c>
      <c r="Q45" s="114">
        <f t="shared" si="4"/>
        <v>0.60000000000000009</v>
      </c>
      <c r="R45" s="115">
        <f t="shared" si="5"/>
        <v>10</v>
      </c>
      <c r="S45" s="115">
        <f t="shared" si="6"/>
        <v>8</v>
      </c>
      <c r="T45" s="115">
        <f t="shared" si="7"/>
        <v>6</v>
      </c>
      <c r="U45" s="115">
        <f t="shared" si="8"/>
        <v>10</v>
      </c>
      <c r="V45" s="115">
        <f t="shared" si="9"/>
        <v>7</v>
      </c>
      <c r="W45" s="28">
        <f t="shared" si="10"/>
        <v>41</v>
      </c>
      <c r="X45" s="116">
        <f t="shared" si="11"/>
        <v>8.2000000000000011</v>
      </c>
      <c r="Y45" s="128">
        <v>27</v>
      </c>
      <c r="Z45" s="118">
        <f t="shared" si="12"/>
        <v>21.6</v>
      </c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19"/>
    </row>
    <row r="46" spans="1:44" s="117" customFormat="1" x14ac:dyDescent="0.3">
      <c r="A46" s="112">
        <v>40</v>
      </c>
      <c r="B46" s="127">
        <v>214410</v>
      </c>
      <c r="C46" s="127" t="s">
        <v>143</v>
      </c>
      <c r="D46" s="113">
        <v>11</v>
      </c>
      <c r="E46" s="113">
        <v>10</v>
      </c>
      <c r="F46" s="113">
        <v>9</v>
      </c>
      <c r="G46" s="113">
        <v>8</v>
      </c>
      <c r="H46" s="113">
        <v>9</v>
      </c>
      <c r="I46" s="113">
        <f t="shared" si="1"/>
        <v>47</v>
      </c>
      <c r="J46" s="113">
        <f t="shared" si="2"/>
        <v>7.05</v>
      </c>
      <c r="K46" s="114">
        <v>3</v>
      </c>
      <c r="L46" s="114">
        <v>2</v>
      </c>
      <c r="M46" s="114">
        <v>1</v>
      </c>
      <c r="N46" s="114">
        <v>1</v>
      </c>
      <c r="O46" s="114">
        <v>2</v>
      </c>
      <c r="P46" s="114">
        <f t="shared" si="3"/>
        <v>9</v>
      </c>
      <c r="Q46" s="114">
        <f t="shared" si="4"/>
        <v>0.45</v>
      </c>
      <c r="R46" s="115">
        <f t="shared" si="5"/>
        <v>14</v>
      </c>
      <c r="S46" s="115">
        <f t="shared" si="6"/>
        <v>12</v>
      </c>
      <c r="T46" s="115">
        <f t="shared" si="7"/>
        <v>10</v>
      </c>
      <c r="U46" s="115">
        <f t="shared" si="8"/>
        <v>9</v>
      </c>
      <c r="V46" s="115">
        <f t="shared" si="9"/>
        <v>11</v>
      </c>
      <c r="W46" s="28">
        <f t="shared" si="10"/>
        <v>56</v>
      </c>
      <c r="X46" s="116">
        <f t="shared" si="11"/>
        <v>11.200000000000001</v>
      </c>
      <c r="Y46" s="128">
        <v>45</v>
      </c>
      <c r="Z46" s="118">
        <f t="shared" si="12"/>
        <v>36</v>
      </c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19"/>
    </row>
    <row r="47" spans="1:44" s="117" customFormat="1" x14ac:dyDescent="0.3">
      <c r="A47" s="112">
        <v>41</v>
      </c>
      <c r="B47" s="127">
        <v>214412</v>
      </c>
      <c r="C47" s="127" t="s">
        <v>144</v>
      </c>
      <c r="D47" s="113">
        <v>6</v>
      </c>
      <c r="E47" s="113">
        <v>8</v>
      </c>
      <c r="F47" s="113">
        <v>5</v>
      </c>
      <c r="G47" s="113">
        <v>6</v>
      </c>
      <c r="H47" s="113">
        <v>8</v>
      </c>
      <c r="I47" s="113">
        <f t="shared" si="1"/>
        <v>33</v>
      </c>
      <c r="J47" s="113">
        <f t="shared" si="2"/>
        <v>4.95</v>
      </c>
      <c r="K47" s="114">
        <v>5</v>
      </c>
      <c r="L47" s="114">
        <v>4</v>
      </c>
      <c r="M47" s="114">
        <v>3</v>
      </c>
      <c r="N47" s="114">
        <v>2</v>
      </c>
      <c r="O47" s="114">
        <v>3</v>
      </c>
      <c r="P47" s="114">
        <f t="shared" si="3"/>
        <v>17</v>
      </c>
      <c r="Q47" s="114">
        <f t="shared" si="4"/>
        <v>0.85000000000000009</v>
      </c>
      <c r="R47" s="115">
        <f t="shared" si="5"/>
        <v>11</v>
      </c>
      <c r="S47" s="115">
        <f t="shared" si="6"/>
        <v>12</v>
      </c>
      <c r="T47" s="115">
        <f t="shared" si="7"/>
        <v>8</v>
      </c>
      <c r="U47" s="115">
        <f t="shared" si="8"/>
        <v>8</v>
      </c>
      <c r="V47" s="115">
        <f t="shared" si="9"/>
        <v>11</v>
      </c>
      <c r="W47" s="28">
        <f t="shared" si="10"/>
        <v>50</v>
      </c>
      <c r="X47" s="116">
        <f t="shared" si="11"/>
        <v>10</v>
      </c>
      <c r="Y47" s="130">
        <v>31</v>
      </c>
      <c r="Z47" s="118">
        <f t="shared" si="12"/>
        <v>24.8</v>
      </c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19"/>
    </row>
    <row r="48" spans="1:44" s="117" customFormat="1" x14ac:dyDescent="0.3">
      <c r="A48" s="112">
        <v>42</v>
      </c>
      <c r="B48" s="127">
        <v>214411</v>
      </c>
      <c r="C48" s="127" t="s">
        <v>145</v>
      </c>
      <c r="D48" s="113">
        <v>5</v>
      </c>
      <c r="E48" s="113">
        <v>4</v>
      </c>
      <c r="F48" s="113">
        <v>2</v>
      </c>
      <c r="G48" s="113">
        <v>9</v>
      </c>
      <c r="H48" s="113">
        <v>8</v>
      </c>
      <c r="I48" s="113">
        <f t="shared" si="1"/>
        <v>28</v>
      </c>
      <c r="J48" s="113">
        <f t="shared" si="2"/>
        <v>4.2</v>
      </c>
      <c r="K48" s="114">
        <v>4</v>
      </c>
      <c r="L48" s="114">
        <v>3</v>
      </c>
      <c r="M48" s="114">
        <v>2</v>
      </c>
      <c r="N48" s="114">
        <v>4</v>
      </c>
      <c r="O48" s="114">
        <v>5</v>
      </c>
      <c r="P48" s="114">
        <f t="shared" si="3"/>
        <v>18</v>
      </c>
      <c r="Q48" s="114">
        <f t="shared" si="4"/>
        <v>0.9</v>
      </c>
      <c r="R48" s="115">
        <f t="shared" si="5"/>
        <v>9</v>
      </c>
      <c r="S48" s="115">
        <f t="shared" si="6"/>
        <v>7</v>
      </c>
      <c r="T48" s="115">
        <f t="shared" si="7"/>
        <v>4</v>
      </c>
      <c r="U48" s="115">
        <f t="shared" si="8"/>
        <v>13</v>
      </c>
      <c r="V48" s="115">
        <f t="shared" si="9"/>
        <v>13</v>
      </c>
      <c r="W48" s="28">
        <f t="shared" si="10"/>
        <v>46</v>
      </c>
      <c r="X48" s="116">
        <f t="shared" si="11"/>
        <v>9.2000000000000011</v>
      </c>
      <c r="Y48" s="128">
        <v>22</v>
      </c>
      <c r="Z48" s="118">
        <f t="shared" si="12"/>
        <v>17.600000000000001</v>
      </c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19"/>
    </row>
    <row r="49" spans="1:44" s="117" customFormat="1" x14ac:dyDescent="0.3">
      <c r="A49" s="112">
        <v>43</v>
      </c>
      <c r="B49" s="127">
        <v>214413</v>
      </c>
      <c r="C49" s="127" t="s">
        <v>146</v>
      </c>
      <c r="D49" s="113">
        <v>13</v>
      </c>
      <c r="E49" s="113">
        <v>15</v>
      </c>
      <c r="F49" s="113">
        <v>10</v>
      </c>
      <c r="G49" s="113">
        <v>11</v>
      </c>
      <c r="H49" s="113">
        <v>10</v>
      </c>
      <c r="I49" s="113">
        <f t="shared" si="1"/>
        <v>59</v>
      </c>
      <c r="J49" s="113">
        <f t="shared" si="2"/>
        <v>8.85</v>
      </c>
      <c r="K49" s="114">
        <v>4</v>
      </c>
      <c r="L49" s="114">
        <v>5</v>
      </c>
      <c r="M49" s="114">
        <v>4</v>
      </c>
      <c r="N49" s="114">
        <v>3</v>
      </c>
      <c r="O49" s="114">
        <v>2</v>
      </c>
      <c r="P49" s="114">
        <f t="shared" si="3"/>
        <v>18</v>
      </c>
      <c r="Q49" s="114">
        <f t="shared" si="4"/>
        <v>0.9</v>
      </c>
      <c r="R49" s="115">
        <f t="shared" si="5"/>
        <v>17</v>
      </c>
      <c r="S49" s="115">
        <f t="shared" si="6"/>
        <v>20</v>
      </c>
      <c r="T49" s="115">
        <f t="shared" si="7"/>
        <v>14</v>
      </c>
      <c r="U49" s="115">
        <f t="shared" si="8"/>
        <v>14</v>
      </c>
      <c r="V49" s="115">
        <f t="shared" si="9"/>
        <v>12</v>
      </c>
      <c r="W49" s="28">
        <f t="shared" si="10"/>
        <v>77</v>
      </c>
      <c r="X49" s="116">
        <f t="shared" si="11"/>
        <v>15.4</v>
      </c>
      <c r="Y49" s="128">
        <v>57</v>
      </c>
      <c r="Z49" s="118">
        <f t="shared" si="12"/>
        <v>45.6</v>
      </c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19"/>
    </row>
    <row r="50" spans="1:44" s="117" customFormat="1" x14ac:dyDescent="0.3">
      <c r="A50" s="112">
        <v>44</v>
      </c>
      <c r="B50" s="127">
        <v>214414</v>
      </c>
      <c r="C50" s="127" t="s">
        <v>147</v>
      </c>
      <c r="D50" s="113">
        <v>6</v>
      </c>
      <c r="E50" s="113">
        <v>5</v>
      </c>
      <c r="F50" s="113">
        <v>8</v>
      </c>
      <c r="G50" s="113">
        <v>10</v>
      </c>
      <c r="H50" s="113">
        <v>9</v>
      </c>
      <c r="I50" s="113">
        <f t="shared" si="1"/>
        <v>38</v>
      </c>
      <c r="J50" s="113">
        <f t="shared" si="2"/>
        <v>5.7</v>
      </c>
      <c r="K50" s="114">
        <v>2</v>
      </c>
      <c r="L50" s="114">
        <v>1</v>
      </c>
      <c r="M50" s="114">
        <v>4</v>
      </c>
      <c r="N50" s="114">
        <v>3</v>
      </c>
      <c r="O50" s="114">
        <v>3</v>
      </c>
      <c r="P50" s="114">
        <f t="shared" si="3"/>
        <v>13</v>
      </c>
      <c r="Q50" s="114">
        <f t="shared" si="4"/>
        <v>0.65</v>
      </c>
      <c r="R50" s="115">
        <f t="shared" si="5"/>
        <v>8</v>
      </c>
      <c r="S50" s="115">
        <f t="shared" si="6"/>
        <v>6</v>
      </c>
      <c r="T50" s="115">
        <f t="shared" si="7"/>
        <v>12</v>
      </c>
      <c r="U50" s="115">
        <f t="shared" si="8"/>
        <v>13</v>
      </c>
      <c r="V50" s="115">
        <f t="shared" si="9"/>
        <v>12</v>
      </c>
      <c r="W50" s="28">
        <f t="shared" si="10"/>
        <v>51</v>
      </c>
      <c r="X50" s="116">
        <f t="shared" si="11"/>
        <v>10.200000000000001</v>
      </c>
      <c r="Y50" s="128">
        <v>36</v>
      </c>
      <c r="Z50" s="118">
        <f t="shared" si="12"/>
        <v>28.8</v>
      </c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19"/>
    </row>
    <row r="51" spans="1:44" s="117" customFormat="1" x14ac:dyDescent="0.3">
      <c r="A51" s="112">
        <v>45</v>
      </c>
      <c r="B51" s="127">
        <v>214415</v>
      </c>
      <c r="C51" s="127" t="s">
        <v>148</v>
      </c>
      <c r="D51" s="113">
        <v>7</v>
      </c>
      <c r="E51" s="113">
        <v>8</v>
      </c>
      <c r="F51" s="113">
        <v>15</v>
      </c>
      <c r="G51" s="113">
        <v>10</v>
      </c>
      <c r="H51" s="113">
        <v>9</v>
      </c>
      <c r="I51" s="113">
        <f t="shared" si="1"/>
        <v>49</v>
      </c>
      <c r="J51" s="113">
        <f t="shared" si="2"/>
        <v>7.35</v>
      </c>
      <c r="K51" s="114">
        <v>2</v>
      </c>
      <c r="L51" s="114">
        <v>3</v>
      </c>
      <c r="M51" s="114">
        <v>5</v>
      </c>
      <c r="N51" s="114">
        <v>2</v>
      </c>
      <c r="O51" s="114">
        <v>3</v>
      </c>
      <c r="P51" s="114">
        <f t="shared" si="3"/>
        <v>15</v>
      </c>
      <c r="Q51" s="114">
        <f t="shared" si="4"/>
        <v>0.75</v>
      </c>
      <c r="R51" s="115">
        <f t="shared" si="5"/>
        <v>9</v>
      </c>
      <c r="S51" s="115">
        <f t="shared" si="6"/>
        <v>11</v>
      </c>
      <c r="T51" s="115">
        <f t="shared" si="7"/>
        <v>20</v>
      </c>
      <c r="U51" s="115">
        <f t="shared" si="8"/>
        <v>12</v>
      </c>
      <c r="V51" s="115">
        <f t="shared" si="9"/>
        <v>12</v>
      </c>
      <c r="W51" s="28">
        <f t="shared" si="10"/>
        <v>64</v>
      </c>
      <c r="X51" s="116">
        <f t="shared" si="11"/>
        <v>12.8</v>
      </c>
      <c r="Y51" s="128">
        <v>48</v>
      </c>
      <c r="Z51" s="118">
        <f t="shared" si="12"/>
        <v>38.400000000000006</v>
      </c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19"/>
    </row>
    <row r="52" spans="1:44" s="117" customFormat="1" x14ac:dyDescent="0.3">
      <c r="A52" s="112">
        <v>46</v>
      </c>
      <c r="B52" s="127">
        <v>214416</v>
      </c>
      <c r="C52" s="127" t="s">
        <v>149</v>
      </c>
      <c r="D52" s="113">
        <v>8</v>
      </c>
      <c r="E52" s="113">
        <v>9</v>
      </c>
      <c r="F52" s="113">
        <v>15</v>
      </c>
      <c r="G52" s="113">
        <v>11</v>
      </c>
      <c r="H52" s="113">
        <v>10</v>
      </c>
      <c r="I52" s="113">
        <f t="shared" si="1"/>
        <v>53</v>
      </c>
      <c r="J52" s="113">
        <f t="shared" si="2"/>
        <v>7.9499999999999993</v>
      </c>
      <c r="K52" s="114">
        <v>4</v>
      </c>
      <c r="L52" s="114">
        <v>3</v>
      </c>
      <c r="M52" s="114">
        <v>4</v>
      </c>
      <c r="N52" s="114">
        <v>4</v>
      </c>
      <c r="O52" s="114">
        <v>5</v>
      </c>
      <c r="P52" s="114">
        <f t="shared" si="3"/>
        <v>20</v>
      </c>
      <c r="Q52" s="114">
        <f t="shared" si="4"/>
        <v>1</v>
      </c>
      <c r="R52" s="115">
        <f t="shared" si="5"/>
        <v>12</v>
      </c>
      <c r="S52" s="115">
        <f t="shared" si="6"/>
        <v>12</v>
      </c>
      <c r="T52" s="115">
        <f t="shared" si="7"/>
        <v>19</v>
      </c>
      <c r="U52" s="115">
        <f t="shared" si="8"/>
        <v>15</v>
      </c>
      <c r="V52" s="115">
        <f t="shared" si="9"/>
        <v>15</v>
      </c>
      <c r="W52" s="28">
        <f t="shared" si="10"/>
        <v>73</v>
      </c>
      <c r="X52" s="116">
        <f t="shared" si="11"/>
        <v>14.600000000000001</v>
      </c>
      <c r="Y52" s="128">
        <v>49</v>
      </c>
      <c r="Z52" s="118">
        <f t="shared" si="12"/>
        <v>39.200000000000003</v>
      </c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19"/>
    </row>
    <row r="53" spans="1:44" s="117" customFormat="1" x14ac:dyDescent="0.3">
      <c r="A53" s="112">
        <v>47</v>
      </c>
      <c r="B53" s="127">
        <v>214417</v>
      </c>
      <c r="C53" s="127" t="s">
        <v>150</v>
      </c>
      <c r="D53" s="113">
        <v>15</v>
      </c>
      <c r="E53" s="113">
        <v>14</v>
      </c>
      <c r="F53" s="113">
        <v>13</v>
      </c>
      <c r="G53" s="113">
        <v>15</v>
      </c>
      <c r="H53" s="113">
        <v>17</v>
      </c>
      <c r="I53" s="113">
        <f t="shared" si="1"/>
        <v>74</v>
      </c>
      <c r="J53" s="113">
        <f t="shared" si="2"/>
        <v>11.1</v>
      </c>
      <c r="K53" s="114">
        <v>3</v>
      </c>
      <c r="L53" s="114">
        <v>6</v>
      </c>
      <c r="M53" s="114">
        <v>5</v>
      </c>
      <c r="N53" s="114">
        <v>4</v>
      </c>
      <c r="O53" s="114">
        <v>4</v>
      </c>
      <c r="P53" s="114">
        <f t="shared" si="3"/>
        <v>22</v>
      </c>
      <c r="Q53" s="114">
        <f t="shared" si="4"/>
        <v>1.1000000000000001</v>
      </c>
      <c r="R53" s="115">
        <f t="shared" si="5"/>
        <v>18</v>
      </c>
      <c r="S53" s="115">
        <f t="shared" si="6"/>
        <v>20</v>
      </c>
      <c r="T53" s="115">
        <f t="shared" si="7"/>
        <v>18</v>
      </c>
      <c r="U53" s="115">
        <f t="shared" si="8"/>
        <v>19</v>
      </c>
      <c r="V53" s="115">
        <f t="shared" si="9"/>
        <v>21</v>
      </c>
      <c r="W53" s="28">
        <f t="shared" si="10"/>
        <v>96</v>
      </c>
      <c r="X53" s="116">
        <f t="shared" si="11"/>
        <v>19.200000000000003</v>
      </c>
      <c r="Y53" s="128">
        <v>72</v>
      </c>
      <c r="Z53" s="118">
        <f t="shared" si="12"/>
        <v>57.6</v>
      </c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19"/>
    </row>
    <row r="54" spans="1:44" s="117" customFormat="1" x14ac:dyDescent="0.3">
      <c r="A54" s="112">
        <v>48</v>
      </c>
      <c r="B54" s="127">
        <v>214418</v>
      </c>
      <c r="C54" s="127" t="s">
        <v>151</v>
      </c>
      <c r="D54" s="113">
        <v>6</v>
      </c>
      <c r="E54" s="113">
        <v>8</v>
      </c>
      <c r="F54" s="113">
        <v>9</v>
      </c>
      <c r="G54" s="113">
        <v>8</v>
      </c>
      <c r="H54" s="113">
        <v>9</v>
      </c>
      <c r="I54" s="113">
        <f t="shared" si="1"/>
        <v>40</v>
      </c>
      <c r="J54" s="113">
        <f t="shared" si="2"/>
        <v>6</v>
      </c>
      <c r="K54" s="114">
        <v>2</v>
      </c>
      <c r="L54" s="114">
        <v>1</v>
      </c>
      <c r="M54" s="114">
        <v>3</v>
      </c>
      <c r="N54" s="114">
        <v>3</v>
      </c>
      <c r="O54" s="114">
        <v>3</v>
      </c>
      <c r="P54" s="114">
        <f t="shared" si="3"/>
        <v>12</v>
      </c>
      <c r="Q54" s="114">
        <f t="shared" si="4"/>
        <v>0.60000000000000009</v>
      </c>
      <c r="R54" s="115">
        <f t="shared" si="5"/>
        <v>8</v>
      </c>
      <c r="S54" s="115">
        <f t="shared" si="6"/>
        <v>9</v>
      </c>
      <c r="T54" s="115">
        <f t="shared" si="7"/>
        <v>12</v>
      </c>
      <c r="U54" s="115">
        <f t="shared" si="8"/>
        <v>11</v>
      </c>
      <c r="V54" s="115">
        <f t="shared" si="9"/>
        <v>12</v>
      </c>
      <c r="W54" s="28">
        <f t="shared" si="10"/>
        <v>52</v>
      </c>
      <c r="X54" s="116">
        <f t="shared" si="11"/>
        <v>10.4</v>
      </c>
      <c r="Y54" s="128">
        <v>39</v>
      </c>
      <c r="Z54" s="118">
        <f t="shared" si="12"/>
        <v>31.200000000000003</v>
      </c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19"/>
    </row>
    <row r="55" spans="1:44" s="117" customFormat="1" x14ac:dyDescent="0.3">
      <c r="A55" s="112">
        <v>49</v>
      </c>
      <c r="B55" s="127">
        <v>214419</v>
      </c>
      <c r="C55" s="127" t="s">
        <v>152</v>
      </c>
      <c r="D55" s="113">
        <v>5</v>
      </c>
      <c r="E55" s="113">
        <v>6</v>
      </c>
      <c r="F55" s="113">
        <v>8</v>
      </c>
      <c r="G55" s="113">
        <v>6</v>
      </c>
      <c r="H55" s="113">
        <v>8</v>
      </c>
      <c r="I55" s="113">
        <f t="shared" si="1"/>
        <v>33</v>
      </c>
      <c r="J55" s="113">
        <f t="shared" si="2"/>
        <v>4.95</v>
      </c>
      <c r="K55" s="114">
        <v>3</v>
      </c>
      <c r="L55" s="114">
        <v>1</v>
      </c>
      <c r="M55" s="114">
        <v>2</v>
      </c>
      <c r="N55" s="114">
        <v>1</v>
      </c>
      <c r="O55" s="114">
        <v>3</v>
      </c>
      <c r="P55" s="114">
        <f t="shared" si="3"/>
        <v>10</v>
      </c>
      <c r="Q55" s="114">
        <f t="shared" si="4"/>
        <v>0.5</v>
      </c>
      <c r="R55" s="115">
        <f t="shared" si="5"/>
        <v>8</v>
      </c>
      <c r="S55" s="115">
        <f t="shared" si="6"/>
        <v>7</v>
      </c>
      <c r="T55" s="115">
        <f t="shared" si="7"/>
        <v>10</v>
      </c>
      <c r="U55" s="115">
        <f t="shared" si="8"/>
        <v>7</v>
      </c>
      <c r="V55" s="115">
        <f t="shared" si="9"/>
        <v>11</v>
      </c>
      <c r="W55" s="28">
        <f t="shared" si="10"/>
        <v>43</v>
      </c>
      <c r="X55" s="116">
        <f t="shared" si="11"/>
        <v>8.6</v>
      </c>
      <c r="Y55" s="128">
        <v>31</v>
      </c>
      <c r="Z55" s="118">
        <f t="shared" si="12"/>
        <v>24.8</v>
      </c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19"/>
    </row>
    <row r="56" spans="1:44" s="117" customFormat="1" x14ac:dyDescent="0.3">
      <c r="A56" s="112">
        <v>50</v>
      </c>
      <c r="B56" s="127">
        <v>214420</v>
      </c>
      <c r="C56" s="127" t="s">
        <v>153</v>
      </c>
      <c r="D56" s="113">
        <v>6</v>
      </c>
      <c r="E56" s="113">
        <v>8</v>
      </c>
      <c r="F56" s="113">
        <v>10</v>
      </c>
      <c r="G56" s="113">
        <v>11</v>
      </c>
      <c r="H56" s="113">
        <v>9</v>
      </c>
      <c r="I56" s="113">
        <f t="shared" si="1"/>
        <v>44</v>
      </c>
      <c r="J56" s="113">
        <f t="shared" si="2"/>
        <v>6.6</v>
      </c>
      <c r="K56" s="114">
        <v>1</v>
      </c>
      <c r="L56" s="114">
        <v>2</v>
      </c>
      <c r="M56" s="114">
        <v>4</v>
      </c>
      <c r="N56" s="114">
        <v>3</v>
      </c>
      <c r="O56" s="114">
        <v>4</v>
      </c>
      <c r="P56" s="114">
        <f t="shared" si="3"/>
        <v>14</v>
      </c>
      <c r="Q56" s="114">
        <f t="shared" si="4"/>
        <v>0.70000000000000007</v>
      </c>
      <c r="R56" s="115">
        <f t="shared" si="5"/>
        <v>7</v>
      </c>
      <c r="S56" s="115">
        <f t="shared" si="6"/>
        <v>10</v>
      </c>
      <c r="T56" s="115">
        <f t="shared" si="7"/>
        <v>14</v>
      </c>
      <c r="U56" s="115">
        <f t="shared" si="8"/>
        <v>14</v>
      </c>
      <c r="V56" s="115">
        <f t="shared" si="9"/>
        <v>13</v>
      </c>
      <c r="W56" s="28">
        <f t="shared" si="10"/>
        <v>58</v>
      </c>
      <c r="X56" s="116">
        <f t="shared" si="11"/>
        <v>11.600000000000001</v>
      </c>
      <c r="Y56" s="128">
        <v>44</v>
      </c>
      <c r="Z56" s="118">
        <f t="shared" si="12"/>
        <v>35.200000000000003</v>
      </c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19"/>
    </row>
    <row r="57" spans="1:44" s="117" customFormat="1" x14ac:dyDescent="0.3">
      <c r="A57" s="112">
        <v>51</v>
      </c>
      <c r="B57" s="127">
        <v>214421</v>
      </c>
      <c r="C57" s="127" t="s">
        <v>154</v>
      </c>
      <c r="D57" s="113">
        <v>5</v>
      </c>
      <c r="E57" s="113">
        <v>4</v>
      </c>
      <c r="F57" s="113">
        <v>3</v>
      </c>
      <c r="G57" s="113">
        <v>2</v>
      </c>
      <c r="H57" s="113">
        <v>1</v>
      </c>
      <c r="I57" s="113">
        <f t="shared" si="1"/>
        <v>15</v>
      </c>
      <c r="J57" s="113">
        <f t="shared" si="2"/>
        <v>2.25</v>
      </c>
      <c r="K57" s="114">
        <v>1</v>
      </c>
      <c r="L57" s="114">
        <v>2</v>
      </c>
      <c r="M57" s="114">
        <v>1</v>
      </c>
      <c r="N57" s="114">
        <v>0</v>
      </c>
      <c r="O57" s="114">
        <v>0</v>
      </c>
      <c r="P57" s="114">
        <f t="shared" si="3"/>
        <v>4</v>
      </c>
      <c r="Q57" s="114">
        <f t="shared" si="4"/>
        <v>0.2</v>
      </c>
      <c r="R57" s="115">
        <f t="shared" si="5"/>
        <v>6</v>
      </c>
      <c r="S57" s="115">
        <f t="shared" si="6"/>
        <v>6</v>
      </c>
      <c r="T57" s="115">
        <f t="shared" si="7"/>
        <v>4</v>
      </c>
      <c r="U57" s="115">
        <f t="shared" si="8"/>
        <v>2</v>
      </c>
      <c r="V57" s="115">
        <f t="shared" si="9"/>
        <v>1</v>
      </c>
      <c r="W57" s="28">
        <f t="shared" si="10"/>
        <v>19</v>
      </c>
      <c r="X57" s="116">
        <f t="shared" si="11"/>
        <v>3.8000000000000003</v>
      </c>
      <c r="Y57" s="128">
        <v>12</v>
      </c>
      <c r="Z57" s="118">
        <f t="shared" si="12"/>
        <v>9.6000000000000014</v>
      </c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19"/>
    </row>
    <row r="58" spans="1:44" s="117" customFormat="1" x14ac:dyDescent="0.3">
      <c r="A58" s="112">
        <v>52</v>
      </c>
      <c r="B58" s="127">
        <v>214422</v>
      </c>
      <c r="C58" s="127" t="s">
        <v>155</v>
      </c>
      <c r="D58" s="113">
        <v>6</v>
      </c>
      <c r="E58" s="113">
        <v>5</v>
      </c>
      <c r="F58" s="113">
        <v>4</v>
      </c>
      <c r="G58" s="113">
        <v>3</v>
      </c>
      <c r="H58" s="113">
        <v>2</v>
      </c>
      <c r="I58" s="113">
        <f t="shared" si="1"/>
        <v>20</v>
      </c>
      <c r="J58" s="113">
        <f t="shared" si="2"/>
        <v>3</v>
      </c>
      <c r="K58" s="114">
        <v>0</v>
      </c>
      <c r="L58" s="114">
        <v>0</v>
      </c>
      <c r="M58" s="114">
        <v>1</v>
      </c>
      <c r="N58" s="114">
        <v>1</v>
      </c>
      <c r="O58" s="114">
        <v>3</v>
      </c>
      <c r="P58" s="114">
        <f t="shared" si="3"/>
        <v>5</v>
      </c>
      <c r="Q58" s="114">
        <f t="shared" si="4"/>
        <v>0.25</v>
      </c>
      <c r="R58" s="115">
        <f t="shared" si="5"/>
        <v>6</v>
      </c>
      <c r="S58" s="115">
        <f t="shared" si="6"/>
        <v>5</v>
      </c>
      <c r="T58" s="115">
        <f t="shared" si="7"/>
        <v>5</v>
      </c>
      <c r="U58" s="115">
        <f t="shared" si="8"/>
        <v>4</v>
      </c>
      <c r="V58" s="115">
        <f t="shared" si="9"/>
        <v>5</v>
      </c>
      <c r="W58" s="28">
        <f t="shared" si="10"/>
        <v>25</v>
      </c>
      <c r="X58" s="116">
        <f t="shared" si="11"/>
        <v>5</v>
      </c>
      <c r="Y58" s="128">
        <v>11</v>
      </c>
      <c r="Z58" s="118">
        <f t="shared" si="12"/>
        <v>8.8000000000000007</v>
      </c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19"/>
    </row>
    <row r="59" spans="1:44" s="117" customFormat="1" x14ac:dyDescent="0.3">
      <c r="A59" s="112">
        <v>53</v>
      </c>
      <c r="B59" s="127">
        <v>214423</v>
      </c>
      <c r="C59" s="127" t="s">
        <v>156</v>
      </c>
      <c r="D59" s="113">
        <v>12</v>
      </c>
      <c r="E59" s="113">
        <v>11</v>
      </c>
      <c r="F59" s="113">
        <v>10</v>
      </c>
      <c r="G59" s="113">
        <v>15</v>
      </c>
      <c r="H59" s="113">
        <v>10</v>
      </c>
      <c r="I59" s="113">
        <f t="shared" si="1"/>
        <v>58</v>
      </c>
      <c r="J59" s="113">
        <f t="shared" si="2"/>
        <v>8.6999999999999993</v>
      </c>
      <c r="K59" s="114">
        <v>2</v>
      </c>
      <c r="L59" s="114">
        <v>4</v>
      </c>
      <c r="M59" s="114">
        <v>1</v>
      </c>
      <c r="N59" s="114">
        <v>6</v>
      </c>
      <c r="O59" s="114">
        <v>5</v>
      </c>
      <c r="P59" s="114">
        <f t="shared" si="3"/>
        <v>18</v>
      </c>
      <c r="Q59" s="114">
        <f t="shared" si="4"/>
        <v>0.9</v>
      </c>
      <c r="R59" s="115">
        <f t="shared" si="5"/>
        <v>14</v>
      </c>
      <c r="S59" s="115">
        <f t="shared" si="6"/>
        <v>15</v>
      </c>
      <c r="T59" s="115">
        <f t="shared" si="7"/>
        <v>11</v>
      </c>
      <c r="U59" s="115">
        <f t="shared" si="8"/>
        <v>21</v>
      </c>
      <c r="V59" s="115">
        <f t="shared" si="9"/>
        <v>15</v>
      </c>
      <c r="W59" s="28">
        <f t="shared" si="10"/>
        <v>76</v>
      </c>
      <c r="X59" s="116">
        <f t="shared" si="11"/>
        <v>15.200000000000001</v>
      </c>
      <c r="Y59" s="128">
        <v>57</v>
      </c>
      <c r="Z59" s="118">
        <f t="shared" si="12"/>
        <v>45.6</v>
      </c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19"/>
    </row>
    <row r="60" spans="1:44" s="117" customFormat="1" x14ac:dyDescent="0.3">
      <c r="A60" s="112">
        <v>54</v>
      </c>
      <c r="B60" s="127">
        <v>214424</v>
      </c>
      <c r="C60" s="127" t="s">
        <v>157</v>
      </c>
      <c r="D60" s="113">
        <v>6</v>
      </c>
      <c r="E60" s="113">
        <v>5</v>
      </c>
      <c r="F60" s="113">
        <v>5</v>
      </c>
      <c r="G60" s="113">
        <v>4</v>
      </c>
      <c r="H60" s="113">
        <v>5</v>
      </c>
      <c r="I60" s="113">
        <f t="shared" si="1"/>
        <v>25</v>
      </c>
      <c r="J60" s="113">
        <f t="shared" si="2"/>
        <v>3.75</v>
      </c>
      <c r="K60" s="114">
        <v>4</v>
      </c>
      <c r="L60" s="114">
        <v>2</v>
      </c>
      <c r="M60" s="114">
        <v>1</v>
      </c>
      <c r="N60" s="114">
        <v>1</v>
      </c>
      <c r="O60" s="114">
        <v>0</v>
      </c>
      <c r="P60" s="114">
        <f t="shared" si="3"/>
        <v>8</v>
      </c>
      <c r="Q60" s="114">
        <f t="shared" si="4"/>
        <v>0.4</v>
      </c>
      <c r="R60" s="115">
        <f t="shared" si="5"/>
        <v>10</v>
      </c>
      <c r="S60" s="115">
        <f t="shared" si="6"/>
        <v>7</v>
      </c>
      <c r="T60" s="115">
        <f t="shared" si="7"/>
        <v>6</v>
      </c>
      <c r="U60" s="115">
        <f t="shared" si="8"/>
        <v>5</v>
      </c>
      <c r="V60" s="115">
        <f t="shared" si="9"/>
        <v>5</v>
      </c>
      <c r="W60" s="28">
        <f t="shared" si="10"/>
        <v>33</v>
      </c>
      <c r="X60" s="116">
        <f t="shared" si="11"/>
        <v>6.6000000000000005</v>
      </c>
      <c r="Y60" s="128">
        <v>22</v>
      </c>
      <c r="Z60" s="118">
        <f t="shared" si="12"/>
        <v>17.600000000000001</v>
      </c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120"/>
      <c r="AR60" s="119"/>
    </row>
    <row r="61" spans="1:44" s="117" customFormat="1" x14ac:dyDescent="0.3">
      <c r="A61" s="112">
        <v>55</v>
      </c>
      <c r="B61" s="127">
        <v>214425</v>
      </c>
      <c r="C61" s="127" t="s">
        <v>158</v>
      </c>
      <c r="D61" s="113">
        <v>5</v>
      </c>
      <c r="E61" s="113">
        <v>4</v>
      </c>
      <c r="F61" s="113">
        <v>3</v>
      </c>
      <c r="G61" s="113">
        <v>2</v>
      </c>
      <c r="H61" s="113">
        <v>5</v>
      </c>
      <c r="I61" s="113">
        <f t="shared" si="1"/>
        <v>19</v>
      </c>
      <c r="J61" s="113">
        <f t="shared" si="2"/>
        <v>2.85</v>
      </c>
      <c r="K61" s="114">
        <v>1</v>
      </c>
      <c r="L61" s="114">
        <v>1</v>
      </c>
      <c r="M61" s="114">
        <v>2</v>
      </c>
      <c r="N61" s="114">
        <v>3</v>
      </c>
      <c r="O61" s="114">
        <v>0</v>
      </c>
      <c r="P61" s="114">
        <f t="shared" si="3"/>
        <v>7</v>
      </c>
      <c r="Q61" s="114">
        <f t="shared" si="4"/>
        <v>0.35000000000000003</v>
      </c>
      <c r="R61" s="115">
        <f t="shared" si="5"/>
        <v>6</v>
      </c>
      <c r="S61" s="115">
        <f t="shared" si="6"/>
        <v>5</v>
      </c>
      <c r="T61" s="115">
        <f t="shared" si="7"/>
        <v>5</v>
      </c>
      <c r="U61" s="115">
        <f t="shared" si="8"/>
        <v>5</v>
      </c>
      <c r="V61" s="115">
        <f t="shared" si="9"/>
        <v>5</v>
      </c>
      <c r="W61" s="28">
        <f t="shared" si="10"/>
        <v>26</v>
      </c>
      <c r="X61" s="116">
        <f t="shared" si="11"/>
        <v>5.2</v>
      </c>
      <c r="Y61" s="128">
        <v>16</v>
      </c>
      <c r="Z61" s="118">
        <f t="shared" si="12"/>
        <v>12.8</v>
      </c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19"/>
    </row>
    <row r="62" spans="1:44" ht="21" thickBot="1" x14ac:dyDescent="0.35"/>
    <row r="63" spans="1:44" x14ac:dyDescent="0.3">
      <c r="A63" s="138" t="s">
        <v>16</v>
      </c>
      <c r="B63" s="139"/>
      <c r="C63" s="140"/>
      <c r="D63" s="6">
        <f t="shared" ref="D63:V63" si="13">COUNT(D7:D61)</f>
        <v>55</v>
      </c>
      <c r="E63" s="6">
        <f t="shared" si="13"/>
        <v>55</v>
      </c>
      <c r="F63" s="6">
        <f t="shared" si="13"/>
        <v>55</v>
      </c>
      <c r="G63" s="6">
        <f t="shared" si="13"/>
        <v>55</v>
      </c>
      <c r="H63" s="6">
        <f t="shared" si="13"/>
        <v>55</v>
      </c>
      <c r="I63" s="7">
        <f t="shared" si="13"/>
        <v>55</v>
      </c>
      <c r="J63" s="7">
        <f t="shared" si="13"/>
        <v>55</v>
      </c>
      <c r="K63" s="78">
        <f t="shared" si="13"/>
        <v>55</v>
      </c>
      <c r="L63" s="78">
        <f t="shared" si="13"/>
        <v>55</v>
      </c>
      <c r="M63" s="78">
        <f t="shared" si="13"/>
        <v>55</v>
      </c>
      <c r="N63" s="78">
        <f t="shared" si="13"/>
        <v>55</v>
      </c>
      <c r="O63" s="78">
        <f t="shared" si="13"/>
        <v>55</v>
      </c>
      <c r="P63" s="75">
        <f t="shared" si="13"/>
        <v>55</v>
      </c>
      <c r="Q63" s="75">
        <f t="shared" si="13"/>
        <v>55</v>
      </c>
      <c r="R63" s="89">
        <f t="shared" si="13"/>
        <v>55</v>
      </c>
      <c r="S63" s="89">
        <f t="shared" si="13"/>
        <v>55</v>
      </c>
      <c r="T63" s="89">
        <f t="shared" si="13"/>
        <v>55</v>
      </c>
      <c r="U63" s="89">
        <f t="shared" si="13"/>
        <v>55</v>
      </c>
      <c r="V63" s="89">
        <f t="shared" si="13"/>
        <v>55</v>
      </c>
      <c r="W63" s="92">
        <f>COUNT(W6:W61)</f>
        <v>55</v>
      </c>
      <c r="X63" s="92">
        <f>COUNT(X6:X61)</f>
        <v>55</v>
      </c>
      <c r="Y63" s="12">
        <f>COUNT(#REF!)</f>
        <v>0</v>
      </c>
      <c r="Z63" s="75">
        <f>COUNT(#REF!)</f>
        <v>0</v>
      </c>
    </row>
    <row r="64" spans="1:44" ht="21" customHeight="1" x14ac:dyDescent="0.3">
      <c r="A64" s="141" t="s">
        <v>17</v>
      </c>
      <c r="B64" s="142"/>
      <c r="C64" s="143"/>
      <c r="D64" s="8">
        <v>20</v>
      </c>
      <c r="E64" s="9">
        <v>20</v>
      </c>
      <c r="F64" s="9">
        <v>20</v>
      </c>
      <c r="G64" s="9">
        <v>20</v>
      </c>
      <c r="H64" s="81">
        <v>20</v>
      </c>
      <c r="I64" s="10">
        <f>SUM(D64:H64)</f>
        <v>100</v>
      </c>
      <c r="J64" s="82">
        <f>I64*0.15</f>
        <v>15</v>
      </c>
      <c r="K64" s="79">
        <v>6</v>
      </c>
      <c r="L64" s="13">
        <v>6</v>
      </c>
      <c r="M64" s="13">
        <v>6</v>
      </c>
      <c r="N64" s="13">
        <v>6</v>
      </c>
      <c r="O64" s="80">
        <v>6</v>
      </c>
      <c r="P64" s="76">
        <f>SUM(K64:O64)</f>
        <v>30</v>
      </c>
      <c r="Q64" s="87">
        <f>P64*0.05</f>
        <v>1.5</v>
      </c>
      <c r="R64" s="90">
        <f>(D64*0.15+K64*0.05)</f>
        <v>3.3</v>
      </c>
      <c r="S64" s="15">
        <f>((E64*0.15+L64*0.05))</f>
        <v>3.3</v>
      </c>
      <c r="T64" s="15">
        <f t="shared" ref="T64:U64" si="14">((F64*0.15+M64*0.05))</f>
        <v>3.3</v>
      </c>
      <c r="U64" s="15">
        <f t="shared" si="14"/>
        <v>3.3</v>
      </c>
      <c r="V64" s="16">
        <f>((H64*0.15+O64*0.05))</f>
        <v>3.3</v>
      </c>
      <c r="W64" s="93">
        <v>130</v>
      </c>
      <c r="X64" s="91">
        <f>W64*0.2</f>
        <v>26</v>
      </c>
      <c r="Y64" s="14">
        <v>100</v>
      </c>
      <c r="Z64" s="76">
        <f>Y64*0.8</f>
        <v>80</v>
      </c>
    </row>
    <row r="65" spans="1:26" x14ac:dyDescent="0.3">
      <c r="A65" s="141" t="s">
        <v>79</v>
      </c>
      <c r="B65" s="142"/>
      <c r="C65" s="143"/>
      <c r="D65" s="8">
        <f>D64*0.4</f>
        <v>8</v>
      </c>
      <c r="E65" s="9">
        <f>E64*0.4</f>
        <v>8</v>
      </c>
      <c r="F65" s="9">
        <f t="shared" ref="F65:J65" si="15">F64*0.4</f>
        <v>8</v>
      </c>
      <c r="G65" s="9">
        <f t="shared" si="15"/>
        <v>8</v>
      </c>
      <c r="H65" s="81">
        <f t="shared" si="15"/>
        <v>8</v>
      </c>
      <c r="I65" s="10">
        <f t="shared" si="15"/>
        <v>40</v>
      </c>
      <c r="J65" s="82">
        <f t="shared" si="15"/>
        <v>6</v>
      </c>
      <c r="K65" s="79">
        <f>K64*0.4</f>
        <v>2.4000000000000004</v>
      </c>
      <c r="L65" s="13">
        <f>L64*0.4</f>
        <v>2.4000000000000004</v>
      </c>
      <c r="M65" s="13">
        <f t="shared" ref="M65:Z65" si="16">M64*0.4</f>
        <v>2.4000000000000004</v>
      </c>
      <c r="N65" s="13">
        <f t="shared" si="16"/>
        <v>2.4000000000000004</v>
      </c>
      <c r="O65" s="80">
        <f t="shared" si="16"/>
        <v>2.4000000000000004</v>
      </c>
      <c r="P65" s="76">
        <f t="shared" si="16"/>
        <v>12</v>
      </c>
      <c r="Q65" s="87">
        <f t="shared" si="16"/>
        <v>0.60000000000000009</v>
      </c>
      <c r="R65" s="90">
        <f t="shared" si="16"/>
        <v>1.32</v>
      </c>
      <c r="S65" s="15">
        <f t="shared" si="16"/>
        <v>1.32</v>
      </c>
      <c r="T65" s="15">
        <f t="shared" si="16"/>
        <v>1.32</v>
      </c>
      <c r="U65" s="15">
        <f t="shared" si="16"/>
        <v>1.32</v>
      </c>
      <c r="V65" s="16">
        <f t="shared" si="16"/>
        <v>1.32</v>
      </c>
      <c r="W65" s="93">
        <f t="shared" si="16"/>
        <v>52</v>
      </c>
      <c r="X65" s="91">
        <f t="shared" si="16"/>
        <v>10.4</v>
      </c>
      <c r="Y65" s="14">
        <f t="shared" si="16"/>
        <v>40</v>
      </c>
      <c r="Z65" s="76">
        <f t="shared" si="16"/>
        <v>32</v>
      </c>
    </row>
    <row r="66" spans="1:26" ht="21" customHeight="1" x14ac:dyDescent="0.3">
      <c r="A66" s="141" t="s">
        <v>18</v>
      </c>
      <c r="B66" s="142"/>
      <c r="C66" s="143"/>
      <c r="D66" s="8">
        <f>COUNTIF(D7:D61, "&gt;=8")</f>
        <v>24</v>
      </c>
      <c r="E66" s="8">
        <f t="shared" ref="E66:H66" si="17">COUNTIF(E7:E61, "&gt;=8")</f>
        <v>31</v>
      </c>
      <c r="F66" s="8">
        <f t="shared" si="17"/>
        <v>33</v>
      </c>
      <c r="G66" s="8">
        <f t="shared" si="17"/>
        <v>33</v>
      </c>
      <c r="H66" s="8">
        <f t="shared" si="17"/>
        <v>33</v>
      </c>
      <c r="I66" s="8">
        <f>COUNTIF(I7:I61, "&gt;=40")</f>
        <v>26</v>
      </c>
      <c r="J66" s="8">
        <f>COUNTIF(J7:J61, "&gt;=6")</f>
        <v>26</v>
      </c>
      <c r="K66" s="8">
        <f>COUNTIF(K7:K61, "&gt;=2.4")</f>
        <v>30</v>
      </c>
      <c r="L66" s="8">
        <f t="shared" ref="L66:O66" si="18">COUNTIF(L7:L61, "&gt;=2.4")</f>
        <v>23</v>
      </c>
      <c r="M66" s="8">
        <f t="shared" si="18"/>
        <v>25</v>
      </c>
      <c r="N66" s="8">
        <f t="shared" si="18"/>
        <v>21</v>
      </c>
      <c r="O66" s="8">
        <f t="shared" si="18"/>
        <v>30</v>
      </c>
      <c r="P66" s="8">
        <f>COUNTIF(P7:P61, "&gt;=12")</f>
        <v>33</v>
      </c>
      <c r="Q66" s="8">
        <f>COUNTIF(Q7:Q61, "&gt;=.6")</f>
        <v>33</v>
      </c>
      <c r="R66" s="8">
        <f>COUNTIF(R7:R61, "&gt;=1.32")</f>
        <v>55</v>
      </c>
      <c r="S66" s="8">
        <f t="shared" ref="S66:V66" si="19">COUNTIF(S7:S61, "&gt;=1.32")</f>
        <v>54</v>
      </c>
      <c r="T66" s="8">
        <f t="shared" si="19"/>
        <v>55</v>
      </c>
      <c r="U66" s="8">
        <f t="shared" si="19"/>
        <v>55</v>
      </c>
      <c r="V66" s="8">
        <f t="shared" si="19"/>
        <v>54</v>
      </c>
      <c r="W66" s="8">
        <f>COUNTIF(W7:W61, "&gt;=52")</f>
        <v>30</v>
      </c>
      <c r="X66" s="8">
        <f>COUNTIF(X7:X61, "&gt;=10.4")</f>
        <v>30</v>
      </c>
      <c r="Y66" s="8">
        <f>COUNTIF(Y7:Y61, "&gt;=40")</f>
        <v>22</v>
      </c>
      <c r="Z66" s="8">
        <f>COUNTIF(Z7:Z61, "&gt;=32")</f>
        <v>22</v>
      </c>
    </row>
    <row r="67" spans="1:26" x14ac:dyDescent="0.3">
      <c r="A67" s="141" t="s">
        <v>19</v>
      </c>
      <c r="B67" s="142"/>
      <c r="C67" s="143"/>
      <c r="D67" s="83" t="str">
        <f xml:space="preserve"> IF(((D66/COUNT(D7:D61))*100)&gt;=60,"3", IF(AND(((D66/COUNT(D7:D61))*100)&lt;60, ((D66/COUNT(D7:D61))*100)&gt;=50),"2", IF( AND(((D66/COUNT(D7:D61))*100)&lt;50, ((D66/COUNT(D7:D61))*100)&gt;=40),"1","0")))</f>
        <v>1</v>
      </c>
      <c r="E67" s="83" t="str">
        <f t="shared" ref="E67:Z67" si="20" xml:space="preserve"> IF(((E66/COUNT(E7:E61))*100)&gt;=60,"3", IF(AND(((E66/COUNT(E7:E61))*100)&lt;60, ((E66/COUNT(E7:E61))*100)&gt;=50),"2", IF( AND(((E66/COUNT(E7:E61))*100)&lt;50, ((E66/COUNT(E7:E61))*100)&gt;=40),"1","0")))</f>
        <v>2</v>
      </c>
      <c r="F67" s="83" t="str">
        <f t="shared" si="20"/>
        <v>3</v>
      </c>
      <c r="G67" s="83" t="str">
        <f t="shared" si="20"/>
        <v>3</v>
      </c>
      <c r="H67" s="83" t="str">
        <f t="shared" si="20"/>
        <v>3</v>
      </c>
      <c r="I67" s="83" t="str">
        <f t="shared" si="20"/>
        <v>1</v>
      </c>
      <c r="J67" s="83" t="str">
        <f t="shared" si="20"/>
        <v>1</v>
      </c>
      <c r="K67" s="83" t="str">
        <f t="shared" si="20"/>
        <v>2</v>
      </c>
      <c r="L67" s="83" t="str">
        <f t="shared" si="20"/>
        <v>1</v>
      </c>
      <c r="M67" s="83" t="str">
        <f t="shared" si="20"/>
        <v>1</v>
      </c>
      <c r="N67" s="83" t="str">
        <f t="shared" si="20"/>
        <v>0</v>
      </c>
      <c r="O67" s="83" t="str">
        <f t="shared" si="20"/>
        <v>2</v>
      </c>
      <c r="P67" s="83" t="str">
        <f t="shared" si="20"/>
        <v>3</v>
      </c>
      <c r="Q67" s="83" t="str">
        <f t="shared" si="20"/>
        <v>3</v>
      </c>
      <c r="R67" s="83" t="str">
        <f t="shared" si="20"/>
        <v>3</v>
      </c>
      <c r="S67" s="83" t="str">
        <f t="shared" si="20"/>
        <v>3</v>
      </c>
      <c r="T67" s="83" t="str">
        <f t="shared" si="20"/>
        <v>3</v>
      </c>
      <c r="U67" s="83" t="str">
        <f t="shared" si="20"/>
        <v>3</v>
      </c>
      <c r="V67" s="83" t="str">
        <f t="shared" si="20"/>
        <v>3</v>
      </c>
      <c r="W67" s="83" t="str">
        <f t="shared" si="20"/>
        <v>2</v>
      </c>
      <c r="X67" s="83" t="str">
        <f t="shared" si="20"/>
        <v>2</v>
      </c>
      <c r="Y67" s="83" t="str">
        <f t="shared" si="20"/>
        <v>1</v>
      </c>
      <c r="Z67" s="83" t="str">
        <f t="shared" si="20"/>
        <v>1</v>
      </c>
    </row>
    <row r="68" spans="1:26" ht="21" thickBot="1" x14ac:dyDescent="0.35">
      <c r="A68" s="186" t="s">
        <v>20</v>
      </c>
      <c r="B68" s="187"/>
      <c r="C68" s="188"/>
      <c r="D68" s="11">
        <f>((D66/COUNT(D7:D61))*D67)</f>
        <v>0.43636363636363634</v>
      </c>
      <c r="E68" s="11">
        <f t="shared" ref="E68:Z68" si="21">((E66/COUNT(E7:E61))*E67)</f>
        <v>1.1272727272727272</v>
      </c>
      <c r="F68" s="11">
        <f t="shared" si="21"/>
        <v>1.7999999999999998</v>
      </c>
      <c r="G68" s="11">
        <f t="shared" si="21"/>
        <v>1.7999999999999998</v>
      </c>
      <c r="H68" s="11">
        <f t="shared" si="21"/>
        <v>1.7999999999999998</v>
      </c>
      <c r="I68" s="11">
        <f t="shared" si="21"/>
        <v>0.47272727272727272</v>
      </c>
      <c r="J68" s="11">
        <f t="shared" si="21"/>
        <v>0.47272727272727272</v>
      </c>
      <c r="K68" s="11">
        <f t="shared" si="21"/>
        <v>1.0909090909090908</v>
      </c>
      <c r="L68" s="11">
        <f t="shared" si="21"/>
        <v>0.41818181818181815</v>
      </c>
      <c r="M68" s="11">
        <f t="shared" si="21"/>
        <v>0.45454545454545453</v>
      </c>
      <c r="N68" s="11">
        <f t="shared" si="21"/>
        <v>0</v>
      </c>
      <c r="O68" s="11">
        <f t="shared" si="21"/>
        <v>1.0909090909090908</v>
      </c>
      <c r="P68" s="11">
        <f t="shared" si="21"/>
        <v>1.7999999999999998</v>
      </c>
      <c r="Q68" s="11">
        <f t="shared" si="21"/>
        <v>1.7999999999999998</v>
      </c>
      <c r="R68" s="11">
        <f t="shared" si="21"/>
        <v>3</v>
      </c>
      <c r="S68" s="11">
        <f t="shared" si="21"/>
        <v>2.9454545454545453</v>
      </c>
      <c r="T68" s="11">
        <f t="shared" si="21"/>
        <v>3</v>
      </c>
      <c r="U68" s="11">
        <f t="shared" si="21"/>
        <v>3</v>
      </c>
      <c r="V68" s="11">
        <f t="shared" si="21"/>
        <v>2.9454545454545453</v>
      </c>
      <c r="W68" s="11">
        <f t="shared" si="21"/>
        <v>1.0909090909090908</v>
      </c>
      <c r="X68" s="11">
        <f t="shared" si="21"/>
        <v>1.0909090909090908</v>
      </c>
      <c r="Y68" s="11">
        <f t="shared" si="21"/>
        <v>0.4</v>
      </c>
      <c r="Z68" s="11">
        <f t="shared" si="21"/>
        <v>0.4</v>
      </c>
    </row>
    <row r="69" spans="1:26" ht="21" thickBot="1" x14ac:dyDescent="0.35">
      <c r="A69" s="2"/>
      <c r="B69" s="2"/>
      <c r="C69" s="2"/>
      <c r="D69" s="2"/>
    </row>
    <row r="70" spans="1:26" x14ac:dyDescent="0.3">
      <c r="A70" s="189" t="s">
        <v>21</v>
      </c>
      <c r="B70" s="190"/>
      <c r="C70" s="191"/>
      <c r="D70" s="2"/>
      <c r="E70" s="168" t="s">
        <v>22</v>
      </c>
      <c r="F70" s="169"/>
      <c r="G70" s="169"/>
      <c r="H70" s="169"/>
      <c r="I70" s="169"/>
      <c r="J70" s="169"/>
      <c r="K70" s="169"/>
      <c r="L70" s="169"/>
      <c r="M70" s="169"/>
      <c r="N70" s="170"/>
      <c r="O70" s="77" t="s">
        <v>12</v>
      </c>
      <c r="P70" s="19" t="s">
        <v>3</v>
      </c>
      <c r="Q70" s="19" t="s">
        <v>4</v>
      </c>
      <c r="R70" s="19" t="s">
        <v>5</v>
      </c>
      <c r="S70" s="20" t="s">
        <v>6</v>
      </c>
    </row>
    <row r="71" spans="1:26" ht="21" thickBot="1" x14ac:dyDescent="0.35">
      <c r="A71" s="21" t="s">
        <v>80</v>
      </c>
      <c r="B71" s="3"/>
      <c r="C71" s="22"/>
      <c r="D71" s="2"/>
      <c r="E71" s="171"/>
      <c r="F71" s="172"/>
      <c r="G71" s="172"/>
      <c r="H71" s="172"/>
      <c r="I71" s="172"/>
      <c r="J71" s="172"/>
      <c r="K71" s="172"/>
      <c r="L71" s="172"/>
      <c r="M71" s="172"/>
      <c r="N71" s="173"/>
      <c r="O71" s="4">
        <f>(R68*0.2+Z68*0.8)</f>
        <v>0.92000000000000015</v>
      </c>
      <c r="P71" s="4">
        <f>(S68*0.2+Z68*0.8)</f>
        <v>0.90909090909090917</v>
      </c>
      <c r="Q71" s="4">
        <f>(T68*0.2+Z68*0.8)</f>
        <v>0.92000000000000015</v>
      </c>
      <c r="R71" s="4">
        <f>(U68*0.2+Z68*0.8)</f>
        <v>0.92000000000000015</v>
      </c>
      <c r="S71" s="5">
        <f>(V68*0.2+Z68*0.8)</f>
        <v>0.90909090909090917</v>
      </c>
    </row>
    <row r="72" spans="1:26" x14ac:dyDescent="0.3">
      <c r="A72" s="21" t="s">
        <v>81</v>
      </c>
      <c r="B72" s="3"/>
      <c r="C72" s="22"/>
      <c r="D72" s="2"/>
    </row>
    <row r="73" spans="1:26" ht="21" thickBot="1" x14ac:dyDescent="0.35">
      <c r="A73" s="23" t="s">
        <v>82</v>
      </c>
      <c r="B73" s="24"/>
      <c r="C73" s="25"/>
      <c r="D73" s="2"/>
    </row>
  </sheetData>
  <mergeCells count="22">
    <mergeCell ref="A65:C65"/>
    <mergeCell ref="A66:C66"/>
    <mergeCell ref="A67:C67"/>
    <mergeCell ref="A68:C68"/>
    <mergeCell ref="A70:C70"/>
    <mergeCell ref="E70:N71"/>
    <mergeCell ref="Y4:Y6"/>
    <mergeCell ref="Z4:Z6"/>
    <mergeCell ref="D5:J5"/>
    <mergeCell ref="K5:Q5"/>
    <mergeCell ref="A63:C63"/>
    <mergeCell ref="A64:C64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73"/>
  <sheetViews>
    <sheetView topLeftCell="F46" zoomScale="60" zoomScaleNormal="60" workbookViewId="0">
      <selection activeCell="C3" sqref="C3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49.140625" style="1" customWidth="1"/>
    <col min="4" max="8" width="13.28515625" style="1" bestFit="1" customWidth="1"/>
    <col min="9" max="9" width="15.7109375" style="1" bestFit="1" customWidth="1"/>
    <col min="10" max="10" width="18.42578125" style="1" bestFit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43" width="8.85546875" style="120"/>
    <col min="44" max="44" width="8.85546875" style="119"/>
    <col min="45" max="265" width="8.85546875" style="117"/>
    <col min="266" max="16384" width="8.85546875" style="1"/>
  </cols>
  <sheetData>
    <row r="1" spans="1:44" x14ac:dyDescent="0.3">
      <c r="A1" s="144" t="s">
        <v>103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</row>
    <row r="2" spans="1:44" ht="21" thickBot="1" x14ac:dyDescent="0.35">
      <c r="A2" s="144" t="s">
        <v>104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</row>
    <row r="3" spans="1:44" ht="21" thickBot="1" x14ac:dyDescent="0.35">
      <c r="A3" s="145" t="s">
        <v>85</v>
      </c>
      <c r="B3" s="146"/>
      <c r="C3" s="134" t="s">
        <v>164</v>
      </c>
      <c r="D3" s="95" t="s">
        <v>100</v>
      </c>
      <c r="E3" s="94"/>
      <c r="F3" s="147" t="s">
        <v>162</v>
      </c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</row>
    <row r="4" spans="1:44" ht="21" customHeight="1" thickBot="1" x14ac:dyDescent="0.35">
      <c r="A4" s="148" t="s">
        <v>0</v>
      </c>
      <c r="B4" s="150" t="s">
        <v>1</v>
      </c>
      <c r="C4" s="153" t="s">
        <v>2</v>
      </c>
      <c r="D4" s="156" t="s">
        <v>101</v>
      </c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8"/>
      <c r="R4" s="159" t="s">
        <v>102</v>
      </c>
      <c r="S4" s="160"/>
      <c r="T4" s="160"/>
      <c r="U4" s="160"/>
      <c r="V4" s="161"/>
      <c r="W4" s="17" t="s">
        <v>15</v>
      </c>
      <c r="X4" s="165" t="s">
        <v>14</v>
      </c>
      <c r="Y4" s="174" t="s">
        <v>83</v>
      </c>
      <c r="Z4" s="177" t="s">
        <v>84</v>
      </c>
    </row>
    <row r="5" spans="1:44" x14ac:dyDescent="0.3">
      <c r="A5" s="149"/>
      <c r="B5" s="151"/>
      <c r="C5" s="154"/>
      <c r="D5" s="180" t="s">
        <v>11</v>
      </c>
      <c r="E5" s="181"/>
      <c r="F5" s="181"/>
      <c r="G5" s="181"/>
      <c r="H5" s="181"/>
      <c r="I5" s="181"/>
      <c r="J5" s="182"/>
      <c r="K5" s="183" t="s">
        <v>89</v>
      </c>
      <c r="L5" s="184"/>
      <c r="M5" s="184"/>
      <c r="N5" s="184"/>
      <c r="O5" s="184"/>
      <c r="P5" s="184"/>
      <c r="Q5" s="185"/>
      <c r="R5" s="162"/>
      <c r="S5" s="163"/>
      <c r="T5" s="163"/>
      <c r="U5" s="163"/>
      <c r="V5" s="164"/>
      <c r="W5" s="18" t="s">
        <v>13</v>
      </c>
      <c r="X5" s="166"/>
      <c r="Y5" s="175"/>
      <c r="Z5" s="178"/>
    </row>
    <row r="6" spans="1:44" ht="21" thickBot="1" x14ac:dyDescent="0.35">
      <c r="A6" s="149"/>
      <c r="B6" s="152"/>
      <c r="C6" s="155"/>
      <c r="D6" s="104" t="s">
        <v>9</v>
      </c>
      <c r="E6" s="105" t="s">
        <v>86</v>
      </c>
      <c r="F6" s="105" t="s">
        <v>8</v>
      </c>
      <c r="G6" s="105" t="s">
        <v>87</v>
      </c>
      <c r="H6" s="105" t="s">
        <v>88</v>
      </c>
      <c r="I6" s="106" t="s">
        <v>10</v>
      </c>
      <c r="J6" s="107" t="s">
        <v>97</v>
      </c>
      <c r="K6" s="108" t="s">
        <v>90</v>
      </c>
      <c r="L6" s="109" t="s">
        <v>91</v>
      </c>
      <c r="M6" s="109" t="s">
        <v>92</v>
      </c>
      <c r="N6" s="109" t="s">
        <v>93</v>
      </c>
      <c r="O6" s="109" t="s">
        <v>94</v>
      </c>
      <c r="P6" s="109" t="s">
        <v>95</v>
      </c>
      <c r="Q6" s="110" t="s">
        <v>98</v>
      </c>
      <c r="R6" s="85"/>
      <c r="S6" s="86" t="s">
        <v>3</v>
      </c>
      <c r="T6" s="86" t="s">
        <v>4</v>
      </c>
      <c r="U6" s="86" t="s">
        <v>5</v>
      </c>
      <c r="V6" s="84" t="s">
        <v>6</v>
      </c>
      <c r="W6" s="111" t="s">
        <v>96</v>
      </c>
      <c r="X6" s="167"/>
      <c r="Y6" s="176"/>
      <c r="Z6" s="179"/>
    </row>
    <row r="7" spans="1:44" s="117" customFormat="1" x14ac:dyDescent="0.3">
      <c r="A7" s="112">
        <v>1</v>
      </c>
      <c r="B7" s="127">
        <v>214371</v>
      </c>
      <c r="C7" s="127" t="s">
        <v>105</v>
      </c>
      <c r="D7" s="113">
        <v>11</v>
      </c>
      <c r="E7" s="113">
        <v>10</v>
      </c>
      <c r="F7" s="113">
        <v>11</v>
      </c>
      <c r="G7" s="113">
        <v>10</v>
      </c>
      <c r="H7" s="113">
        <v>12</v>
      </c>
      <c r="I7" s="113">
        <f>SUM(D7:H7)</f>
        <v>54</v>
      </c>
      <c r="J7" s="113">
        <f>I7*0.15</f>
        <v>8.1</v>
      </c>
      <c r="K7" s="114">
        <v>6</v>
      </c>
      <c r="L7" s="114">
        <v>5</v>
      </c>
      <c r="M7" s="114">
        <v>1</v>
      </c>
      <c r="N7" s="114">
        <v>2</v>
      </c>
      <c r="O7" s="114">
        <v>3</v>
      </c>
      <c r="P7" s="114">
        <f>SUM(K7:O7)</f>
        <v>17</v>
      </c>
      <c r="Q7" s="114">
        <f>P7*0.05</f>
        <v>0.85000000000000009</v>
      </c>
      <c r="R7" s="115">
        <f>D7+K7</f>
        <v>17</v>
      </c>
      <c r="S7" s="115">
        <f t="shared" ref="S7:W22" si="0">E7+L7</f>
        <v>15</v>
      </c>
      <c r="T7" s="115">
        <f t="shared" si="0"/>
        <v>12</v>
      </c>
      <c r="U7" s="115">
        <f t="shared" si="0"/>
        <v>12</v>
      </c>
      <c r="V7" s="115">
        <f t="shared" si="0"/>
        <v>15</v>
      </c>
      <c r="W7" s="28">
        <f>I7+P7</f>
        <v>71</v>
      </c>
      <c r="X7" s="116">
        <f>W7*0.2</f>
        <v>14.200000000000001</v>
      </c>
      <c r="Y7" s="128">
        <v>53</v>
      </c>
      <c r="Z7" s="118">
        <f>Y7*0.8</f>
        <v>42.400000000000006</v>
      </c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19"/>
    </row>
    <row r="8" spans="1:44" s="117" customFormat="1" x14ac:dyDescent="0.3">
      <c r="A8" s="112">
        <v>2</v>
      </c>
      <c r="B8" s="127">
        <v>214372</v>
      </c>
      <c r="C8" s="127" t="s">
        <v>106</v>
      </c>
      <c r="D8" s="113">
        <v>9</v>
      </c>
      <c r="E8" s="113">
        <v>8</v>
      </c>
      <c r="F8" s="113">
        <v>7</v>
      </c>
      <c r="G8" s="113">
        <v>3</v>
      </c>
      <c r="H8" s="113">
        <v>3</v>
      </c>
      <c r="I8" s="113">
        <f t="shared" ref="I8:I61" si="1">SUM(D8:H8)</f>
        <v>30</v>
      </c>
      <c r="J8" s="113">
        <f t="shared" ref="J8:J61" si="2">I8*0.15</f>
        <v>4.5</v>
      </c>
      <c r="K8" s="114">
        <v>2</v>
      </c>
      <c r="L8" s="114">
        <v>3</v>
      </c>
      <c r="M8" s="114">
        <v>2</v>
      </c>
      <c r="N8" s="114">
        <v>1</v>
      </c>
      <c r="O8" s="114">
        <v>1</v>
      </c>
      <c r="P8" s="114">
        <f t="shared" ref="P8:P61" si="3">SUM(K8:O8)</f>
        <v>9</v>
      </c>
      <c r="Q8" s="114">
        <f t="shared" ref="Q8:Q61" si="4">P8*0.05</f>
        <v>0.45</v>
      </c>
      <c r="R8" s="115">
        <f t="shared" ref="R8:W61" si="5">D8+K8</f>
        <v>11</v>
      </c>
      <c r="S8" s="115">
        <f t="shared" si="0"/>
        <v>11</v>
      </c>
      <c r="T8" s="115">
        <f t="shared" si="0"/>
        <v>9</v>
      </c>
      <c r="U8" s="115">
        <f t="shared" si="0"/>
        <v>4</v>
      </c>
      <c r="V8" s="115">
        <f t="shared" si="0"/>
        <v>4</v>
      </c>
      <c r="W8" s="28">
        <f t="shared" si="0"/>
        <v>39</v>
      </c>
      <c r="X8" s="116">
        <f t="shared" ref="X8:X61" si="6">W8*0.2</f>
        <v>7.8000000000000007</v>
      </c>
      <c r="Y8" s="129">
        <v>23</v>
      </c>
      <c r="Z8" s="118">
        <f t="shared" ref="Z8:Z61" si="7">Y8*0.8</f>
        <v>18.400000000000002</v>
      </c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19"/>
    </row>
    <row r="9" spans="1:44" s="117" customFormat="1" x14ac:dyDescent="0.3">
      <c r="A9" s="112">
        <v>3</v>
      </c>
      <c r="B9" s="127">
        <v>214373</v>
      </c>
      <c r="C9" s="127" t="s">
        <v>107</v>
      </c>
      <c r="D9" s="113">
        <v>2</v>
      </c>
      <c r="E9" s="113">
        <v>5</v>
      </c>
      <c r="F9" s="113">
        <v>4</v>
      </c>
      <c r="G9" s="113">
        <v>5</v>
      </c>
      <c r="H9" s="113">
        <v>7</v>
      </c>
      <c r="I9" s="113">
        <f t="shared" si="1"/>
        <v>23</v>
      </c>
      <c r="J9" s="113">
        <f t="shared" si="2"/>
        <v>3.4499999999999997</v>
      </c>
      <c r="K9" s="114">
        <v>3</v>
      </c>
      <c r="L9" s="114">
        <v>2</v>
      </c>
      <c r="M9" s="114">
        <v>2</v>
      </c>
      <c r="N9" s="114">
        <v>1</v>
      </c>
      <c r="O9" s="114">
        <v>2</v>
      </c>
      <c r="P9" s="114">
        <f t="shared" si="3"/>
        <v>10</v>
      </c>
      <c r="Q9" s="114">
        <f t="shared" si="4"/>
        <v>0.5</v>
      </c>
      <c r="R9" s="115">
        <f t="shared" si="5"/>
        <v>5</v>
      </c>
      <c r="S9" s="115">
        <f t="shared" si="0"/>
        <v>7</v>
      </c>
      <c r="T9" s="115">
        <f t="shared" si="0"/>
        <v>6</v>
      </c>
      <c r="U9" s="115">
        <f t="shared" si="0"/>
        <v>6</v>
      </c>
      <c r="V9" s="115">
        <f t="shared" si="0"/>
        <v>9</v>
      </c>
      <c r="W9" s="28">
        <f t="shared" si="0"/>
        <v>33</v>
      </c>
      <c r="X9" s="116">
        <f t="shared" si="6"/>
        <v>6.6000000000000005</v>
      </c>
      <c r="Y9" s="129">
        <v>21</v>
      </c>
      <c r="Z9" s="118">
        <f t="shared" si="7"/>
        <v>16.8</v>
      </c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19"/>
    </row>
    <row r="10" spans="1:44" s="117" customFormat="1" x14ac:dyDescent="0.3">
      <c r="A10" s="112">
        <v>4</v>
      </c>
      <c r="B10" s="127">
        <v>214374</v>
      </c>
      <c r="C10" s="127" t="s">
        <v>108</v>
      </c>
      <c r="D10" s="113">
        <v>1</v>
      </c>
      <c r="E10" s="113">
        <v>2</v>
      </c>
      <c r="F10" s="113">
        <v>2</v>
      </c>
      <c r="G10" s="113">
        <v>4</v>
      </c>
      <c r="H10" s="113">
        <v>5</v>
      </c>
      <c r="I10" s="113">
        <f t="shared" si="1"/>
        <v>14</v>
      </c>
      <c r="J10" s="113">
        <f t="shared" si="2"/>
        <v>2.1</v>
      </c>
      <c r="K10" s="114">
        <v>1</v>
      </c>
      <c r="L10" s="114">
        <v>1</v>
      </c>
      <c r="M10" s="114">
        <v>0</v>
      </c>
      <c r="N10" s="114">
        <v>1</v>
      </c>
      <c r="O10" s="114">
        <v>1</v>
      </c>
      <c r="P10" s="114">
        <f t="shared" si="3"/>
        <v>4</v>
      </c>
      <c r="Q10" s="114">
        <f t="shared" si="4"/>
        <v>0.2</v>
      </c>
      <c r="R10" s="115">
        <f t="shared" si="5"/>
        <v>2</v>
      </c>
      <c r="S10" s="115">
        <f t="shared" si="0"/>
        <v>3</v>
      </c>
      <c r="T10" s="115">
        <f t="shared" si="0"/>
        <v>2</v>
      </c>
      <c r="U10" s="115">
        <f t="shared" si="0"/>
        <v>5</v>
      </c>
      <c r="V10" s="115">
        <f t="shared" si="0"/>
        <v>6</v>
      </c>
      <c r="W10" s="28">
        <f t="shared" si="0"/>
        <v>18</v>
      </c>
      <c r="X10" s="116">
        <f t="shared" si="6"/>
        <v>3.6</v>
      </c>
      <c r="Y10" s="128">
        <v>11</v>
      </c>
      <c r="Z10" s="118">
        <f t="shared" si="7"/>
        <v>8.8000000000000007</v>
      </c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19"/>
    </row>
    <row r="11" spans="1:44" s="117" customFormat="1" x14ac:dyDescent="0.3">
      <c r="A11" s="112">
        <v>5</v>
      </c>
      <c r="B11" s="127">
        <v>214375</v>
      </c>
      <c r="C11" s="127" t="s">
        <v>109</v>
      </c>
      <c r="D11" s="113">
        <v>8</v>
      </c>
      <c r="E11" s="113">
        <v>6</v>
      </c>
      <c r="F11" s="113">
        <v>10</v>
      </c>
      <c r="G11" s="113">
        <v>9</v>
      </c>
      <c r="H11" s="113">
        <v>8</v>
      </c>
      <c r="I11" s="113">
        <f t="shared" si="1"/>
        <v>41</v>
      </c>
      <c r="J11" s="113">
        <f t="shared" si="2"/>
        <v>6.1499999999999995</v>
      </c>
      <c r="K11" s="114">
        <v>4</v>
      </c>
      <c r="L11" s="114">
        <v>3</v>
      </c>
      <c r="M11" s="114">
        <v>1</v>
      </c>
      <c r="N11" s="114">
        <v>2</v>
      </c>
      <c r="O11" s="114">
        <v>2</v>
      </c>
      <c r="P11" s="114">
        <f t="shared" si="3"/>
        <v>12</v>
      </c>
      <c r="Q11" s="114">
        <f t="shared" si="4"/>
        <v>0.60000000000000009</v>
      </c>
      <c r="R11" s="115">
        <f t="shared" si="5"/>
        <v>12</v>
      </c>
      <c r="S11" s="115">
        <f t="shared" si="0"/>
        <v>9</v>
      </c>
      <c r="T11" s="115">
        <f t="shared" si="0"/>
        <v>11</v>
      </c>
      <c r="U11" s="115">
        <f t="shared" si="0"/>
        <v>11</v>
      </c>
      <c r="V11" s="115">
        <f t="shared" si="0"/>
        <v>10</v>
      </c>
      <c r="W11" s="28">
        <f t="shared" si="0"/>
        <v>53</v>
      </c>
      <c r="X11" s="116">
        <f t="shared" si="6"/>
        <v>10.600000000000001</v>
      </c>
      <c r="Y11" s="128">
        <v>38</v>
      </c>
      <c r="Z11" s="118">
        <f t="shared" si="7"/>
        <v>30.400000000000002</v>
      </c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19"/>
    </row>
    <row r="12" spans="1:44" s="117" customFormat="1" x14ac:dyDescent="0.3">
      <c r="A12" s="112">
        <v>6</v>
      </c>
      <c r="B12" s="127">
        <v>214376</v>
      </c>
      <c r="C12" s="127" t="s">
        <v>110</v>
      </c>
      <c r="D12" s="113">
        <v>5</v>
      </c>
      <c r="E12" s="113">
        <v>7</v>
      </c>
      <c r="F12" s="113">
        <v>8</v>
      </c>
      <c r="G12" s="113">
        <v>6</v>
      </c>
      <c r="H12" s="113">
        <v>7</v>
      </c>
      <c r="I12" s="113">
        <f t="shared" si="1"/>
        <v>33</v>
      </c>
      <c r="J12" s="113">
        <f t="shared" si="2"/>
        <v>4.95</v>
      </c>
      <c r="K12" s="114">
        <v>2</v>
      </c>
      <c r="L12" s="114">
        <v>1</v>
      </c>
      <c r="M12" s="114">
        <v>5</v>
      </c>
      <c r="N12" s="114">
        <v>2</v>
      </c>
      <c r="O12" s="114">
        <v>2</v>
      </c>
      <c r="P12" s="114">
        <f t="shared" si="3"/>
        <v>12</v>
      </c>
      <c r="Q12" s="114">
        <f t="shared" si="4"/>
        <v>0.60000000000000009</v>
      </c>
      <c r="R12" s="115">
        <f t="shared" si="5"/>
        <v>7</v>
      </c>
      <c r="S12" s="115">
        <f t="shared" si="0"/>
        <v>8</v>
      </c>
      <c r="T12" s="115">
        <f t="shared" si="0"/>
        <v>13</v>
      </c>
      <c r="U12" s="115">
        <f t="shared" si="0"/>
        <v>8</v>
      </c>
      <c r="V12" s="115">
        <f t="shared" si="0"/>
        <v>9</v>
      </c>
      <c r="W12" s="28">
        <f t="shared" si="0"/>
        <v>45</v>
      </c>
      <c r="X12" s="116">
        <f t="shared" si="6"/>
        <v>9</v>
      </c>
      <c r="Y12" s="128">
        <v>32</v>
      </c>
      <c r="Z12" s="118">
        <f t="shared" si="7"/>
        <v>25.6</v>
      </c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19"/>
    </row>
    <row r="13" spans="1:44" s="117" customFormat="1" x14ac:dyDescent="0.3">
      <c r="A13" s="112">
        <v>7</v>
      </c>
      <c r="B13" s="127">
        <v>214377</v>
      </c>
      <c r="C13" s="127" t="s">
        <v>111</v>
      </c>
      <c r="D13" s="113">
        <v>6</v>
      </c>
      <c r="E13" s="113">
        <v>8</v>
      </c>
      <c r="F13" s="113">
        <v>7</v>
      </c>
      <c r="G13" s="113">
        <v>9</v>
      </c>
      <c r="H13" s="113">
        <v>8</v>
      </c>
      <c r="I13" s="113">
        <f t="shared" si="1"/>
        <v>38</v>
      </c>
      <c r="J13" s="113">
        <f t="shared" si="2"/>
        <v>5.7</v>
      </c>
      <c r="K13" s="114">
        <v>3</v>
      </c>
      <c r="L13" s="114">
        <v>3</v>
      </c>
      <c r="M13" s="114">
        <v>5</v>
      </c>
      <c r="N13" s="114">
        <v>1</v>
      </c>
      <c r="O13" s="114">
        <v>2</v>
      </c>
      <c r="P13" s="114">
        <f t="shared" si="3"/>
        <v>14</v>
      </c>
      <c r="Q13" s="114">
        <f t="shared" si="4"/>
        <v>0.70000000000000007</v>
      </c>
      <c r="R13" s="115">
        <f t="shared" si="5"/>
        <v>9</v>
      </c>
      <c r="S13" s="115">
        <f t="shared" si="0"/>
        <v>11</v>
      </c>
      <c r="T13" s="115">
        <f t="shared" si="0"/>
        <v>12</v>
      </c>
      <c r="U13" s="115">
        <f t="shared" si="0"/>
        <v>10</v>
      </c>
      <c r="V13" s="115">
        <f t="shared" si="0"/>
        <v>10</v>
      </c>
      <c r="W13" s="28">
        <f t="shared" si="0"/>
        <v>52</v>
      </c>
      <c r="X13" s="116">
        <f t="shared" si="6"/>
        <v>10.4</v>
      </c>
      <c r="Y13" s="128">
        <v>38</v>
      </c>
      <c r="Z13" s="118">
        <f t="shared" si="7"/>
        <v>30.400000000000002</v>
      </c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19"/>
    </row>
    <row r="14" spans="1:44" s="117" customFormat="1" x14ac:dyDescent="0.3">
      <c r="A14" s="112">
        <v>8</v>
      </c>
      <c r="B14" s="127">
        <v>214378</v>
      </c>
      <c r="C14" s="127" t="s">
        <v>112</v>
      </c>
      <c r="D14" s="113">
        <v>4</v>
      </c>
      <c r="E14" s="113">
        <v>3</v>
      </c>
      <c r="F14" s="113">
        <v>1</v>
      </c>
      <c r="G14" s="113">
        <v>2</v>
      </c>
      <c r="H14" s="113">
        <v>5</v>
      </c>
      <c r="I14" s="113">
        <f t="shared" si="1"/>
        <v>15</v>
      </c>
      <c r="J14" s="113">
        <f t="shared" si="2"/>
        <v>2.25</v>
      </c>
      <c r="K14" s="114">
        <v>0</v>
      </c>
      <c r="L14" s="114">
        <v>1</v>
      </c>
      <c r="M14" s="114">
        <v>2</v>
      </c>
      <c r="N14" s="114">
        <v>0</v>
      </c>
      <c r="O14" s="114">
        <v>3</v>
      </c>
      <c r="P14" s="114">
        <f t="shared" si="3"/>
        <v>6</v>
      </c>
      <c r="Q14" s="114">
        <f t="shared" si="4"/>
        <v>0.30000000000000004</v>
      </c>
      <c r="R14" s="115">
        <f t="shared" si="5"/>
        <v>4</v>
      </c>
      <c r="S14" s="115">
        <f t="shared" si="0"/>
        <v>4</v>
      </c>
      <c r="T14" s="115">
        <f t="shared" si="0"/>
        <v>3</v>
      </c>
      <c r="U14" s="115">
        <f t="shared" si="0"/>
        <v>2</v>
      </c>
      <c r="V14" s="115">
        <f t="shared" si="0"/>
        <v>8</v>
      </c>
      <c r="W14" s="28">
        <f t="shared" si="0"/>
        <v>21</v>
      </c>
      <c r="X14" s="116">
        <f t="shared" si="6"/>
        <v>4.2</v>
      </c>
      <c r="Y14" s="128">
        <v>15</v>
      </c>
      <c r="Z14" s="118">
        <f t="shared" si="7"/>
        <v>12</v>
      </c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19"/>
    </row>
    <row r="15" spans="1:44" s="117" customFormat="1" x14ac:dyDescent="0.3">
      <c r="A15" s="112">
        <v>9</v>
      </c>
      <c r="B15" s="127">
        <v>214379</v>
      </c>
      <c r="C15" s="127" t="s">
        <v>113</v>
      </c>
      <c r="D15" s="113">
        <v>1</v>
      </c>
      <c r="E15" s="113">
        <v>0</v>
      </c>
      <c r="F15" s="113">
        <v>2</v>
      </c>
      <c r="G15" s="113">
        <v>2</v>
      </c>
      <c r="H15" s="113">
        <v>2</v>
      </c>
      <c r="I15" s="113">
        <f t="shared" si="1"/>
        <v>7</v>
      </c>
      <c r="J15" s="113">
        <f t="shared" si="2"/>
        <v>1.05</v>
      </c>
      <c r="K15" s="114">
        <v>1</v>
      </c>
      <c r="L15" s="114">
        <v>0</v>
      </c>
      <c r="M15" s="114">
        <v>0</v>
      </c>
      <c r="N15" s="114">
        <v>1</v>
      </c>
      <c r="O15" s="114">
        <v>2</v>
      </c>
      <c r="P15" s="114">
        <f t="shared" si="3"/>
        <v>4</v>
      </c>
      <c r="Q15" s="114">
        <f t="shared" si="4"/>
        <v>0.2</v>
      </c>
      <c r="R15" s="115">
        <f t="shared" si="5"/>
        <v>2</v>
      </c>
      <c r="S15" s="115">
        <f t="shared" si="0"/>
        <v>0</v>
      </c>
      <c r="T15" s="115">
        <f t="shared" si="0"/>
        <v>2</v>
      </c>
      <c r="U15" s="115">
        <f t="shared" si="0"/>
        <v>3</v>
      </c>
      <c r="V15" s="115">
        <f t="shared" si="0"/>
        <v>4</v>
      </c>
      <c r="W15" s="28">
        <f t="shared" si="0"/>
        <v>11</v>
      </c>
      <c r="X15" s="116">
        <f t="shared" si="6"/>
        <v>2.2000000000000002</v>
      </c>
      <c r="Y15" s="128">
        <v>7</v>
      </c>
      <c r="Z15" s="118">
        <f t="shared" si="7"/>
        <v>5.6000000000000005</v>
      </c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19"/>
    </row>
    <row r="16" spans="1:44" s="117" customFormat="1" x14ac:dyDescent="0.3">
      <c r="A16" s="112">
        <v>10</v>
      </c>
      <c r="B16" s="127">
        <v>214380</v>
      </c>
      <c r="C16" s="127" t="s">
        <v>114</v>
      </c>
      <c r="D16" s="113">
        <v>7</v>
      </c>
      <c r="E16" s="113">
        <v>8</v>
      </c>
      <c r="F16" s="113">
        <v>6</v>
      </c>
      <c r="G16" s="113">
        <v>5</v>
      </c>
      <c r="H16" s="113">
        <v>2</v>
      </c>
      <c r="I16" s="113">
        <f t="shared" si="1"/>
        <v>28</v>
      </c>
      <c r="J16" s="113">
        <f t="shared" si="2"/>
        <v>4.2</v>
      </c>
      <c r="K16" s="114">
        <v>3</v>
      </c>
      <c r="L16" s="114">
        <v>2</v>
      </c>
      <c r="M16" s="114">
        <v>1</v>
      </c>
      <c r="N16" s="114">
        <v>1</v>
      </c>
      <c r="O16" s="114">
        <v>2</v>
      </c>
      <c r="P16" s="114">
        <f t="shared" si="3"/>
        <v>9</v>
      </c>
      <c r="Q16" s="114">
        <f t="shared" si="4"/>
        <v>0.45</v>
      </c>
      <c r="R16" s="115">
        <f t="shared" si="5"/>
        <v>10</v>
      </c>
      <c r="S16" s="115">
        <f t="shared" si="0"/>
        <v>10</v>
      </c>
      <c r="T16" s="115">
        <f t="shared" si="0"/>
        <v>7</v>
      </c>
      <c r="U16" s="115">
        <f t="shared" si="0"/>
        <v>6</v>
      </c>
      <c r="V16" s="115">
        <f t="shared" si="0"/>
        <v>4</v>
      </c>
      <c r="W16" s="28">
        <f t="shared" si="0"/>
        <v>37</v>
      </c>
      <c r="X16" s="116">
        <f t="shared" si="6"/>
        <v>7.4</v>
      </c>
      <c r="Y16" s="128">
        <v>27</v>
      </c>
      <c r="Z16" s="118">
        <f t="shared" si="7"/>
        <v>21.6</v>
      </c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19"/>
    </row>
    <row r="17" spans="1:44" s="117" customFormat="1" x14ac:dyDescent="0.3">
      <c r="A17" s="112">
        <v>11</v>
      </c>
      <c r="B17" s="127">
        <v>214381</v>
      </c>
      <c r="C17" s="127" t="s">
        <v>115</v>
      </c>
      <c r="D17" s="113">
        <v>5</v>
      </c>
      <c r="E17" s="113">
        <v>7</v>
      </c>
      <c r="F17" s="113">
        <v>6</v>
      </c>
      <c r="G17" s="113">
        <v>8</v>
      </c>
      <c r="H17" s="113">
        <v>6</v>
      </c>
      <c r="I17" s="113">
        <f t="shared" si="1"/>
        <v>32</v>
      </c>
      <c r="J17" s="113">
        <f t="shared" si="2"/>
        <v>4.8</v>
      </c>
      <c r="K17" s="114">
        <v>2</v>
      </c>
      <c r="L17" s="114">
        <v>3</v>
      </c>
      <c r="M17" s="114">
        <v>2</v>
      </c>
      <c r="N17" s="114">
        <v>2</v>
      </c>
      <c r="O17" s="114">
        <v>1</v>
      </c>
      <c r="P17" s="114">
        <f t="shared" si="3"/>
        <v>10</v>
      </c>
      <c r="Q17" s="114">
        <f t="shared" si="4"/>
        <v>0.5</v>
      </c>
      <c r="R17" s="115">
        <f t="shared" si="5"/>
        <v>7</v>
      </c>
      <c r="S17" s="115">
        <f t="shared" si="0"/>
        <v>10</v>
      </c>
      <c r="T17" s="115">
        <f t="shared" si="0"/>
        <v>8</v>
      </c>
      <c r="U17" s="115">
        <f t="shared" si="0"/>
        <v>10</v>
      </c>
      <c r="V17" s="115">
        <f t="shared" si="0"/>
        <v>7</v>
      </c>
      <c r="W17" s="28">
        <f t="shared" si="0"/>
        <v>42</v>
      </c>
      <c r="X17" s="116">
        <f t="shared" si="6"/>
        <v>8.4</v>
      </c>
      <c r="Y17" s="128">
        <v>30</v>
      </c>
      <c r="Z17" s="118">
        <f t="shared" si="7"/>
        <v>24</v>
      </c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19"/>
    </row>
    <row r="18" spans="1:44" s="117" customFormat="1" x14ac:dyDescent="0.3">
      <c r="A18" s="112">
        <v>12</v>
      </c>
      <c r="B18" s="127">
        <v>214382</v>
      </c>
      <c r="C18" s="127" t="s">
        <v>116</v>
      </c>
      <c r="D18" s="113">
        <v>11</v>
      </c>
      <c r="E18" s="113">
        <v>12</v>
      </c>
      <c r="F18" s="113">
        <v>15</v>
      </c>
      <c r="G18" s="113">
        <v>11</v>
      </c>
      <c r="H18" s="113">
        <v>13</v>
      </c>
      <c r="I18" s="113">
        <f t="shared" si="1"/>
        <v>62</v>
      </c>
      <c r="J18" s="113">
        <f t="shared" si="2"/>
        <v>9.2999999999999989</v>
      </c>
      <c r="K18" s="114">
        <v>3</v>
      </c>
      <c r="L18" s="114">
        <v>4</v>
      </c>
      <c r="M18" s="114">
        <v>5</v>
      </c>
      <c r="N18" s="114">
        <v>2</v>
      </c>
      <c r="O18" s="114">
        <v>5</v>
      </c>
      <c r="P18" s="114">
        <f t="shared" si="3"/>
        <v>19</v>
      </c>
      <c r="Q18" s="114">
        <f t="shared" si="4"/>
        <v>0.95000000000000007</v>
      </c>
      <c r="R18" s="115">
        <f t="shared" si="5"/>
        <v>14</v>
      </c>
      <c r="S18" s="115">
        <f t="shared" si="0"/>
        <v>16</v>
      </c>
      <c r="T18" s="115">
        <f t="shared" si="0"/>
        <v>20</v>
      </c>
      <c r="U18" s="115">
        <f t="shared" si="0"/>
        <v>13</v>
      </c>
      <c r="V18" s="115">
        <f t="shared" si="0"/>
        <v>18</v>
      </c>
      <c r="W18" s="28">
        <f t="shared" si="0"/>
        <v>81</v>
      </c>
      <c r="X18" s="116">
        <f t="shared" si="6"/>
        <v>16.2</v>
      </c>
      <c r="Y18" s="128">
        <v>60</v>
      </c>
      <c r="Z18" s="118">
        <f t="shared" si="7"/>
        <v>48</v>
      </c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19"/>
    </row>
    <row r="19" spans="1:44" s="117" customFormat="1" x14ac:dyDescent="0.3">
      <c r="A19" s="112">
        <v>13</v>
      </c>
      <c r="B19" s="127">
        <v>214383</v>
      </c>
      <c r="C19" s="127" t="s">
        <v>117</v>
      </c>
      <c r="D19" s="113">
        <v>8</v>
      </c>
      <c r="E19" s="113">
        <v>9</v>
      </c>
      <c r="F19" s="113">
        <v>10</v>
      </c>
      <c r="G19" s="113">
        <v>11</v>
      </c>
      <c r="H19" s="113">
        <v>12</v>
      </c>
      <c r="I19" s="113">
        <f t="shared" si="1"/>
        <v>50</v>
      </c>
      <c r="J19" s="113">
        <f t="shared" si="2"/>
        <v>7.5</v>
      </c>
      <c r="K19" s="114">
        <v>5</v>
      </c>
      <c r="L19" s="114">
        <v>2</v>
      </c>
      <c r="M19" s="114">
        <v>3</v>
      </c>
      <c r="N19" s="114">
        <v>3</v>
      </c>
      <c r="O19" s="114">
        <v>2</v>
      </c>
      <c r="P19" s="114">
        <f t="shared" si="3"/>
        <v>15</v>
      </c>
      <c r="Q19" s="114">
        <f t="shared" si="4"/>
        <v>0.75</v>
      </c>
      <c r="R19" s="115">
        <f t="shared" si="5"/>
        <v>13</v>
      </c>
      <c r="S19" s="115">
        <f t="shared" si="0"/>
        <v>11</v>
      </c>
      <c r="T19" s="115">
        <f t="shared" si="0"/>
        <v>13</v>
      </c>
      <c r="U19" s="115">
        <f t="shared" si="0"/>
        <v>14</v>
      </c>
      <c r="V19" s="115">
        <f t="shared" si="0"/>
        <v>14</v>
      </c>
      <c r="W19" s="28">
        <f t="shared" si="0"/>
        <v>65</v>
      </c>
      <c r="X19" s="116">
        <f t="shared" si="6"/>
        <v>13</v>
      </c>
      <c r="Y19" s="128">
        <v>44</v>
      </c>
      <c r="Z19" s="118">
        <f t="shared" si="7"/>
        <v>35.200000000000003</v>
      </c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19"/>
    </row>
    <row r="20" spans="1:44" s="117" customFormat="1" x14ac:dyDescent="0.3">
      <c r="A20" s="112">
        <v>14</v>
      </c>
      <c r="B20" s="127">
        <v>214384</v>
      </c>
      <c r="C20" s="127" t="s">
        <v>118</v>
      </c>
      <c r="D20" s="113">
        <v>9</v>
      </c>
      <c r="E20" s="113">
        <v>6</v>
      </c>
      <c r="F20" s="113">
        <v>6</v>
      </c>
      <c r="G20" s="113">
        <v>4</v>
      </c>
      <c r="H20" s="113">
        <v>5</v>
      </c>
      <c r="I20" s="113">
        <f t="shared" si="1"/>
        <v>30</v>
      </c>
      <c r="J20" s="113">
        <f t="shared" si="2"/>
        <v>4.5</v>
      </c>
      <c r="K20" s="114">
        <v>6</v>
      </c>
      <c r="L20" s="114">
        <v>5</v>
      </c>
      <c r="M20" s="114">
        <v>4</v>
      </c>
      <c r="N20" s="114">
        <v>6</v>
      </c>
      <c r="O20" s="114">
        <v>5</v>
      </c>
      <c r="P20" s="114">
        <f t="shared" si="3"/>
        <v>26</v>
      </c>
      <c r="Q20" s="114">
        <f t="shared" si="4"/>
        <v>1.3</v>
      </c>
      <c r="R20" s="115">
        <f t="shared" si="5"/>
        <v>15</v>
      </c>
      <c r="S20" s="115">
        <f t="shared" si="0"/>
        <v>11</v>
      </c>
      <c r="T20" s="115">
        <f t="shared" si="0"/>
        <v>10</v>
      </c>
      <c r="U20" s="115">
        <f t="shared" si="0"/>
        <v>10</v>
      </c>
      <c r="V20" s="115">
        <f t="shared" si="0"/>
        <v>10</v>
      </c>
      <c r="W20" s="28">
        <f t="shared" si="0"/>
        <v>56</v>
      </c>
      <c r="X20" s="116">
        <f t="shared" si="6"/>
        <v>11.200000000000001</v>
      </c>
      <c r="Y20" s="128">
        <v>29</v>
      </c>
      <c r="Z20" s="118">
        <f t="shared" si="7"/>
        <v>23.200000000000003</v>
      </c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19"/>
    </row>
    <row r="21" spans="1:44" s="117" customFormat="1" x14ac:dyDescent="0.3">
      <c r="A21" s="112">
        <v>15</v>
      </c>
      <c r="B21" s="127">
        <v>214385</v>
      </c>
      <c r="C21" s="127" t="s">
        <v>119</v>
      </c>
      <c r="D21" s="113">
        <v>8</v>
      </c>
      <c r="E21" s="113">
        <v>11</v>
      </c>
      <c r="F21" s="113">
        <v>9</v>
      </c>
      <c r="G21" s="113">
        <v>10</v>
      </c>
      <c r="H21" s="113">
        <v>8</v>
      </c>
      <c r="I21" s="113">
        <f t="shared" si="1"/>
        <v>46</v>
      </c>
      <c r="J21" s="113">
        <f t="shared" si="2"/>
        <v>6.8999999999999995</v>
      </c>
      <c r="K21" s="114">
        <v>1</v>
      </c>
      <c r="L21" s="114">
        <v>2</v>
      </c>
      <c r="M21" s="114">
        <v>3</v>
      </c>
      <c r="N21" s="114">
        <v>2</v>
      </c>
      <c r="O21" s="114">
        <v>1</v>
      </c>
      <c r="P21" s="114">
        <f t="shared" si="3"/>
        <v>9</v>
      </c>
      <c r="Q21" s="114">
        <f t="shared" si="4"/>
        <v>0.45</v>
      </c>
      <c r="R21" s="115">
        <f t="shared" si="5"/>
        <v>9</v>
      </c>
      <c r="S21" s="115">
        <f t="shared" si="0"/>
        <v>13</v>
      </c>
      <c r="T21" s="115">
        <f t="shared" si="0"/>
        <v>12</v>
      </c>
      <c r="U21" s="115">
        <f t="shared" si="0"/>
        <v>12</v>
      </c>
      <c r="V21" s="115">
        <f t="shared" si="0"/>
        <v>9</v>
      </c>
      <c r="W21" s="28">
        <f t="shared" si="0"/>
        <v>55</v>
      </c>
      <c r="X21" s="116">
        <f t="shared" si="6"/>
        <v>11</v>
      </c>
      <c r="Y21" s="128">
        <v>43</v>
      </c>
      <c r="Z21" s="118">
        <f t="shared" si="7"/>
        <v>34.4</v>
      </c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19"/>
    </row>
    <row r="22" spans="1:44" s="117" customFormat="1" x14ac:dyDescent="0.3">
      <c r="A22" s="112">
        <v>16</v>
      </c>
      <c r="B22" s="127">
        <v>214386</v>
      </c>
      <c r="C22" s="127" t="s">
        <v>120</v>
      </c>
      <c r="D22" s="113">
        <v>13</v>
      </c>
      <c r="E22" s="113">
        <v>8</v>
      </c>
      <c r="F22" s="113">
        <v>9</v>
      </c>
      <c r="G22" s="113">
        <v>10</v>
      </c>
      <c r="H22" s="113">
        <v>8</v>
      </c>
      <c r="I22" s="113">
        <f t="shared" si="1"/>
        <v>48</v>
      </c>
      <c r="J22" s="113">
        <f t="shared" si="2"/>
        <v>7.1999999999999993</v>
      </c>
      <c r="K22" s="114">
        <v>1</v>
      </c>
      <c r="L22" s="114">
        <v>1</v>
      </c>
      <c r="M22" s="114">
        <v>2</v>
      </c>
      <c r="N22" s="114">
        <v>2</v>
      </c>
      <c r="O22" s="114">
        <v>3</v>
      </c>
      <c r="P22" s="114">
        <f t="shared" si="3"/>
        <v>9</v>
      </c>
      <c r="Q22" s="114">
        <f t="shared" si="4"/>
        <v>0.45</v>
      </c>
      <c r="R22" s="115">
        <f t="shared" si="5"/>
        <v>14</v>
      </c>
      <c r="S22" s="115">
        <f t="shared" si="0"/>
        <v>9</v>
      </c>
      <c r="T22" s="115">
        <f t="shared" si="0"/>
        <v>11</v>
      </c>
      <c r="U22" s="115">
        <f t="shared" si="0"/>
        <v>12</v>
      </c>
      <c r="V22" s="115">
        <f t="shared" si="0"/>
        <v>11</v>
      </c>
      <c r="W22" s="28">
        <f t="shared" si="0"/>
        <v>57</v>
      </c>
      <c r="X22" s="116">
        <f t="shared" si="6"/>
        <v>11.4</v>
      </c>
      <c r="Y22" s="128">
        <v>44</v>
      </c>
      <c r="Z22" s="118">
        <f t="shared" si="7"/>
        <v>35.200000000000003</v>
      </c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19"/>
    </row>
    <row r="23" spans="1:44" s="117" customFormat="1" x14ac:dyDescent="0.3">
      <c r="A23" s="112">
        <v>17</v>
      </c>
      <c r="B23" s="127">
        <v>214387</v>
      </c>
      <c r="C23" s="127" t="s">
        <v>121</v>
      </c>
      <c r="D23" s="113">
        <v>15</v>
      </c>
      <c r="E23" s="113">
        <v>18</v>
      </c>
      <c r="F23" s="113">
        <v>18</v>
      </c>
      <c r="G23" s="113">
        <v>19</v>
      </c>
      <c r="H23" s="113">
        <v>17</v>
      </c>
      <c r="I23" s="113">
        <f t="shared" si="1"/>
        <v>87</v>
      </c>
      <c r="J23" s="113">
        <f t="shared" si="2"/>
        <v>13.049999999999999</v>
      </c>
      <c r="K23" s="114">
        <v>4</v>
      </c>
      <c r="L23" s="114">
        <v>3</v>
      </c>
      <c r="M23" s="114">
        <v>2</v>
      </c>
      <c r="N23" s="114">
        <v>1</v>
      </c>
      <c r="O23" s="114">
        <v>1</v>
      </c>
      <c r="P23" s="114">
        <f t="shared" si="3"/>
        <v>11</v>
      </c>
      <c r="Q23" s="114">
        <f t="shared" si="4"/>
        <v>0.55000000000000004</v>
      </c>
      <c r="R23" s="115">
        <f t="shared" si="5"/>
        <v>19</v>
      </c>
      <c r="S23" s="115">
        <f t="shared" si="5"/>
        <v>21</v>
      </c>
      <c r="T23" s="115">
        <f t="shared" si="5"/>
        <v>20</v>
      </c>
      <c r="U23" s="115">
        <f t="shared" si="5"/>
        <v>20</v>
      </c>
      <c r="V23" s="115">
        <f t="shared" si="5"/>
        <v>18</v>
      </c>
      <c r="W23" s="28">
        <f t="shared" si="5"/>
        <v>98</v>
      </c>
      <c r="X23" s="116">
        <f t="shared" si="6"/>
        <v>19.600000000000001</v>
      </c>
      <c r="Y23" s="128">
        <v>82</v>
      </c>
      <c r="Z23" s="118">
        <f t="shared" si="7"/>
        <v>65.600000000000009</v>
      </c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19"/>
    </row>
    <row r="24" spans="1:44" s="117" customFormat="1" x14ac:dyDescent="0.3">
      <c r="A24" s="112">
        <v>18</v>
      </c>
      <c r="B24" s="127">
        <v>214388</v>
      </c>
      <c r="C24" s="127" t="s">
        <v>122</v>
      </c>
      <c r="D24" s="113">
        <v>4</v>
      </c>
      <c r="E24" s="113">
        <v>5</v>
      </c>
      <c r="F24" s="113">
        <v>3</v>
      </c>
      <c r="G24" s="113">
        <v>6</v>
      </c>
      <c r="H24" s="113">
        <v>5</v>
      </c>
      <c r="I24" s="113">
        <f t="shared" si="1"/>
        <v>23</v>
      </c>
      <c r="J24" s="113">
        <f t="shared" si="2"/>
        <v>3.4499999999999997</v>
      </c>
      <c r="K24" s="114">
        <v>3</v>
      </c>
      <c r="L24" s="114">
        <v>2</v>
      </c>
      <c r="M24" s="114">
        <v>3</v>
      </c>
      <c r="N24" s="114">
        <v>5</v>
      </c>
      <c r="O24" s="114">
        <v>3</v>
      </c>
      <c r="P24" s="114">
        <f t="shared" si="3"/>
        <v>16</v>
      </c>
      <c r="Q24" s="114">
        <f t="shared" si="4"/>
        <v>0.8</v>
      </c>
      <c r="R24" s="115">
        <f t="shared" si="5"/>
        <v>7</v>
      </c>
      <c r="S24" s="115">
        <f t="shared" si="5"/>
        <v>7</v>
      </c>
      <c r="T24" s="115">
        <f t="shared" si="5"/>
        <v>6</v>
      </c>
      <c r="U24" s="115">
        <f t="shared" si="5"/>
        <v>11</v>
      </c>
      <c r="V24" s="115">
        <f t="shared" si="5"/>
        <v>8</v>
      </c>
      <c r="W24" s="28">
        <f t="shared" si="5"/>
        <v>39</v>
      </c>
      <c r="X24" s="116">
        <f t="shared" si="6"/>
        <v>7.8000000000000007</v>
      </c>
      <c r="Y24" s="128">
        <v>20</v>
      </c>
      <c r="Z24" s="118">
        <f t="shared" si="7"/>
        <v>16</v>
      </c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19"/>
    </row>
    <row r="25" spans="1:44" s="117" customFormat="1" x14ac:dyDescent="0.3">
      <c r="A25" s="112">
        <v>19</v>
      </c>
      <c r="B25" s="127">
        <v>214389</v>
      </c>
      <c r="C25" s="127" t="s">
        <v>123</v>
      </c>
      <c r="D25" s="113">
        <v>5</v>
      </c>
      <c r="E25" s="113">
        <v>4</v>
      </c>
      <c r="F25" s="113">
        <v>8</v>
      </c>
      <c r="G25" s="113">
        <v>6</v>
      </c>
      <c r="H25" s="113">
        <v>8</v>
      </c>
      <c r="I25" s="113">
        <f t="shared" si="1"/>
        <v>31</v>
      </c>
      <c r="J25" s="113">
        <f t="shared" si="2"/>
        <v>4.6499999999999995</v>
      </c>
      <c r="K25" s="114">
        <v>2</v>
      </c>
      <c r="L25" s="114">
        <v>1</v>
      </c>
      <c r="M25" s="114">
        <v>4</v>
      </c>
      <c r="N25" s="114">
        <v>3</v>
      </c>
      <c r="O25" s="114">
        <v>3</v>
      </c>
      <c r="P25" s="114">
        <f t="shared" si="3"/>
        <v>13</v>
      </c>
      <c r="Q25" s="114">
        <f t="shared" si="4"/>
        <v>0.65</v>
      </c>
      <c r="R25" s="115">
        <f t="shared" si="5"/>
        <v>7</v>
      </c>
      <c r="S25" s="115">
        <f t="shared" si="5"/>
        <v>5</v>
      </c>
      <c r="T25" s="115">
        <f t="shared" si="5"/>
        <v>12</v>
      </c>
      <c r="U25" s="115">
        <f t="shared" si="5"/>
        <v>9</v>
      </c>
      <c r="V25" s="115">
        <f t="shared" si="5"/>
        <v>11</v>
      </c>
      <c r="W25" s="28">
        <f t="shared" si="5"/>
        <v>44</v>
      </c>
      <c r="X25" s="116">
        <f t="shared" si="6"/>
        <v>8.8000000000000007</v>
      </c>
      <c r="Y25" s="128">
        <v>32</v>
      </c>
      <c r="Z25" s="118">
        <f t="shared" si="7"/>
        <v>25.6</v>
      </c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19"/>
    </row>
    <row r="26" spans="1:44" s="117" customFormat="1" x14ac:dyDescent="0.3">
      <c r="A26" s="112">
        <v>20</v>
      </c>
      <c r="B26" s="127">
        <v>214390</v>
      </c>
      <c r="C26" s="127" t="s">
        <v>124</v>
      </c>
      <c r="D26" s="113">
        <v>9</v>
      </c>
      <c r="E26" s="113">
        <v>6</v>
      </c>
      <c r="F26" s="113">
        <v>8</v>
      </c>
      <c r="G26" s="113">
        <v>7</v>
      </c>
      <c r="H26" s="113">
        <v>5</v>
      </c>
      <c r="I26" s="113">
        <f t="shared" si="1"/>
        <v>35</v>
      </c>
      <c r="J26" s="113">
        <f t="shared" si="2"/>
        <v>5.25</v>
      </c>
      <c r="K26" s="114">
        <v>2</v>
      </c>
      <c r="L26" s="114">
        <v>3</v>
      </c>
      <c r="M26" s="114">
        <v>5</v>
      </c>
      <c r="N26" s="114">
        <v>4</v>
      </c>
      <c r="O26" s="114">
        <v>4</v>
      </c>
      <c r="P26" s="114">
        <f t="shared" si="3"/>
        <v>18</v>
      </c>
      <c r="Q26" s="114">
        <f t="shared" si="4"/>
        <v>0.9</v>
      </c>
      <c r="R26" s="115">
        <f t="shared" si="5"/>
        <v>11</v>
      </c>
      <c r="S26" s="115">
        <f t="shared" si="5"/>
        <v>9</v>
      </c>
      <c r="T26" s="115">
        <f t="shared" si="5"/>
        <v>13</v>
      </c>
      <c r="U26" s="115">
        <f t="shared" si="5"/>
        <v>11</v>
      </c>
      <c r="V26" s="115">
        <f t="shared" si="5"/>
        <v>9</v>
      </c>
      <c r="W26" s="28">
        <f t="shared" si="5"/>
        <v>53</v>
      </c>
      <c r="X26" s="116">
        <f t="shared" si="6"/>
        <v>10.600000000000001</v>
      </c>
      <c r="Y26" s="128">
        <v>35</v>
      </c>
      <c r="Z26" s="118">
        <f t="shared" si="7"/>
        <v>28</v>
      </c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19"/>
    </row>
    <row r="27" spans="1:44" s="117" customFormat="1" x14ac:dyDescent="0.3">
      <c r="A27" s="112">
        <v>21</v>
      </c>
      <c r="B27" s="127">
        <v>214391</v>
      </c>
      <c r="C27" s="127" t="s">
        <v>125</v>
      </c>
      <c r="D27" s="113">
        <v>7</v>
      </c>
      <c r="E27" s="113">
        <v>14</v>
      </c>
      <c r="F27" s="113">
        <v>9</v>
      </c>
      <c r="G27" s="113">
        <v>11</v>
      </c>
      <c r="H27" s="113">
        <v>12</v>
      </c>
      <c r="I27" s="113">
        <f t="shared" si="1"/>
        <v>53</v>
      </c>
      <c r="J27" s="113">
        <f t="shared" si="2"/>
        <v>7.9499999999999993</v>
      </c>
      <c r="K27" s="114">
        <v>1</v>
      </c>
      <c r="L27" s="114">
        <v>2</v>
      </c>
      <c r="M27" s="114">
        <v>3</v>
      </c>
      <c r="N27" s="114">
        <v>1</v>
      </c>
      <c r="O27" s="114">
        <v>2</v>
      </c>
      <c r="P27" s="114">
        <f t="shared" si="3"/>
        <v>9</v>
      </c>
      <c r="Q27" s="114">
        <f t="shared" si="4"/>
        <v>0.45</v>
      </c>
      <c r="R27" s="115">
        <f t="shared" si="5"/>
        <v>8</v>
      </c>
      <c r="S27" s="115">
        <f t="shared" si="5"/>
        <v>16</v>
      </c>
      <c r="T27" s="115">
        <f t="shared" si="5"/>
        <v>12</v>
      </c>
      <c r="U27" s="115">
        <f t="shared" si="5"/>
        <v>12</v>
      </c>
      <c r="V27" s="115">
        <f t="shared" si="5"/>
        <v>14</v>
      </c>
      <c r="W27" s="28">
        <f t="shared" si="5"/>
        <v>62</v>
      </c>
      <c r="X27" s="116">
        <f t="shared" si="6"/>
        <v>12.4</v>
      </c>
      <c r="Y27" s="128">
        <v>52</v>
      </c>
      <c r="Z27" s="118">
        <f t="shared" si="7"/>
        <v>41.6</v>
      </c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19"/>
    </row>
    <row r="28" spans="1:44" s="117" customFormat="1" x14ac:dyDescent="0.3">
      <c r="A28" s="112">
        <v>22</v>
      </c>
      <c r="B28" s="127">
        <v>214392</v>
      </c>
      <c r="C28" s="127" t="s">
        <v>126</v>
      </c>
      <c r="D28" s="113">
        <v>5</v>
      </c>
      <c r="E28" s="113">
        <v>9</v>
      </c>
      <c r="F28" s="113">
        <v>8</v>
      </c>
      <c r="G28" s="113">
        <v>12</v>
      </c>
      <c r="H28" s="113">
        <v>11</v>
      </c>
      <c r="I28" s="113">
        <f t="shared" si="1"/>
        <v>45</v>
      </c>
      <c r="J28" s="113">
        <f t="shared" si="2"/>
        <v>6.75</v>
      </c>
      <c r="K28" s="114">
        <v>3</v>
      </c>
      <c r="L28" s="114">
        <v>1</v>
      </c>
      <c r="M28" s="114">
        <v>1</v>
      </c>
      <c r="N28" s="114">
        <v>2</v>
      </c>
      <c r="O28" s="114">
        <v>3</v>
      </c>
      <c r="P28" s="114">
        <f t="shared" si="3"/>
        <v>10</v>
      </c>
      <c r="Q28" s="114">
        <f t="shared" si="4"/>
        <v>0.5</v>
      </c>
      <c r="R28" s="115">
        <f t="shared" si="5"/>
        <v>8</v>
      </c>
      <c r="S28" s="115">
        <f t="shared" si="5"/>
        <v>10</v>
      </c>
      <c r="T28" s="115">
        <f t="shared" si="5"/>
        <v>9</v>
      </c>
      <c r="U28" s="115">
        <f t="shared" si="5"/>
        <v>14</v>
      </c>
      <c r="V28" s="115">
        <f t="shared" si="5"/>
        <v>14</v>
      </c>
      <c r="W28" s="28">
        <f t="shared" si="5"/>
        <v>55</v>
      </c>
      <c r="X28" s="116">
        <f t="shared" si="6"/>
        <v>11</v>
      </c>
      <c r="Y28" s="128">
        <v>41</v>
      </c>
      <c r="Z28" s="118">
        <f t="shared" si="7"/>
        <v>32.800000000000004</v>
      </c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19"/>
    </row>
    <row r="29" spans="1:44" s="117" customFormat="1" x14ac:dyDescent="0.3">
      <c r="A29" s="112">
        <v>23</v>
      </c>
      <c r="B29" s="127">
        <v>214393</v>
      </c>
      <c r="C29" s="127" t="s">
        <v>127</v>
      </c>
      <c r="D29" s="113">
        <v>7</v>
      </c>
      <c r="E29" s="113">
        <v>14</v>
      </c>
      <c r="F29" s="113">
        <v>15</v>
      </c>
      <c r="G29" s="113">
        <v>13</v>
      </c>
      <c r="H29" s="113">
        <v>10</v>
      </c>
      <c r="I29" s="113">
        <f t="shared" si="1"/>
        <v>59</v>
      </c>
      <c r="J29" s="113">
        <f t="shared" si="2"/>
        <v>8.85</v>
      </c>
      <c r="K29" s="114">
        <v>2</v>
      </c>
      <c r="L29" s="114">
        <v>2</v>
      </c>
      <c r="M29" s="114">
        <v>3</v>
      </c>
      <c r="N29" s="114">
        <v>4</v>
      </c>
      <c r="O29" s="114">
        <v>5</v>
      </c>
      <c r="P29" s="114">
        <f t="shared" si="3"/>
        <v>16</v>
      </c>
      <c r="Q29" s="114">
        <f t="shared" si="4"/>
        <v>0.8</v>
      </c>
      <c r="R29" s="115">
        <f t="shared" si="5"/>
        <v>9</v>
      </c>
      <c r="S29" s="115">
        <f t="shared" si="5"/>
        <v>16</v>
      </c>
      <c r="T29" s="115">
        <f t="shared" si="5"/>
        <v>18</v>
      </c>
      <c r="U29" s="115">
        <f t="shared" si="5"/>
        <v>17</v>
      </c>
      <c r="V29" s="115">
        <f t="shared" si="5"/>
        <v>15</v>
      </c>
      <c r="W29" s="28">
        <f t="shared" si="5"/>
        <v>75</v>
      </c>
      <c r="X29" s="116">
        <f t="shared" si="6"/>
        <v>15</v>
      </c>
      <c r="Y29" s="128">
        <v>56</v>
      </c>
      <c r="Z29" s="118">
        <f t="shared" si="7"/>
        <v>44.800000000000004</v>
      </c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19"/>
    </row>
    <row r="30" spans="1:44" s="117" customFormat="1" x14ac:dyDescent="0.3">
      <c r="A30" s="112">
        <v>24</v>
      </c>
      <c r="B30" s="127">
        <v>214394</v>
      </c>
      <c r="C30" s="127" t="s">
        <v>128</v>
      </c>
      <c r="D30" s="113">
        <v>9</v>
      </c>
      <c r="E30" s="113">
        <v>8</v>
      </c>
      <c r="F30" s="113">
        <v>7</v>
      </c>
      <c r="G30" s="113">
        <v>6</v>
      </c>
      <c r="H30" s="113">
        <v>5</v>
      </c>
      <c r="I30" s="113">
        <f t="shared" si="1"/>
        <v>35</v>
      </c>
      <c r="J30" s="113">
        <f t="shared" si="2"/>
        <v>5.25</v>
      </c>
      <c r="K30" s="114">
        <v>5</v>
      </c>
      <c r="L30" s="114">
        <v>6</v>
      </c>
      <c r="M30" s="114">
        <v>5</v>
      </c>
      <c r="N30" s="114">
        <v>2</v>
      </c>
      <c r="O30" s="114">
        <v>4</v>
      </c>
      <c r="P30" s="114">
        <f t="shared" si="3"/>
        <v>22</v>
      </c>
      <c r="Q30" s="114">
        <f t="shared" si="4"/>
        <v>1.1000000000000001</v>
      </c>
      <c r="R30" s="115">
        <f t="shared" si="5"/>
        <v>14</v>
      </c>
      <c r="S30" s="115">
        <f t="shared" si="5"/>
        <v>14</v>
      </c>
      <c r="T30" s="115">
        <f t="shared" si="5"/>
        <v>12</v>
      </c>
      <c r="U30" s="115">
        <f t="shared" si="5"/>
        <v>8</v>
      </c>
      <c r="V30" s="115">
        <f t="shared" si="5"/>
        <v>9</v>
      </c>
      <c r="W30" s="28">
        <f t="shared" si="5"/>
        <v>57</v>
      </c>
      <c r="X30" s="116">
        <f t="shared" si="6"/>
        <v>11.4</v>
      </c>
      <c r="Y30" s="128">
        <v>31</v>
      </c>
      <c r="Z30" s="118">
        <f t="shared" si="7"/>
        <v>24.8</v>
      </c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19"/>
    </row>
    <row r="31" spans="1:44" s="117" customFormat="1" x14ac:dyDescent="0.3">
      <c r="A31" s="112">
        <v>25</v>
      </c>
      <c r="B31" s="127">
        <v>214395</v>
      </c>
      <c r="C31" s="127" t="s">
        <v>129</v>
      </c>
      <c r="D31" s="113">
        <v>6</v>
      </c>
      <c r="E31" s="113">
        <v>5</v>
      </c>
      <c r="F31" s="113">
        <v>8</v>
      </c>
      <c r="G31" s="113">
        <v>7</v>
      </c>
      <c r="H31" s="113">
        <v>5</v>
      </c>
      <c r="I31" s="113">
        <f t="shared" si="1"/>
        <v>31</v>
      </c>
      <c r="J31" s="113">
        <f t="shared" si="2"/>
        <v>4.6499999999999995</v>
      </c>
      <c r="K31" s="114">
        <v>1</v>
      </c>
      <c r="L31" s="114">
        <v>2</v>
      </c>
      <c r="M31" s="114">
        <v>2</v>
      </c>
      <c r="N31" s="114">
        <v>2</v>
      </c>
      <c r="O31" s="114">
        <v>2</v>
      </c>
      <c r="P31" s="114">
        <f t="shared" si="3"/>
        <v>9</v>
      </c>
      <c r="Q31" s="114">
        <f t="shared" si="4"/>
        <v>0.45</v>
      </c>
      <c r="R31" s="115">
        <f t="shared" si="5"/>
        <v>7</v>
      </c>
      <c r="S31" s="115">
        <f t="shared" si="5"/>
        <v>7</v>
      </c>
      <c r="T31" s="115">
        <f t="shared" si="5"/>
        <v>10</v>
      </c>
      <c r="U31" s="115">
        <f t="shared" si="5"/>
        <v>9</v>
      </c>
      <c r="V31" s="115">
        <f t="shared" si="5"/>
        <v>7</v>
      </c>
      <c r="W31" s="28">
        <f t="shared" si="5"/>
        <v>40</v>
      </c>
      <c r="X31" s="116">
        <f t="shared" si="6"/>
        <v>8</v>
      </c>
      <c r="Y31" s="128">
        <v>28</v>
      </c>
      <c r="Z31" s="118">
        <f t="shared" si="7"/>
        <v>22.400000000000002</v>
      </c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19"/>
    </row>
    <row r="32" spans="1:44" s="117" customFormat="1" x14ac:dyDescent="0.3">
      <c r="A32" s="112">
        <v>26</v>
      </c>
      <c r="B32" s="127">
        <v>214396</v>
      </c>
      <c r="C32" s="127" t="s">
        <v>130</v>
      </c>
      <c r="D32" s="113">
        <v>11</v>
      </c>
      <c r="E32" s="113">
        <v>12</v>
      </c>
      <c r="F32" s="113">
        <v>14</v>
      </c>
      <c r="G32" s="113">
        <v>9</v>
      </c>
      <c r="H32" s="113">
        <v>10</v>
      </c>
      <c r="I32" s="113">
        <f t="shared" si="1"/>
        <v>56</v>
      </c>
      <c r="J32" s="113">
        <f t="shared" si="2"/>
        <v>8.4</v>
      </c>
      <c r="K32" s="114">
        <v>5</v>
      </c>
      <c r="L32" s="114">
        <v>4</v>
      </c>
      <c r="M32" s="114">
        <v>2</v>
      </c>
      <c r="N32" s="114">
        <v>4</v>
      </c>
      <c r="O32" s="114">
        <v>3</v>
      </c>
      <c r="P32" s="114">
        <f t="shared" si="3"/>
        <v>18</v>
      </c>
      <c r="Q32" s="114">
        <f t="shared" si="4"/>
        <v>0.9</v>
      </c>
      <c r="R32" s="115">
        <f t="shared" si="5"/>
        <v>16</v>
      </c>
      <c r="S32" s="115">
        <f t="shared" si="5"/>
        <v>16</v>
      </c>
      <c r="T32" s="115">
        <f t="shared" si="5"/>
        <v>16</v>
      </c>
      <c r="U32" s="115">
        <f t="shared" si="5"/>
        <v>13</v>
      </c>
      <c r="V32" s="115">
        <f t="shared" si="5"/>
        <v>13</v>
      </c>
      <c r="W32" s="28">
        <f t="shared" si="5"/>
        <v>74</v>
      </c>
      <c r="X32" s="116">
        <f t="shared" si="6"/>
        <v>14.8</v>
      </c>
      <c r="Y32" s="128">
        <v>52</v>
      </c>
      <c r="Z32" s="118">
        <f t="shared" si="7"/>
        <v>41.6</v>
      </c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19"/>
    </row>
    <row r="33" spans="1:44" s="117" customFormat="1" x14ac:dyDescent="0.3">
      <c r="A33" s="112">
        <v>27</v>
      </c>
      <c r="B33" s="127">
        <v>214397</v>
      </c>
      <c r="C33" s="127" t="s">
        <v>131</v>
      </c>
      <c r="D33" s="113">
        <v>15</v>
      </c>
      <c r="E33" s="113">
        <v>13</v>
      </c>
      <c r="F33" s="113">
        <v>12</v>
      </c>
      <c r="G33" s="113">
        <v>15</v>
      </c>
      <c r="H33" s="113">
        <v>19</v>
      </c>
      <c r="I33" s="113">
        <f t="shared" si="1"/>
        <v>74</v>
      </c>
      <c r="J33" s="113">
        <f t="shared" si="2"/>
        <v>11.1</v>
      </c>
      <c r="K33" s="114">
        <v>4</v>
      </c>
      <c r="L33" s="114">
        <v>3</v>
      </c>
      <c r="M33" s="114">
        <v>2</v>
      </c>
      <c r="N33" s="114">
        <v>1</v>
      </c>
      <c r="O33" s="114">
        <v>2</v>
      </c>
      <c r="P33" s="114">
        <f t="shared" si="3"/>
        <v>12</v>
      </c>
      <c r="Q33" s="114">
        <f t="shared" si="4"/>
        <v>0.60000000000000009</v>
      </c>
      <c r="R33" s="115">
        <f t="shared" si="5"/>
        <v>19</v>
      </c>
      <c r="S33" s="115">
        <f t="shared" si="5"/>
        <v>16</v>
      </c>
      <c r="T33" s="115">
        <f t="shared" si="5"/>
        <v>14</v>
      </c>
      <c r="U33" s="115">
        <f t="shared" si="5"/>
        <v>16</v>
      </c>
      <c r="V33" s="115">
        <f t="shared" si="5"/>
        <v>21</v>
      </c>
      <c r="W33" s="28">
        <f t="shared" si="5"/>
        <v>86</v>
      </c>
      <c r="X33" s="116">
        <f t="shared" si="6"/>
        <v>17.2</v>
      </c>
      <c r="Y33" s="128">
        <v>72</v>
      </c>
      <c r="Z33" s="118">
        <f t="shared" si="7"/>
        <v>57.6</v>
      </c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19"/>
    </row>
    <row r="34" spans="1:44" s="117" customFormat="1" x14ac:dyDescent="0.3">
      <c r="A34" s="112">
        <v>28</v>
      </c>
      <c r="B34" s="127">
        <v>214398</v>
      </c>
      <c r="C34" s="127" t="s">
        <v>132</v>
      </c>
      <c r="D34" s="113">
        <v>10</v>
      </c>
      <c r="E34" s="113">
        <v>4</v>
      </c>
      <c r="F34" s="113">
        <v>6</v>
      </c>
      <c r="G34" s="113">
        <v>7</v>
      </c>
      <c r="H34" s="113">
        <v>4</v>
      </c>
      <c r="I34" s="113">
        <f t="shared" si="1"/>
        <v>31</v>
      </c>
      <c r="J34" s="113">
        <f t="shared" si="2"/>
        <v>4.6499999999999995</v>
      </c>
      <c r="K34" s="114">
        <v>3</v>
      </c>
      <c r="L34" s="114">
        <v>2</v>
      </c>
      <c r="M34" s="114">
        <v>1</v>
      </c>
      <c r="N34" s="114">
        <v>4</v>
      </c>
      <c r="O34" s="114">
        <v>3</v>
      </c>
      <c r="P34" s="114">
        <f t="shared" si="3"/>
        <v>13</v>
      </c>
      <c r="Q34" s="114">
        <f t="shared" si="4"/>
        <v>0.65</v>
      </c>
      <c r="R34" s="115">
        <f t="shared" si="5"/>
        <v>13</v>
      </c>
      <c r="S34" s="115">
        <f t="shared" si="5"/>
        <v>6</v>
      </c>
      <c r="T34" s="115">
        <f t="shared" si="5"/>
        <v>7</v>
      </c>
      <c r="U34" s="115">
        <f t="shared" si="5"/>
        <v>11</v>
      </c>
      <c r="V34" s="115">
        <f t="shared" si="5"/>
        <v>7</v>
      </c>
      <c r="W34" s="28">
        <f t="shared" si="5"/>
        <v>44</v>
      </c>
      <c r="X34" s="116">
        <f t="shared" si="6"/>
        <v>8.8000000000000007</v>
      </c>
      <c r="Y34" s="128">
        <v>28</v>
      </c>
      <c r="Z34" s="118">
        <f t="shared" si="7"/>
        <v>22.400000000000002</v>
      </c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19"/>
    </row>
    <row r="35" spans="1:44" s="117" customFormat="1" x14ac:dyDescent="0.3">
      <c r="A35" s="112">
        <v>29</v>
      </c>
      <c r="B35" s="127">
        <v>214399</v>
      </c>
      <c r="C35" s="127" t="s">
        <v>133</v>
      </c>
      <c r="D35" s="113">
        <v>6</v>
      </c>
      <c r="E35" s="113">
        <v>13</v>
      </c>
      <c r="F35" s="113">
        <v>15</v>
      </c>
      <c r="G35" s="113">
        <v>13</v>
      </c>
      <c r="H35" s="113">
        <v>15</v>
      </c>
      <c r="I35" s="113">
        <f t="shared" si="1"/>
        <v>62</v>
      </c>
      <c r="J35" s="113">
        <f t="shared" si="2"/>
        <v>9.2999999999999989</v>
      </c>
      <c r="K35" s="114">
        <v>3</v>
      </c>
      <c r="L35" s="114">
        <v>2</v>
      </c>
      <c r="M35" s="114">
        <v>1</v>
      </c>
      <c r="N35" s="114">
        <v>3</v>
      </c>
      <c r="O35" s="114">
        <v>5</v>
      </c>
      <c r="P35" s="114">
        <f t="shared" si="3"/>
        <v>14</v>
      </c>
      <c r="Q35" s="114">
        <f t="shared" si="4"/>
        <v>0.70000000000000007</v>
      </c>
      <c r="R35" s="115">
        <f t="shared" si="5"/>
        <v>9</v>
      </c>
      <c r="S35" s="115">
        <f t="shared" si="5"/>
        <v>15</v>
      </c>
      <c r="T35" s="115">
        <f t="shared" si="5"/>
        <v>16</v>
      </c>
      <c r="U35" s="115">
        <f t="shared" si="5"/>
        <v>16</v>
      </c>
      <c r="V35" s="115">
        <f t="shared" si="5"/>
        <v>20</v>
      </c>
      <c r="W35" s="28">
        <f t="shared" si="5"/>
        <v>76</v>
      </c>
      <c r="X35" s="116">
        <f t="shared" si="6"/>
        <v>15.200000000000001</v>
      </c>
      <c r="Y35" s="128">
        <v>60</v>
      </c>
      <c r="Z35" s="118">
        <f t="shared" si="7"/>
        <v>48</v>
      </c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19"/>
    </row>
    <row r="36" spans="1:44" s="117" customFormat="1" x14ac:dyDescent="0.3">
      <c r="A36" s="112">
        <v>30</v>
      </c>
      <c r="B36" s="127">
        <v>214400</v>
      </c>
      <c r="C36" s="127" t="s">
        <v>134</v>
      </c>
      <c r="D36" s="113">
        <v>5</v>
      </c>
      <c r="E36" s="113">
        <v>6</v>
      </c>
      <c r="F36" s="113">
        <v>8</v>
      </c>
      <c r="G36" s="113">
        <v>10</v>
      </c>
      <c r="H36" s="113">
        <v>9</v>
      </c>
      <c r="I36" s="113">
        <f t="shared" si="1"/>
        <v>38</v>
      </c>
      <c r="J36" s="113">
        <f t="shared" si="2"/>
        <v>5.7</v>
      </c>
      <c r="K36" s="114">
        <v>1</v>
      </c>
      <c r="L36" s="114">
        <v>2</v>
      </c>
      <c r="M36" s="114">
        <v>1</v>
      </c>
      <c r="N36" s="114">
        <v>1</v>
      </c>
      <c r="O36" s="114">
        <v>1</v>
      </c>
      <c r="P36" s="114">
        <f t="shared" si="3"/>
        <v>6</v>
      </c>
      <c r="Q36" s="114">
        <f t="shared" si="4"/>
        <v>0.30000000000000004</v>
      </c>
      <c r="R36" s="115">
        <f t="shared" si="5"/>
        <v>6</v>
      </c>
      <c r="S36" s="115">
        <f t="shared" si="5"/>
        <v>8</v>
      </c>
      <c r="T36" s="115">
        <f t="shared" si="5"/>
        <v>9</v>
      </c>
      <c r="U36" s="115">
        <f t="shared" si="5"/>
        <v>11</v>
      </c>
      <c r="V36" s="115">
        <f t="shared" si="5"/>
        <v>10</v>
      </c>
      <c r="W36" s="28">
        <f t="shared" si="5"/>
        <v>44</v>
      </c>
      <c r="X36" s="116">
        <f t="shared" si="6"/>
        <v>8.8000000000000007</v>
      </c>
      <c r="Y36" s="128">
        <v>36</v>
      </c>
      <c r="Z36" s="118">
        <f t="shared" si="7"/>
        <v>28.8</v>
      </c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19"/>
    </row>
    <row r="37" spans="1:44" s="117" customFormat="1" x14ac:dyDescent="0.3">
      <c r="A37" s="112">
        <v>31</v>
      </c>
      <c r="B37" s="127">
        <v>214401</v>
      </c>
      <c r="C37" s="127" t="s">
        <v>135</v>
      </c>
      <c r="D37" s="113">
        <v>8</v>
      </c>
      <c r="E37" s="113">
        <v>9</v>
      </c>
      <c r="F37" s="113">
        <v>11</v>
      </c>
      <c r="G37" s="113">
        <v>10</v>
      </c>
      <c r="H37" s="113">
        <v>8</v>
      </c>
      <c r="I37" s="113">
        <f t="shared" si="1"/>
        <v>46</v>
      </c>
      <c r="J37" s="113">
        <f t="shared" si="2"/>
        <v>6.8999999999999995</v>
      </c>
      <c r="K37" s="114">
        <v>3</v>
      </c>
      <c r="L37" s="114">
        <v>2</v>
      </c>
      <c r="M37" s="114">
        <v>4</v>
      </c>
      <c r="N37" s="114">
        <v>2</v>
      </c>
      <c r="O37" s="114">
        <v>3</v>
      </c>
      <c r="P37" s="114">
        <f t="shared" si="3"/>
        <v>14</v>
      </c>
      <c r="Q37" s="114">
        <f t="shared" si="4"/>
        <v>0.70000000000000007</v>
      </c>
      <c r="R37" s="115">
        <f t="shared" si="5"/>
        <v>11</v>
      </c>
      <c r="S37" s="115">
        <f t="shared" si="5"/>
        <v>11</v>
      </c>
      <c r="T37" s="115">
        <f t="shared" si="5"/>
        <v>15</v>
      </c>
      <c r="U37" s="115">
        <f t="shared" si="5"/>
        <v>12</v>
      </c>
      <c r="V37" s="115">
        <f t="shared" si="5"/>
        <v>11</v>
      </c>
      <c r="W37" s="28">
        <f t="shared" si="5"/>
        <v>60</v>
      </c>
      <c r="X37" s="116">
        <f t="shared" si="6"/>
        <v>12</v>
      </c>
      <c r="Y37" s="128">
        <v>42</v>
      </c>
      <c r="Z37" s="118">
        <f t="shared" si="7"/>
        <v>33.6</v>
      </c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19"/>
    </row>
    <row r="38" spans="1:44" s="117" customFormat="1" x14ac:dyDescent="0.3">
      <c r="A38" s="112">
        <v>32</v>
      </c>
      <c r="B38" s="127">
        <v>214402</v>
      </c>
      <c r="C38" s="127" t="s">
        <v>136</v>
      </c>
      <c r="D38" s="113">
        <v>15</v>
      </c>
      <c r="E38" s="113">
        <v>8</v>
      </c>
      <c r="F38" s="113">
        <v>9</v>
      </c>
      <c r="G38" s="113">
        <v>8</v>
      </c>
      <c r="H38" s="113">
        <v>5</v>
      </c>
      <c r="I38" s="113">
        <f t="shared" si="1"/>
        <v>45</v>
      </c>
      <c r="J38" s="113">
        <f t="shared" si="2"/>
        <v>6.75</v>
      </c>
      <c r="K38" s="114">
        <v>2</v>
      </c>
      <c r="L38" s="114">
        <v>3</v>
      </c>
      <c r="M38" s="114">
        <v>2</v>
      </c>
      <c r="N38" s="114">
        <v>1</v>
      </c>
      <c r="O38" s="114">
        <v>3</v>
      </c>
      <c r="P38" s="114">
        <f t="shared" si="3"/>
        <v>11</v>
      </c>
      <c r="Q38" s="114">
        <f t="shared" si="4"/>
        <v>0.55000000000000004</v>
      </c>
      <c r="R38" s="115">
        <f t="shared" si="5"/>
        <v>17</v>
      </c>
      <c r="S38" s="115">
        <f t="shared" si="5"/>
        <v>11</v>
      </c>
      <c r="T38" s="115">
        <f t="shared" si="5"/>
        <v>11</v>
      </c>
      <c r="U38" s="115">
        <f t="shared" si="5"/>
        <v>9</v>
      </c>
      <c r="V38" s="115">
        <f t="shared" si="5"/>
        <v>8</v>
      </c>
      <c r="W38" s="28">
        <f t="shared" si="5"/>
        <v>56</v>
      </c>
      <c r="X38" s="116">
        <f t="shared" si="6"/>
        <v>11.200000000000001</v>
      </c>
      <c r="Y38" s="128">
        <v>44</v>
      </c>
      <c r="Z38" s="118">
        <f t="shared" si="7"/>
        <v>35.200000000000003</v>
      </c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19"/>
    </row>
    <row r="39" spans="1:44" s="117" customFormat="1" x14ac:dyDescent="0.3">
      <c r="A39" s="112">
        <v>33</v>
      </c>
      <c r="B39" s="127">
        <v>214403</v>
      </c>
      <c r="C39" s="127" t="s">
        <v>137</v>
      </c>
      <c r="D39" s="113">
        <v>5</v>
      </c>
      <c r="E39" s="113">
        <v>8</v>
      </c>
      <c r="F39" s="113">
        <v>2</v>
      </c>
      <c r="G39" s="113">
        <v>2</v>
      </c>
      <c r="H39" s="113">
        <v>3</v>
      </c>
      <c r="I39" s="113">
        <f t="shared" si="1"/>
        <v>20</v>
      </c>
      <c r="J39" s="113">
        <f t="shared" si="2"/>
        <v>3</v>
      </c>
      <c r="K39" s="114">
        <v>3</v>
      </c>
      <c r="L39" s="114">
        <v>2</v>
      </c>
      <c r="M39" s="114">
        <v>4</v>
      </c>
      <c r="N39" s="114">
        <v>4</v>
      </c>
      <c r="O39" s="114">
        <v>5</v>
      </c>
      <c r="P39" s="114">
        <f t="shared" si="3"/>
        <v>18</v>
      </c>
      <c r="Q39" s="114">
        <f t="shared" si="4"/>
        <v>0.9</v>
      </c>
      <c r="R39" s="115">
        <f t="shared" si="5"/>
        <v>8</v>
      </c>
      <c r="S39" s="115">
        <f t="shared" si="5"/>
        <v>10</v>
      </c>
      <c r="T39" s="115">
        <f t="shared" si="5"/>
        <v>6</v>
      </c>
      <c r="U39" s="115">
        <f t="shared" si="5"/>
        <v>6</v>
      </c>
      <c r="V39" s="115">
        <f t="shared" si="5"/>
        <v>8</v>
      </c>
      <c r="W39" s="28">
        <f t="shared" si="5"/>
        <v>38</v>
      </c>
      <c r="X39" s="116">
        <f t="shared" si="6"/>
        <v>7.6000000000000005</v>
      </c>
      <c r="Y39" s="128">
        <v>17</v>
      </c>
      <c r="Z39" s="118">
        <f t="shared" si="7"/>
        <v>13.600000000000001</v>
      </c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19"/>
    </row>
    <row r="40" spans="1:44" s="117" customFormat="1" x14ac:dyDescent="0.3">
      <c r="A40" s="112">
        <v>34</v>
      </c>
      <c r="B40" s="127">
        <v>214405</v>
      </c>
      <c r="C40" s="127" t="s">
        <v>138</v>
      </c>
      <c r="D40" s="113">
        <v>8</v>
      </c>
      <c r="E40" s="113">
        <v>9</v>
      </c>
      <c r="F40" s="113">
        <v>8</v>
      </c>
      <c r="G40" s="113">
        <v>7</v>
      </c>
      <c r="H40" s="113">
        <v>6</v>
      </c>
      <c r="I40" s="113">
        <f t="shared" si="1"/>
        <v>38</v>
      </c>
      <c r="J40" s="113">
        <f t="shared" si="2"/>
        <v>5.7</v>
      </c>
      <c r="K40" s="114">
        <v>2</v>
      </c>
      <c r="L40" s="114">
        <v>1</v>
      </c>
      <c r="M40" s="114">
        <v>3</v>
      </c>
      <c r="N40" s="114">
        <v>2</v>
      </c>
      <c r="O40" s="114">
        <v>4</v>
      </c>
      <c r="P40" s="114">
        <f t="shared" si="3"/>
        <v>12</v>
      </c>
      <c r="Q40" s="114">
        <f t="shared" si="4"/>
        <v>0.60000000000000009</v>
      </c>
      <c r="R40" s="115">
        <f t="shared" si="5"/>
        <v>10</v>
      </c>
      <c r="S40" s="115">
        <f t="shared" si="5"/>
        <v>10</v>
      </c>
      <c r="T40" s="115">
        <f t="shared" si="5"/>
        <v>11</v>
      </c>
      <c r="U40" s="115">
        <f t="shared" si="5"/>
        <v>9</v>
      </c>
      <c r="V40" s="115">
        <f t="shared" si="5"/>
        <v>10</v>
      </c>
      <c r="W40" s="28">
        <f t="shared" si="5"/>
        <v>50</v>
      </c>
      <c r="X40" s="116">
        <f t="shared" si="6"/>
        <v>10</v>
      </c>
      <c r="Y40" s="128">
        <v>39</v>
      </c>
      <c r="Z40" s="118">
        <f t="shared" si="7"/>
        <v>31.200000000000003</v>
      </c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19"/>
    </row>
    <row r="41" spans="1:44" s="117" customFormat="1" x14ac:dyDescent="0.3">
      <c r="A41" s="112">
        <v>35</v>
      </c>
      <c r="B41" s="127">
        <v>214404</v>
      </c>
      <c r="C41" s="127" t="s">
        <v>138</v>
      </c>
      <c r="D41" s="113">
        <v>7</v>
      </c>
      <c r="E41" s="113">
        <v>6</v>
      </c>
      <c r="F41" s="113">
        <v>5</v>
      </c>
      <c r="G41" s="113">
        <v>10</v>
      </c>
      <c r="H41" s="113">
        <v>9</v>
      </c>
      <c r="I41" s="113">
        <f t="shared" si="1"/>
        <v>37</v>
      </c>
      <c r="J41" s="113">
        <f t="shared" si="2"/>
        <v>5.55</v>
      </c>
      <c r="K41" s="114">
        <v>3</v>
      </c>
      <c r="L41" s="114">
        <v>2</v>
      </c>
      <c r="M41" s="114">
        <v>1</v>
      </c>
      <c r="N41" s="114">
        <v>2</v>
      </c>
      <c r="O41" s="114">
        <v>1</v>
      </c>
      <c r="P41" s="114">
        <f t="shared" si="3"/>
        <v>9</v>
      </c>
      <c r="Q41" s="114">
        <f t="shared" si="4"/>
        <v>0.45</v>
      </c>
      <c r="R41" s="115">
        <f t="shared" si="5"/>
        <v>10</v>
      </c>
      <c r="S41" s="115">
        <f t="shared" si="5"/>
        <v>8</v>
      </c>
      <c r="T41" s="115">
        <f t="shared" si="5"/>
        <v>6</v>
      </c>
      <c r="U41" s="115">
        <f t="shared" si="5"/>
        <v>12</v>
      </c>
      <c r="V41" s="115">
        <f t="shared" si="5"/>
        <v>10</v>
      </c>
      <c r="W41" s="28">
        <f t="shared" si="5"/>
        <v>46</v>
      </c>
      <c r="X41" s="116">
        <f t="shared" si="6"/>
        <v>9.2000000000000011</v>
      </c>
      <c r="Y41" s="128">
        <v>36</v>
      </c>
      <c r="Z41" s="118">
        <f t="shared" si="7"/>
        <v>28.8</v>
      </c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19"/>
    </row>
    <row r="42" spans="1:44" s="117" customFormat="1" x14ac:dyDescent="0.3">
      <c r="A42" s="112">
        <v>36</v>
      </c>
      <c r="B42" s="127">
        <v>214406</v>
      </c>
      <c r="C42" s="127" t="s">
        <v>139</v>
      </c>
      <c r="D42" s="113">
        <v>11</v>
      </c>
      <c r="E42" s="113">
        <v>10</v>
      </c>
      <c r="F42" s="113">
        <v>11</v>
      </c>
      <c r="G42" s="113">
        <v>15</v>
      </c>
      <c r="H42" s="113">
        <v>10</v>
      </c>
      <c r="I42" s="113">
        <f t="shared" si="1"/>
        <v>57</v>
      </c>
      <c r="J42" s="113">
        <f t="shared" si="2"/>
        <v>8.5499999999999989</v>
      </c>
      <c r="K42" s="114">
        <v>2</v>
      </c>
      <c r="L42" s="114">
        <v>3</v>
      </c>
      <c r="M42" s="114">
        <v>1</v>
      </c>
      <c r="N42" s="114">
        <v>5</v>
      </c>
      <c r="O42" s="114">
        <v>4</v>
      </c>
      <c r="P42" s="114">
        <f t="shared" si="3"/>
        <v>15</v>
      </c>
      <c r="Q42" s="114">
        <f t="shared" si="4"/>
        <v>0.75</v>
      </c>
      <c r="R42" s="115">
        <f t="shared" si="5"/>
        <v>13</v>
      </c>
      <c r="S42" s="115">
        <f t="shared" si="5"/>
        <v>13</v>
      </c>
      <c r="T42" s="115">
        <f t="shared" si="5"/>
        <v>12</v>
      </c>
      <c r="U42" s="115">
        <f t="shared" si="5"/>
        <v>20</v>
      </c>
      <c r="V42" s="115">
        <f t="shared" si="5"/>
        <v>14</v>
      </c>
      <c r="W42" s="28">
        <f t="shared" si="5"/>
        <v>72</v>
      </c>
      <c r="X42" s="116">
        <f t="shared" si="6"/>
        <v>14.4</v>
      </c>
      <c r="Y42" s="128">
        <v>58</v>
      </c>
      <c r="Z42" s="118">
        <f t="shared" si="7"/>
        <v>46.400000000000006</v>
      </c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19"/>
    </row>
    <row r="43" spans="1:44" s="117" customFormat="1" x14ac:dyDescent="0.3">
      <c r="A43" s="112">
        <v>37</v>
      </c>
      <c r="B43" s="127">
        <v>214407</v>
      </c>
      <c r="C43" s="127" t="s">
        <v>140</v>
      </c>
      <c r="D43" s="113">
        <v>7</v>
      </c>
      <c r="E43" s="113">
        <v>6</v>
      </c>
      <c r="F43" s="113">
        <v>8</v>
      </c>
      <c r="G43" s="113">
        <v>10</v>
      </c>
      <c r="H43" s="113">
        <v>11</v>
      </c>
      <c r="I43" s="113">
        <f t="shared" si="1"/>
        <v>42</v>
      </c>
      <c r="J43" s="113">
        <f t="shared" si="2"/>
        <v>6.3</v>
      </c>
      <c r="K43" s="114">
        <v>4</v>
      </c>
      <c r="L43" s="114">
        <v>2</v>
      </c>
      <c r="M43" s="114">
        <v>4</v>
      </c>
      <c r="N43" s="114">
        <v>1</v>
      </c>
      <c r="O43" s="114">
        <v>2</v>
      </c>
      <c r="P43" s="114">
        <f t="shared" si="3"/>
        <v>13</v>
      </c>
      <c r="Q43" s="114">
        <f t="shared" si="4"/>
        <v>0.65</v>
      </c>
      <c r="R43" s="115">
        <f t="shared" si="5"/>
        <v>11</v>
      </c>
      <c r="S43" s="115">
        <f t="shared" si="5"/>
        <v>8</v>
      </c>
      <c r="T43" s="115">
        <f t="shared" si="5"/>
        <v>12</v>
      </c>
      <c r="U43" s="115">
        <f t="shared" si="5"/>
        <v>11</v>
      </c>
      <c r="V43" s="115">
        <f t="shared" si="5"/>
        <v>13</v>
      </c>
      <c r="W43" s="28">
        <f t="shared" si="5"/>
        <v>55</v>
      </c>
      <c r="X43" s="116">
        <f t="shared" si="6"/>
        <v>11</v>
      </c>
      <c r="Y43" s="128">
        <v>39</v>
      </c>
      <c r="Z43" s="118">
        <f t="shared" si="7"/>
        <v>31.200000000000003</v>
      </c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19"/>
    </row>
    <row r="44" spans="1:44" s="117" customFormat="1" x14ac:dyDescent="0.3">
      <c r="A44" s="112">
        <v>38</v>
      </c>
      <c r="B44" s="127">
        <v>214408</v>
      </c>
      <c r="C44" s="127" t="s">
        <v>141</v>
      </c>
      <c r="D44" s="113">
        <v>8</v>
      </c>
      <c r="E44" s="113">
        <v>9</v>
      </c>
      <c r="F44" s="113">
        <v>6</v>
      </c>
      <c r="G44" s="113">
        <v>8</v>
      </c>
      <c r="H44" s="113">
        <v>9</v>
      </c>
      <c r="I44" s="113">
        <f t="shared" si="1"/>
        <v>40</v>
      </c>
      <c r="J44" s="113">
        <f t="shared" si="2"/>
        <v>6</v>
      </c>
      <c r="K44" s="114">
        <v>4</v>
      </c>
      <c r="L44" s="114">
        <v>5</v>
      </c>
      <c r="M44" s="114">
        <v>4</v>
      </c>
      <c r="N44" s="114">
        <v>3</v>
      </c>
      <c r="O44" s="114">
        <v>2</v>
      </c>
      <c r="P44" s="114">
        <f t="shared" si="3"/>
        <v>18</v>
      </c>
      <c r="Q44" s="114">
        <f t="shared" si="4"/>
        <v>0.9</v>
      </c>
      <c r="R44" s="115">
        <f t="shared" si="5"/>
        <v>12</v>
      </c>
      <c r="S44" s="115">
        <f t="shared" si="5"/>
        <v>14</v>
      </c>
      <c r="T44" s="115">
        <f t="shared" si="5"/>
        <v>10</v>
      </c>
      <c r="U44" s="115">
        <f t="shared" si="5"/>
        <v>11</v>
      </c>
      <c r="V44" s="115">
        <f t="shared" si="5"/>
        <v>11</v>
      </c>
      <c r="W44" s="28">
        <f t="shared" si="5"/>
        <v>58</v>
      </c>
      <c r="X44" s="116">
        <f t="shared" si="6"/>
        <v>11.600000000000001</v>
      </c>
      <c r="Y44" s="128">
        <v>37</v>
      </c>
      <c r="Z44" s="118">
        <f t="shared" si="7"/>
        <v>29.6</v>
      </c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19"/>
    </row>
    <row r="45" spans="1:44" s="117" customFormat="1" x14ac:dyDescent="0.3">
      <c r="A45" s="112">
        <v>39</v>
      </c>
      <c r="B45" s="127">
        <v>214409</v>
      </c>
      <c r="C45" s="127" t="s">
        <v>142</v>
      </c>
      <c r="D45" s="113">
        <v>6</v>
      </c>
      <c r="E45" s="113">
        <v>5</v>
      </c>
      <c r="F45" s="113">
        <v>4</v>
      </c>
      <c r="G45" s="113">
        <v>9</v>
      </c>
      <c r="H45" s="113">
        <v>5</v>
      </c>
      <c r="I45" s="113">
        <f t="shared" si="1"/>
        <v>29</v>
      </c>
      <c r="J45" s="113">
        <f t="shared" si="2"/>
        <v>4.3499999999999996</v>
      </c>
      <c r="K45" s="114">
        <v>4</v>
      </c>
      <c r="L45" s="114">
        <v>3</v>
      </c>
      <c r="M45" s="114">
        <v>2</v>
      </c>
      <c r="N45" s="114">
        <v>1</v>
      </c>
      <c r="O45" s="114">
        <v>2</v>
      </c>
      <c r="P45" s="114">
        <f t="shared" si="3"/>
        <v>12</v>
      </c>
      <c r="Q45" s="114">
        <f t="shared" si="4"/>
        <v>0.60000000000000009</v>
      </c>
      <c r="R45" s="115">
        <f t="shared" si="5"/>
        <v>10</v>
      </c>
      <c r="S45" s="115">
        <f t="shared" si="5"/>
        <v>8</v>
      </c>
      <c r="T45" s="115">
        <f t="shared" si="5"/>
        <v>6</v>
      </c>
      <c r="U45" s="115">
        <f t="shared" si="5"/>
        <v>10</v>
      </c>
      <c r="V45" s="115">
        <f t="shared" si="5"/>
        <v>7</v>
      </c>
      <c r="W45" s="28">
        <f t="shared" si="5"/>
        <v>41</v>
      </c>
      <c r="X45" s="116">
        <f t="shared" si="6"/>
        <v>8.2000000000000011</v>
      </c>
      <c r="Y45" s="128">
        <v>27</v>
      </c>
      <c r="Z45" s="118">
        <f t="shared" si="7"/>
        <v>21.6</v>
      </c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19"/>
    </row>
    <row r="46" spans="1:44" s="117" customFormat="1" x14ac:dyDescent="0.3">
      <c r="A46" s="112">
        <v>40</v>
      </c>
      <c r="B46" s="127">
        <v>214410</v>
      </c>
      <c r="C46" s="127" t="s">
        <v>143</v>
      </c>
      <c r="D46" s="113">
        <v>11</v>
      </c>
      <c r="E46" s="113">
        <v>10</v>
      </c>
      <c r="F46" s="113">
        <v>9</v>
      </c>
      <c r="G46" s="113">
        <v>8</v>
      </c>
      <c r="H46" s="113">
        <v>9</v>
      </c>
      <c r="I46" s="113">
        <f t="shared" si="1"/>
        <v>47</v>
      </c>
      <c r="J46" s="113">
        <f t="shared" si="2"/>
        <v>7.05</v>
      </c>
      <c r="K46" s="114">
        <v>3</v>
      </c>
      <c r="L46" s="114">
        <v>2</v>
      </c>
      <c r="M46" s="114">
        <v>1</v>
      </c>
      <c r="N46" s="114">
        <v>1</v>
      </c>
      <c r="O46" s="114">
        <v>2</v>
      </c>
      <c r="P46" s="114">
        <f t="shared" si="3"/>
        <v>9</v>
      </c>
      <c r="Q46" s="114">
        <f t="shared" si="4"/>
        <v>0.45</v>
      </c>
      <c r="R46" s="115">
        <f t="shared" si="5"/>
        <v>14</v>
      </c>
      <c r="S46" s="115">
        <f t="shared" si="5"/>
        <v>12</v>
      </c>
      <c r="T46" s="115">
        <f t="shared" si="5"/>
        <v>10</v>
      </c>
      <c r="U46" s="115">
        <f t="shared" si="5"/>
        <v>9</v>
      </c>
      <c r="V46" s="115">
        <f t="shared" si="5"/>
        <v>11</v>
      </c>
      <c r="W46" s="28">
        <f t="shared" si="5"/>
        <v>56</v>
      </c>
      <c r="X46" s="116">
        <f t="shared" si="6"/>
        <v>11.200000000000001</v>
      </c>
      <c r="Y46" s="128">
        <v>45</v>
      </c>
      <c r="Z46" s="118">
        <f t="shared" si="7"/>
        <v>36</v>
      </c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19"/>
    </row>
    <row r="47" spans="1:44" s="117" customFormat="1" x14ac:dyDescent="0.3">
      <c r="A47" s="112">
        <v>41</v>
      </c>
      <c r="B47" s="127">
        <v>214412</v>
      </c>
      <c r="C47" s="127" t="s">
        <v>144</v>
      </c>
      <c r="D47" s="113">
        <v>6</v>
      </c>
      <c r="E47" s="113">
        <v>8</v>
      </c>
      <c r="F47" s="113">
        <v>5</v>
      </c>
      <c r="G47" s="113">
        <v>6</v>
      </c>
      <c r="H47" s="113">
        <v>8</v>
      </c>
      <c r="I47" s="113">
        <f t="shared" si="1"/>
        <v>33</v>
      </c>
      <c r="J47" s="113">
        <f t="shared" si="2"/>
        <v>4.95</v>
      </c>
      <c r="K47" s="114">
        <v>5</v>
      </c>
      <c r="L47" s="114">
        <v>4</v>
      </c>
      <c r="M47" s="114">
        <v>3</v>
      </c>
      <c r="N47" s="114">
        <v>2</v>
      </c>
      <c r="O47" s="114">
        <v>3</v>
      </c>
      <c r="P47" s="114">
        <f t="shared" si="3"/>
        <v>17</v>
      </c>
      <c r="Q47" s="114">
        <f t="shared" si="4"/>
        <v>0.85000000000000009</v>
      </c>
      <c r="R47" s="115">
        <f t="shared" si="5"/>
        <v>11</v>
      </c>
      <c r="S47" s="115">
        <f t="shared" si="5"/>
        <v>12</v>
      </c>
      <c r="T47" s="115">
        <f t="shared" si="5"/>
        <v>8</v>
      </c>
      <c r="U47" s="115">
        <f t="shared" si="5"/>
        <v>8</v>
      </c>
      <c r="V47" s="115">
        <f t="shared" si="5"/>
        <v>11</v>
      </c>
      <c r="W47" s="28">
        <f t="shared" si="5"/>
        <v>50</v>
      </c>
      <c r="X47" s="116">
        <f t="shared" si="6"/>
        <v>10</v>
      </c>
      <c r="Y47" s="130">
        <v>31</v>
      </c>
      <c r="Z47" s="118">
        <f t="shared" si="7"/>
        <v>24.8</v>
      </c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19"/>
    </row>
    <row r="48" spans="1:44" s="117" customFormat="1" x14ac:dyDescent="0.3">
      <c r="A48" s="112">
        <v>42</v>
      </c>
      <c r="B48" s="127">
        <v>214411</v>
      </c>
      <c r="C48" s="127" t="s">
        <v>145</v>
      </c>
      <c r="D48" s="113">
        <v>5</v>
      </c>
      <c r="E48" s="113">
        <v>4</v>
      </c>
      <c r="F48" s="113">
        <v>2</v>
      </c>
      <c r="G48" s="113">
        <v>9</v>
      </c>
      <c r="H48" s="113">
        <v>8</v>
      </c>
      <c r="I48" s="113">
        <f t="shared" si="1"/>
        <v>28</v>
      </c>
      <c r="J48" s="113">
        <f t="shared" si="2"/>
        <v>4.2</v>
      </c>
      <c r="K48" s="114">
        <v>4</v>
      </c>
      <c r="L48" s="114">
        <v>3</v>
      </c>
      <c r="M48" s="114">
        <v>2</v>
      </c>
      <c r="N48" s="114">
        <v>4</v>
      </c>
      <c r="O48" s="114">
        <v>5</v>
      </c>
      <c r="P48" s="114">
        <f t="shared" si="3"/>
        <v>18</v>
      </c>
      <c r="Q48" s="114">
        <f t="shared" si="4"/>
        <v>0.9</v>
      </c>
      <c r="R48" s="115">
        <f t="shared" si="5"/>
        <v>9</v>
      </c>
      <c r="S48" s="115">
        <f t="shared" si="5"/>
        <v>7</v>
      </c>
      <c r="T48" s="115">
        <f t="shared" si="5"/>
        <v>4</v>
      </c>
      <c r="U48" s="115">
        <f t="shared" si="5"/>
        <v>13</v>
      </c>
      <c r="V48" s="115">
        <f t="shared" si="5"/>
        <v>13</v>
      </c>
      <c r="W48" s="28">
        <f t="shared" si="5"/>
        <v>46</v>
      </c>
      <c r="X48" s="116">
        <f t="shared" si="6"/>
        <v>9.2000000000000011</v>
      </c>
      <c r="Y48" s="128">
        <v>22</v>
      </c>
      <c r="Z48" s="118">
        <f t="shared" si="7"/>
        <v>17.600000000000001</v>
      </c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19"/>
    </row>
    <row r="49" spans="1:44" s="117" customFormat="1" x14ac:dyDescent="0.3">
      <c r="A49" s="112">
        <v>43</v>
      </c>
      <c r="B49" s="127">
        <v>214413</v>
      </c>
      <c r="C49" s="127" t="s">
        <v>146</v>
      </c>
      <c r="D49" s="113">
        <v>13</v>
      </c>
      <c r="E49" s="113">
        <v>15</v>
      </c>
      <c r="F49" s="113">
        <v>10</v>
      </c>
      <c r="G49" s="113">
        <v>11</v>
      </c>
      <c r="H49" s="113">
        <v>10</v>
      </c>
      <c r="I49" s="113">
        <f t="shared" si="1"/>
        <v>59</v>
      </c>
      <c r="J49" s="113">
        <f t="shared" si="2"/>
        <v>8.85</v>
      </c>
      <c r="K49" s="114">
        <v>4</v>
      </c>
      <c r="L49" s="114">
        <v>5</v>
      </c>
      <c r="M49" s="114">
        <v>4</v>
      </c>
      <c r="N49" s="114">
        <v>3</v>
      </c>
      <c r="O49" s="114">
        <v>2</v>
      </c>
      <c r="P49" s="114">
        <f t="shared" si="3"/>
        <v>18</v>
      </c>
      <c r="Q49" s="114">
        <f t="shared" si="4"/>
        <v>0.9</v>
      </c>
      <c r="R49" s="115">
        <f t="shared" ref="R49" si="8">D49+K49</f>
        <v>17</v>
      </c>
      <c r="S49" s="115">
        <f t="shared" si="5"/>
        <v>20</v>
      </c>
      <c r="T49" s="115">
        <f t="shared" si="5"/>
        <v>14</v>
      </c>
      <c r="U49" s="115">
        <f t="shared" si="5"/>
        <v>14</v>
      </c>
      <c r="V49" s="115">
        <f t="shared" si="5"/>
        <v>12</v>
      </c>
      <c r="W49" s="28">
        <f t="shared" si="5"/>
        <v>77</v>
      </c>
      <c r="X49" s="116">
        <f t="shared" si="6"/>
        <v>15.4</v>
      </c>
      <c r="Y49" s="128">
        <v>57</v>
      </c>
      <c r="Z49" s="118">
        <f t="shared" si="7"/>
        <v>45.6</v>
      </c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19"/>
    </row>
    <row r="50" spans="1:44" s="117" customFormat="1" x14ac:dyDescent="0.3">
      <c r="A50" s="112">
        <v>44</v>
      </c>
      <c r="B50" s="127">
        <v>214414</v>
      </c>
      <c r="C50" s="127" t="s">
        <v>147</v>
      </c>
      <c r="D50" s="113">
        <v>6</v>
      </c>
      <c r="E50" s="113">
        <v>5</v>
      </c>
      <c r="F50" s="113">
        <v>8</v>
      </c>
      <c r="G50" s="113">
        <v>10</v>
      </c>
      <c r="H50" s="113">
        <v>9</v>
      </c>
      <c r="I50" s="113">
        <f t="shared" si="1"/>
        <v>38</v>
      </c>
      <c r="J50" s="113">
        <f t="shared" si="2"/>
        <v>5.7</v>
      </c>
      <c r="K50" s="114">
        <v>2</v>
      </c>
      <c r="L50" s="114">
        <v>1</v>
      </c>
      <c r="M50" s="114">
        <v>4</v>
      </c>
      <c r="N50" s="114">
        <v>3</v>
      </c>
      <c r="O50" s="114">
        <v>3</v>
      </c>
      <c r="P50" s="114">
        <f t="shared" si="3"/>
        <v>13</v>
      </c>
      <c r="Q50" s="114">
        <f t="shared" si="4"/>
        <v>0.65</v>
      </c>
      <c r="R50" s="115">
        <f t="shared" si="5"/>
        <v>8</v>
      </c>
      <c r="S50" s="115">
        <f t="shared" si="5"/>
        <v>6</v>
      </c>
      <c r="T50" s="115">
        <f t="shared" si="5"/>
        <v>12</v>
      </c>
      <c r="U50" s="115">
        <f t="shared" si="5"/>
        <v>13</v>
      </c>
      <c r="V50" s="115">
        <f t="shared" si="5"/>
        <v>12</v>
      </c>
      <c r="W50" s="28">
        <f t="shared" si="5"/>
        <v>51</v>
      </c>
      <c r="X50" s="116">
        <f t="shared" si="6"/>
        <v>10.200000000000001</v>
      </c>
      <c r="Y50" s="128">
        <v>36</v>
      </c>
      <c r="Z50" s="118">
        <f t="shared" si="7"/>
        <v>28.8</v>
      </c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19"/>
    </row>
    <row r="51" spans="1:44" s="117" customFormat="1" x14ac:dyDescent="0.3">
      <c r="A51" s="112">
        <v>45</v>
      </c>
      <c r="B51" s="127">
        <v>214415</v>
      </c>
      <c r="C51" s="127" t="s">
        <v>148</v>
      </c>
      <c r="D51" s="113">
        <v>7</v>
      </c>
      <c r="E51" s="113">
        <v>8</v>
      </c>
      <c r="F51" s="113">
        <v>15</v>
      </c>
      <c r="G51" s="113">
        <v>10</v>
      </c>
      <c r="H51" s="113">
        <v>9</v>
      </c>
      <c r="I51" s="113">
        <f t="shared" si="1"/>
        <v>49</v>
      </c>
      <c r="J51" s="113">
        <f t="shared" si="2"/>
        <v>7.35</v>
      </c>
      <c r="K51" s="114">
        <v>2</v>
      </c>
      <c r="L51" s="114">
        <v>3</v>
      </c>
      <c r="M51" s="114">
        <v>5</v>
      </c>
      <c r="N51" s="114">
        <v>2</v>
      </c>
      <c r="O51" s="114">
        <v>3</v>
      </c>
      <c r="P51" s="114">
        <f t="shared" si="3"/>
        <v>15</v>
      </c>
      <c r="Q51" s="114">
        <f t="shared" si="4"/>
        <v>0.75</v>
      </c>
      <c r="R51" s="115">
        <f t="shared" si="5"/>
        <v>9</v>
      </c>
      <c r="S51" s="115">
        <f t="shared" si="5"/>
        <v>11</v>
      </c>
      <c r="T51" s="115">
        <f t="shared" si="5"/>
        <v>20</v>
      </c>
      <c r="U51" s="115">
        <f t="shared" si="5"/>
        <v>12</v>
      </c>
      <c r="V51" s="115">
        <f t="shared" si="5"/>
        <v>12</v>
      </c>
      <c r="W51" s="28">
        <f t="shared" si="5"/>
        <v>64</v>
      </c>
      <c r="X51" s="116">
        <f t="shared" si="6"/>
        <v>12.8</v>
      </c>
      <c r="Y51" s="128">
        <v>48</v>
      </c>
      <c r="Z51" s="118">
        <f t="shared" si="7"/>
        <v>38.400000000000006</v>
      </c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19"/>
    </row>
    <row r="52" spans="1:44" s="117" customFormat="1" x14ac:dyDescent="0.3">
      <c r="A52" s="112">
        <v>46</v>
      </c>
      <c r="B52" s="127">
        <v>214416</v>
      </c>
      <c r="C52" s="127" t="s">
        <v>149</v>
      </c>
      <c r="D52" s="113">
        <v>8</v>
      </c>
      <c r="E52" s="113">
        <v>9</v>
      </c>
      <c r="F52" s="113">
        <v>15</v>
      </c>
      <c r="G52" s="113">
        <v>11</v>
      </c>
      <c r="H52" s="113">
        <v>10</v>
      </c>
      <c r="I52" s="113">
        <f t="shared" si="1"/>
        <v>53</v>
      </c>
      <c r="J52" s="113">
        <f t="shared" si="2"/>
        <v>7.9499999999999993</v>
      </c>
      <c r="K52" s="114">
        <v>4</v>
      </c>
      <c r="L52" s="114">
        <v>3</v>
      </c>
      <c r="M52" s="114">
        <v>4</v>
      </c>
      <c r="N52" s="114">
        <v>4</v>
      </c>
      <c r="O52" s="114">
        <v>5</v>
      </c>
      <c r="P52" s="114">
        <f t="shared" si="3"/>
        <v>20</v>
      </c>
      <c r="Q52" s="114">
        <f t="shared" si="4"/>
        <v>1</v>
      </c>
      <c r="R52" s="115">
        <f t="shared" si="5"/>
        <v>12</v>
      </c>
      <c r="S52" s="115">
        <f t="shared" si="5"/>
        <v>12</v>
      </c>
      <c r="T52" s="115">
        <f t="shared" si="5"/>
        <v>19</v>
      </c>
      <c r="U52" s="115">
        <f t="shared" si="5"/>
        <v>15</v>
      </c>
      <c r="V52" s="115">
        <f t="shared" si="5"/>
        <v>15</v>
      </c>
      <c r="W52" s="28">
        <f t="shared" si="5"/>
        <v>73</v>
      </c>
      <c r="X52" s="116">
        <f t="shared" si="6"/>
        <v>14.600000000000001</v>
      </c>
      <c r="Y52" s="128">
        <v>49</v>
      </c>
      <c r="Z52" s="118">
        <f t="shared" si="7"/>
        <v>39.200000000000003</v>
      </c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19"/>
    </row>
    <row r="53" spans="1:44" s="117" customFormat="1" x14ac:dyDescent="0.3">
      <c r="A53" s="112">
        <v>47</v>
      </c>
      <c r="B53" s="127">
        <v>214417</v>
      </c>
      <c r="C53" s="127" t="s">
        <v>150</v>
      </c>
      <c r="D53" s="113">
        <v>15</v>
      </c>
      <c r="E53" s="113">
        <v>14</v>
      </c>
      <c r="F53" s="113">
        <v>13</v>
      </c>
      <c r="G53" s="113">
        <v>15</v>
      </c>
      <c r="H53" s="113">
        <v>17</v>
      </c>
      <c r="I53" s="113">
        <f t="shared" si="1"/>
        <v>74</v>
      </c>
      <c r="J53" s="113">
        <f t="shared" si="2"/>
        <v>11.1</v>
      </c>
      <c r="K53" s="114">
        <v>3</v>
      </c>
      <c r="L53" s="114">
        <v>6</v>
      </c>
      <c r="M53" s="114">
        <v>5</v>
      </c>
      <c r="N53" s="114">
        <v>4</v>
      </c>
      <c r="O53" s="114">
        <v>4</v>
      </c>
      <c r="P53" s="114">
        <f t="shared" si="3"/>
        <v>22</v>
      </c>
      <c r="Q53" s="114">
        <f t="shared" si="4"/>
        <v>1.1000000000000001</v>
      </c>
      <c r="R53" s="115">
        <f t="shared" si="5"/>
        <v>18</v>
      </c>
      <c r="S53" s="115">
        <f t="shared" si="5"/>
        <v>20</v>
      </c>
      <c r="T53" s="115">
        <f t="shared" si="5"/>
        <v>18</v>
      </c>
      <c r="U53" s="115">
        <f t="shared" si="5"/>
        <v>19</v>
      </c>
      <c r="V53" s="115">
        <f t="shared" si="5"/>
        <v>21</v>
      </c>
      <c r="W53" s="28">
        <f t="shared" si="5"/>
        <v>96</v>
      </c>
      <c r="X53" s="116">
        <f t="shared" si="6"/>
        <v>19.200000000000003</v>
      </c>
      <c r="Y53" s="128">
        <v>72</v>
      </c>
      <c r="Z53" s="118">
        <f t="shared" si="7"/>
        <v>57.6</v>
      </c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19"/>
    </row>
    <row r="54" spans="1:44" s="117" customFormat="1" x14ac:dyDescent="0.3">
      <c r="A54" s="112">
        <v>48</v>
      </c>
      <c r="B54" s="127">
        <v>214418</v>
      </c>
      <c r="C54" s="127" t="s">
        <v>151</v>
      </c>
      <c r="D54" s="113">
        <v>6</v>
      </c>
      <c r="E54" s="113">
        <v>8</v>
      </c>
      <c r="F54" s="113">
        <v>9</v>
      </c>
      <c r="G54" s="113">
        <v>8</v>
      </c>
      <c r="H54" s="113">
        <v>9</v>
      </c>
      <c r="I54" s="113">
        <f t="shared" si="1"/>
        <v>40</v>
      </c>
      <c r="J54" s="113">
        <f t="shared" si="2"/>
        <v>6</v>
      </c>
      <c r="K54" s="114">
        <v>2</v>
      </c>
      <c r="L54" s="114">
        <v>1</v>
      </c>
      <c r="M54" s="114">
        <v>3</v>
      </c>
      <c r="N54" s="114">
        <v>3</v>
      </c>
      <c r="O54" s="114">
        <v>3</v>
      </c>
      <c r="P54" s="114">
        <f t="shared" si="3"/>
        <v>12</v>
      </c>
      <c r="Q54" s="114">
        <f t="shared" si="4"/>
        <v>0.60000000000000009</v>
      </c>
      <c r="R54" s="115">
        <f t="shared" si="5"/>
        <v>8</v>
      </c>
      <c r="S54" s="115">
        <f t="shared" si="5"/>
        <v>9</v>
      </c>
      <c r="T54" s="115">
        <f t="shared" si="5"/>
        <v>12</v>
      </c>
      <c r="U54" s="115">
        <f t="shared" si="5"/>
        <v>11</v>
      </c>
      <c r="V54" s="115">
        <f t="shared" si="5"/>
        <v>12</v>
      </c>
      <c r="W54" s="28">
        <f t="shared" si="5"/>
        <v>52</v>
      </c>
      <c r="X54" s="116">
        <f t="shared" si="6"/>
        <v>10.4</v>
      </c>
      <c r="Y54" s="128">
        <v>39</v>
      </c>
      <c r="Z54" s="118">
        <f t="shared" si="7"/>
        <v>31.200000000000003</v>
      </c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19"/>
    </row>
    <row r="55" spans="1:44" s="117" customFormat="1" x14ac:dyDescent="0.3">
      <c r="A55" s="112">
        <v>49</v>
      </c>
      <c r="B55" s="127">
        <v>214419</v>
      </c>
      <c r="C55" s="127" t="s">
        <v>152</v>
      </c>
      <c r="D55" s="113">
        <v>5</v>
      </c>
      <c r="E55" s="113">
        <v>6</v>
      </c>
      <c r="F55" s="113">
        <v>8</v>
      </c>
      <c r="G55" s="113">
        <v>6</v>
      </c>
      <c r="H55" s="113">
        <v>8</v>
      </c>
      <c r="I55" s="113">
        <f t="shared" si="1"/>
        <v>33</v>
      </c>
      <c r="J55" s="113">
        <f t="shared" si="2"/>
        <v>4.95</v>
      </c>
      <c r="K55" s="114">
        <v>3</v>
      </c>
      <c r="L55" s="114">
        <v>1</v>
      </c>
      <c r="M55" s="114">
        <v>2</v>
      </c>
      <c r="N55" s="114">
        <v>1</v>
      </c>
      <c r="O55" s="114">
        <v>3</v>
      </c>
      <c r="P55" s="114">
        <f t="shared" si="3"/>
        <v>10</v>
      </c>
      <c r="Q55" s="114">
        <f t="shared" si="4"/>
        <v>0.5</v>
      </c>
      <c r="R55" s="115">
        <f t="shared" si="5"/>
        <v>8</v>
      </c>
      <c r="S55" s="115">
        <f t="shared" si="5"/>
        <v>7</v>
      </c>
      <c r="T55" s="115">
        <f t="shared" si="5"/>
        <v>10</v>
      </c>
      <c r="U55" s="115">
        <f t="shared" si="5"/>
        <v>7</v>
      </c>
      <c r="V55" s="115">
        <f t="shared" si="5"/>
        <v>11</v>
      </c>
      <c r="W55" s="28">
        <f t="shared" si="5"/>
        <v>43</v>
      </c>
      <c r="X55" s="116">
        <f t="shared" si="6"/>
        <v>8.6</v>
      </c>
      <c r="Y55" s="128">
        <v>31</v>
      </c>
      <c r="Z55" s="118">
        <f t="shared" si="7"/>
        <v>24.8</v>
      </c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19"/>
    </row>
    <row r="56" spans="1:44" s="117" customFormat="1" x14ac:dyDescent="0.3">
      <c r="A56" s="112">
        <v>50</v>
      </c>
      <c r="B56" s="127">
        <v>214420</v>
      </c>
      <c r="C56" s="127" t="s">
        <v>153</v>
      </c>
      <c r="D56" s="113">
        <v>6</v>
      </c>
      <c r="E56" s="113">
        <v>8</v>
      </c>
      <c r="F56" s="113">
        <v>10</v>
      </c>
      <c r="G56" s="113">
        <v>11</v>
      </c>
      <c r="H56" s="113">
        <v>9</v>
      </c>
      <c r="I56" s="113">
        <f t="shared" si="1"/>
        <v>44</v>
      </c>
      <c r="J56" s="113">
        <f t="shared" si="2"/>
        <v>6.6</v>
      </c>
      <c r="K56" s="114">
        <v>1</v>
      </c>
      <c r="L56" s="114">
        <v>2</v>
      </c>
      <c r="M56" s="114">
        <v>4</v>
      </c>
      <c r="N56" s="114">
        <v>3</v>
      </c>
      <c r="O56" s="114">
        <v>4</v>
      </c>
      <c r="P56" s="114">
        <f t="shared" si="3"/>
        <v>14</v>
      </c>
      <c r="Q56" s="114">
        <f t="shared" si="4"/>
        <v>0.70000000000000007</v>
      </c>
      <c r="R56" s="115">
        <f t="shared" si="5"/>
        <v>7</v>
      </c>
      <c r="S56" s="115">
        <f t="shared" si="5"/>
        <v>10</v>
      </c>
      <c r="T56" s="115">
        <f t="shared" si="5"/>
        <v>14</v>
      </c>
      <c r="U56" s="115">
        <f t="shared" si="5"/>
        <v>14</v>
      </c>
      <c r="V56" s="115">
        <f t="shared" si="5"/>
        <v>13</v>
      </c>
      <c r="W56" s="28">
        <f t="shared" si="5"/>
        <v>58</v>
      </c>
      <c r="X56" s="116">
        <f t="shared" si="6"/>
        <v>11.600000000000001</v>
      </c>
      <c r="Y56" s="128">
        <v>44</v>
      </c>
      <c r="Z56" s="118">
        <f t="shared" si="7"/>
        <v>35.200000000000003</v>
      </c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19"/>
    </row>
    <row r="57" spans="1:44" s="117" customFormat="1" x14ac:dyDescent="0.3">
      <c r="A57" s="112">
        <v>51</v>
      </c>
      <c r="B57" s="127">
        <v>214421</v>
      </c>
      <c r="C57" s="127" t="s">
        <v>154</v>
      </c>
      <c r="D57" s="113">
        <v>5</v>
      </c>
      <c r="E57" s="113">
        <v>4</v>
      </c>
      <c r="F57" s="113">
        <v>3</v>
      </c>
      <c r="G57" s="113">
        <v>2</v>
      </c>
      <c r="H57" s="113">
        <v>1</v>
      </c>
      <c r="I57" s="113">
        <f t="shared" si="1"/>
        <v>15</v>
      </c>
      <c r="J57" s="113">
        <f t="shared" si="2"/>
        <v>2.25</v>
      </c>
      <c r="K57" s="114">
        <v>1</v>
      </c>
      <c r="L57" s="114">
        <v>2</v>
      </c>
      <c r="M57" s="114">
        <v>1</v>
      </c>
      <c r="N57" s="114">
        <v>0</v>
      </c>
      <c r="O57" s="114">
        <v>0</v>
      </c>
      <c r="P57" s="114">
        <f t="shared" si="3"/>
        <v>4</v>
      </c>
      <c r="Q57" s="114">
        <f t="shared" si="4"/>
        <v>0.2</v>
      </c>
      <c r="R57" s="115">
        <f t="shared" si="5"/>
        <v>6</v>
      </c>
      <c r="S57" s="115">
        <f t="shared" si="5"/>
        <v>6</v>
      </c>
      <c r="T57" s="115">
        <f t="shared" si="5"/>
        <v>4</v>
      </c>
      <c r="U57" s="115">
        <f t="shared" si="5"/>
        <v>2</v>
      </c>
      <c r="V57" s="115">
        <f t="shared" si="5"/>
        <v>1</v>
      </c>
      <c r="W57" s="28">
        <f t="shared" si="5"/>
        <v>19</v>
      </c>
      <c r="X57" s="116">
        <f t="shared" si="6"/>
        <v>3.8000000000000003</v>
      </c>
      <c r="Y57" s="128">
        <v>12</v>
      </c>
      <c r="Z57" s="118">
        <f t="shared" si="7"/>
        <v>9.6000000000000014</v>
      </c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19"/>
    </row>
    <row r="58" spans="1:44" s="117" customFormat="1" x14ac:dyDescent="0.3">
      <c r="A58" s="112">
        <v>52</v>
      </c>
      <c r="B58" s="127">
        <v>214422</v>
      </c>
      <c r="C58" s="127" t="s">
        <v>155</v>
      </c>
      <c r="D58" s="113">
        <v>6</v>
      </c>
      <c r="E58" s="113">
        <v>5</v>
      </c>
      <c r="F58" s="113">
        <v>4</v>
      </c>
      <c r="G58" s="113">
        <v>3</v>
      </c>
      <c r="H58" s="113">
        <v>2</v>
      </c>
      <c r="I58" s="113">
        <f t="shared" si="1"/>
        <v>20</v>
      </c>
      <c r="J58" s="113">
        <f t="shared" si="2"/>
        <v>3</v>
      </c>
      <c r="K58" s="114">
        <v>0</v>
      </c>
      <c r="L58" s="114">
        <v>0</v>
      </c>
      <c r="M58" s="114">
        <v>1</v>
      </c>
      <c r="N58" s="114">
        <v>1</v>
      </c>
      <c r="O58" s="114">
        <v>3</v>
      </c>
      <c r="P58" s="114">
        <f t="shared" si="3"/>
        <v>5</v>
      </c>
      <c r="Q58" s="114">
        <f t="shared" si="4"/>
        <v>0.25</v>
      </c>
      <c r="R58" s="115">
        <f t="shared" si="5"/>
        <v>6</v>
      </c>
      <c r="S58" s="115">
        <f t="shared" si="5"/>
        <v>5</v>
      </c>
      <c r="T58" s="115">
        <f t="shared" si="5"/>
        <v>5</v>
      </c>
      <c r="U58" s="115">
        <f t="shared" si="5"/>
        <v>4</v>
      </c>
      <c r="V58" s="115">
        <f t="shared" si="5"/>
        <v>5</v>
      </c>
      <c r="W58" s="28">
        <f t="shared" si="5"/>
        <v>25</v>
      </c>
      <c r="X58" s="116">
        <f t="shared" si="6"/>
        <v>5</v>
      </c>
      <c r="Y58" s="128">
        <v>11</v>
      </c>
      <c r="Z58" s="118">
        <f t="shared" si="7"/>
        <v>8.8000000000000007</v>
      </c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19"/>
    </row>
    <row r="59" spans="1:44" s="117" customFormat="1" x14ac:dyDescent="0.3">
      <c r="A59" s="112">
        <v>53</v>
      </c>
      <c r="B59" s="127">
        <v>214423</v>
      </c>
      <c r="C59" s="127" t="s">
        <v>156</v>
      </c>
      <c r="D59" s="113">
        <v>12</v>
      </c>
      <c r="E59" s="113">
        <v>11</v>
      </c>
      <c r="F59" s="113">
        <v>10</v>
      </c>
      <c r="G59" s="113">
        <v>15</v>
      </c>
      <c r="H59" s="113">
        <v>10</v>
      </c>
      <c r="I59" s="113">
        <f t="shared" si="1"/>
        <v>58</v>
      </c>
      <c r="J59" s="113">
        <f t="shared" si="2"/>
        <v>8.6999999999999993</v>
      </c>
      <c r="K59" s="114">
        <v>2</v>
      </c>
      <c r="L59" s="114">
        <v>4</v>
      </c>
      <c r="M59" s="114">
        <v>1</v>
      </c>
      <c r="N59" s="114">
        <v>6</v>
      </c>
      <c r="O59" s="114">
        <v>5</v>
      </c>
      <c r="P59" s="114">
        <f t="shared" si="3"/>
        <v>18</v>
      </c>
      <c r="Q59" s="114">
        <f t="shared" si="4"/>
        <v>0.9</v>
      </c>
      <c r="R59" s="115">
        <f t="shared" si="5"/>
        <v>14</v>
      </c>
      <c r="S59" s="115">
        <f t="shared" si="5"/>
        <v>15</v>
      </c>
      <c r="T59" s="115">
        <f t="shared" si="5"/>
        <v>11</v>
      </c>
      <c r="U59" s="115">
        <f t="shared" si="5"/>
        <v>21</v>
      </c>
      <c r="V59" s="115">
        <f t="shared" si="5"/>
        <v>15</v>
      </c>
      <c r="W59" s="28">
        <f t="shared" si="5"/>
        <v>76</v>
      </c>
      <c r="X59" s="116">
        <f t="shared" si="6"/>
        <v>15.200000000000001</v>
      </c>
      <c r="Y59" s="128">
        <v>57</v>
      </c>
      <c r="Z59" s="118">
        <f t="shared" si="7"/>
        <v>45.6</v>
      </c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19"/>
    </row>
    <row r="60" spans="1:44" s="117" customFormat="1" x14ac:dyDescent="0.3">
      <c r="A60" s="112">
        <v>54</v>
      </c>
      <c r="B60" s="127">
        <v>214424</v>
      </c>
      <c r="C60" s="127" t="s">
        <v>157</v>
      </c>
      <c r="D60" s="113">
        <v>6</v>
      </c>
      <c r="E60" s="113">
        <v>5</v>
      </c>
      <c r="F60" s="113">
        <v>5</v>
      </c>
      <c r="G60" s="113">
        <v>4</v>
      </c>
      <c r="H60" s="113">
        <v>5</v>
      </c>
      <c r="I60" s="113">
        <f t="shared" si="1"/>
        <v>25</v>
      </c>
      <c r="J60" s="113">
        <f t="shared" si="2"/>
        <v>3.75</v>
      </c>
      <c r="K60" s="114">
        <v>4</v>
      </c>
      <c r="L60" s="114">
        <v>2</v>
      </c>
      <c r="M60" s="114">
        <v>1</v>
      </c>
      <c r="N60" s="114">
        <v>1</v>
      </c>
      <c r="O60" s="114">
        <v>0</v>
      </c>
      <c r="P60" s="114">
        <f t="shared" si="3"/>
        <v>8</v>
      </c>
      <c r="Q60" s="114">
        <f t="shared" si="4"/>
        <v>0.4</v>
      </c>
      <c r="R60" s="115">
        <f t="shared" si="5"/>
        <v>10</v>
      </c>
      <c r="S60" s="115">
        <f t="shared" si="5"/>
        <v>7</v>
      </c>
      <c r="T60" s="115">
        <f t="shared" si="5"/>
        <v>6</v>
      </c>
      <c r="U60" s="115">
        <f t="shared" si="5"/>
        <v>5</v>
      </c>
      <c r="V60" s="115">
        <f t="shared" si="5"/>
        <v>5</v>
      </c>
      <c r="W60" s="28">
        <f t="shared" si="5"/>
        <v>33</v>
      </c>
      <c r="X60" s="116">
        <f t="shared" si="6"/>
        <v>6.6000000000000005</v>
      </c>
      <c r="Y60" s="128">
        <v>22</v>
      </c>
      <c r="Z60" s="118">
        <f t="shared" si="7"/>
        <v>17.600000000000001</v>
      </c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120"/>
      <c r="AR60" s="119"/>
    </row>
    <row r="61" spans="1:44" s="117" customFormat="1" x14ac:dyDescent="0.3">
      <c r="A61" s="112">
        <v>55</v>
      </c>
      <c r="B61" s="127">
        <v>214425</v>
      </c>
      <c r="C61" s="127" t="s">
        <v>158</v>
      </c>
      <c r="D61" s="113">
        <v>5</v>
      </c>
      <c r="E61" s="113">
        <v>4</v>
      </c>
      <c r="F61" s="113">
        <v>3</v>
      </c>
      <c r="G61" s="113">
        <v>2</v>
      </c>
      <c r="H61" s="113">
        <v>5</v>
      </c>
      <c r="I61" s="113">
        <f t="shared" si="1"/>
        <v>19</v>
      </c>
      <c r="J61" s="113">
        <f t="shared" si="2"/>
        <v>2.85</v>
      </c>
      <c r="K61" s="114">
        <v>1</v>
      </c>
      <c r="L61" s="114">
        <v>1</v>
      </c>
      <c r="M61" s="114">
        <v>2</v>
      </c>
      <c r="N61" s="114">
        <v>3</v>
      </c>
      <c r="O61" s="114">
        <v>0</v>
      </c>
      <c r="P61" s="114">
        <f t="shared" si="3"/>
        <v>7</v>
      </c>
      <c r="Q61" s="114">
        <f t="shared" si="4"/>
        <v>0.35000000000000003</v>
      </c>
      <c r="R61" s="115">
        <f t="shared" si="5"/>
        <v>6</v>
      </c>
      <c r="S61" s="115">
        <f t="shared" si="5"/>
        <v>5</v>
      </c>
      <c r="T61" s="115">
        <f t="shared" si="5"/>
        <v>5</v>
      </c>
      <c r="U61" s="115">
        <f t="shared" si="5"/>
        <v>5</v>
      </c>
      <c r="V61" s="115">
        <f t="shared" si="5"/>
        <v>5</v>
      </c>
      <c r="W61" s="28">
        <f t="shared" si="5"/>
        <v>26</v>
      </c>
      <c r="X61" s="116">
        <f t="shared" si="6"/>
        <v>5.2</v>
      </c>
      <c r="Y61" s="128">
        <v>16</v>
      </c>
      <c r="Z61" s="118">
        <f t="shared" si="7"/>
        <v>12.8</v>
      </c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19"/>
    </row>
    <row r="62" spans="1:44" ht="21" thickBot="1" x14ac:dyDescent="0.35"/>
    <row r="63" spans="1:44" x14ac:dyDescent="0.3">
      <c r="A63" s="138" t="s">
        <v>16</v>
      </c>
      <c r="B63" s="139"/>
      <c r="C63" s="140"/>
      <c r="D63" s="6">
        <f t="shared" ref="D63:V63" si="9">COUNT(D7:D61)</f>
        <v>55</v>
      </c>
      <c r="E63" s="6">
        <f t="shared" si="9"/>
        <v>55</v>
      </c>
      <c r="F63" s="6">
        <f t="shared" si="9"/>
        <v>55</v>
      </c>
      <c r="G63" s="6">
        <f t="shared" si="9"/>
        <v>55</v>
      </c>
      <c r="H63" s="6">
        <f t="shared" si="9"/>
        <v>55</v>
      </c>
      <c r="I63" s="7">
        <f t="shared" si="9"/>
        <v>55</v>
      </c>
      <c r="J63" s="7">
        <f t="shared" si="9"/>
        <v>55</v>
      </c>
      <c r="K63" s="78">
        <f t="shared" si="9"/>
        <v>55</v>
      </c>
      <c r="L63" s="78">
        <f t="shared" si="9"/>
        <v>55</v>
      </c>
      <c r="M63" s="78">
        <f t="shared" si="9"/>
        <v>55</v>
      </c>
      <c r="N63" s="78">
        <f t="shared" si="9"/>
        <v>55</v>
      </c>
      <c r="O63" s="78">
        <f t="shared" si="9"/>
        <v>55</v>
      </c>
      <c r="P63" s="75">
        <f t="shared" si="9"/>
        <v>55</v>
      </c>
      <c r="Q63" s="75">
        <f t="shared" si="9"/>
        <v>55</v>
      </c>
      <c r="R63" s="89">
        <f t="shared" si="9"/>
        <v>55</v>
      </c>
      <c r="S63" s="89">
        <f t="shared" si="9"/>
        <v>55</v>
      </c>
      <c r="T63" s="89">
        <f t="shared" si="9"/>
        <v>55</v>
      </c>
      <c r="U63" s="89">
        <f t="shared" si="9"/>
        <v>55</v>
      </c>
      <c r="V63" s="89">
        <f t="shared" si="9"/>
        <v>55</v>
      </c>
      <c r="W63" s="92">
        <f>COUNT(W6:W61)</f>
        <v>55</v>
      </c>
      <c r="X63" s="92">
        <f>COUNT(X6:X61)</f>
        <v>55</v>
      </c>
      <c r="Y63" s="12">
        <f>COUNT(#REF!)</f>
        <v>0</v>
      </c>
      <c r="Z63" s="75">
        <f>COUNT(#REF!)</f>
        <v>0</v>
      </c>
    </row>
    <row r="64" spans="1:44" ht="21" customHeight="1" x14ac:dyDescent="0.3">
      <c r="A64" s="141" t="s">
        <v>17</v>
      </c>
      <c r="B64" s="142"/>
      <c r="C64" s="143"/>
      <c r="D64" s="8">
        <v>20</v>
      </c>
      <c r="E64" s="9">
        <v>20</v>
      </c>
      <c r="F64" s="9">
        <v>20</v>
      </c>
      <c r="G64" s="9">
        <v>20</v>
      </c>
      <c r="H64" s="81">
        <v>20</v>
      </c>
      <c r="I64" s="10">
        <f>SUM(D64:H64)</f>
        <v>100</v>
      </c>
      <c r="J64" s="82">
        <f>I64*0.15</f>
        <v>15</v>
      </c>
      <c r="K64" s="79">
        <v>6</v>
      </c>
      <c r="L64" s="13">
        <v>6</v>
      </c>
      <c r="M64" s="13">
        <v>6</v>
      </c>
      <c r="N64" s="13">
        <v>6</v>
      </c>
      <c r="O64" s="80">
        <v>6</v>
      </c>
      <c r="P64" s="76">
        <f>SUM(K64:O64)</f>
        <v>30</v>
      </c>
      <c r="Q64" s="87">
        <f>P64*0.05</f>
        <v>1.5</v>
      </c>
      <c r="R64" s="90">
        <f>(D64*0.15+K64*0.05)</f>
        <v>3.3</v>
      </c>
      <c r="S64" s="15">
        <f>((E64*0.15+L64*0.05))</f>
        <v>3.3</v>
      </c>
      <c r="T64" s="15">
        <f t="shared" ref="T64:U64" si="10">((F64*0.15+M64*0.05))</f>
        <v>3.3</v>
      </c>
      <c r="U64" s="15">
        <f t="shared" si="10"/>
        <v>3.3</v>
      </c>
      <c r="V64" s="16">
        <f>((H64*0.15+O64*0.05))</f>
        <v>3.3</v>
      </c>
      <c r="W64" s="93">
        <v>130</v>
      </c>
      <c r="X64" s="91">
        <f>W64*0.2</f>
        <v>26</v>
      </c>
      <c r="Y64" s="14">
        <v>100</v>
      </c>
      <c r="Z64" s="76">
        <f>Y64*0.8</f>
        <v>80</v>
      </c>
    </row>
    <row r="65" spans="1:26" x14ac:dyDescent="0.3">
      <c r="A65" s="141" t="s">
        <v>79</v>
      </c>
      <c r="B65" s="142"/>
      <c r="C65" s="143"/>
      <c r="D65" s="8">
        <f>D64*0.4</f>
        <v>8</v>
      </c>
      <c r="E65" s="9">
        <f>E64*0.4</f>
        <v>8</v>
      </c>
      <c r="F65" s="9">
        <f t="shared" ref="F65:J65" si="11">F64*0.4</f>
        <v>8</v>
      </c>
      <c r="G65" s="9">
        <f t="shared" si="11"/>
        <v>8</v>
      </c>
      <c r="H65" s="81">
        <f t="shared" si="11"/>
        <v>8</v>
      </c>
      <c r="I65" s="10">
        <f t="shared" si="11"/>
        <v>40</v>
      </c>
      <c r="J65" s="82">
        <f t="shared" si="11"/>
        <v>6</v>
      </c>
      <c r="K65" s="79">
        <f>K64*0.4</f>
        <v>2.4000000000000004</v>
      </c>
      <c r="L65" s="13">
        <f>L64*0.4</f>
        <v>2.4000000000000004</v>
      </c>
      <c r="M65" s="13">
        <f t="shared" ref="M65:Z65" si="12">M64*0.4</f>
        <v>2.4000000000000004</v>
      </c>
      <c r="N65" s="13">
        <f t="shared" si="12"/>
        <v>2.4000000000000004</v>
      </c>
      <c r="O65" s="80">
        <f t="shared" si="12"/>
        <v>2.4000000000000004</v>
      </c>
      <c r="P65" s="76">
        <f t="shared" si="12"/>
        <v>12</v>
      </c>
      <c r="Q65" s="87">
        <f t="shared" si="12"/>
        <v>0.60000000000000009</v>
      </c>
      <c r="R65" s="90">
        <f t="shared" si="12"/>
        <v>1.32</v>
      </c>
      <c r="S65" s="15">
        <f t="shared" si="12"/>
        <v>1.32</v>
      </c>
      <c r="T65" s="15">
        <f t="shared" si="12"/>
        <v>1.32</v>
      </c>
      <c r="U65" s="15">
        <f t="shared" si="12"/>
        <v>1.32</v>
      </c>
      <c r="V65" s="16">
        <f t="shared" si="12"/>
        <v>1.32</v>
      </c>
      <c r="W65" s="93">
        <f t="shared" si="12"/>
        <v>52</v>
      </c>
      <c r="X65" s="91">
        <f t="shared" si="12"/>
        <v>10.4</v>
      </c>
      <c r="Y65" s="14">
        <f t="shared" si="12"/>
        <v>40</v>
      </c>
      <c r="Z65" s="76">
        <f t="shared" si="12"/>
        <v>32</v>
      </c>
    </row>
    <row r="66" spans="1:26" ht="21" customHeight="1" x14ac:dyDescent="0.3">
      <c r="A66" s="141" t="s">
        <v>18</v>
      </c>
      <c r="B66" s="142"/>
      <c r="C66" s="143"/>
      <c r="D66" s="8">
        <f>COUNTIF(D7:D61, "&gt;=8")</f>
        <v>24</v>
      </c>
      <c r="E66" s="8">
        <f t="shared" ref="E66:Z66" si="13">COUNTIF(E7:E61, "&gt;=8")</f>
        <v>31</v>
      </c>
      <c r="F66" s="8">
        <f t="shared" si="13"/>
        <v>33</v>
      </c>
      <c r="G66" s="8">
        <f t="shared" si="13"/>
        <v>33</v>
      </c>
      <c r="H66" s="8">
        <f t="shared" si="13"/>
        <v>33</v>
      </c>
      <c r="I66" s="8">
        <f t="shared" si="13"/>
        <v>54</v>
      </c>
      <c r="J66" s="8">
        <f t="shared" si="13"/>
        <v>11</v>
      </c>
      <c r="K66" s="8">
        <f t="shared" si="13"/>
        <v>0</v>
      </c>
      <c r="L66" s="8">
        <f t="shared" si="13"/>
        <v>0</v>
      </c>
      <c r="M66" s="8">
        <f t="shared" si="13"/>
        <v>0</v>
      </c>
      <c r="N66" s="8">
        <f t="shared" si="13"/>
        <v>0</v>
      </c>
      <c r="O66" s="8">
        <f t="shared" si="13"/>
        <v>0</v>
      </c>
      <c r="P66" s="8">
        <f t="shared" si="13"/>
        <v>48</v>
      </c>
      <c r="Q66" s="8">
        <f t="shared" si="13"/>
        <v>0</v>
      </c>
      <c r="R66" s="8">
        <f t="shared" si="13"/>
        <v>41</v>
      </c>
      <c r="S66" s="8">
        <f t="shared" si="13"/>
        <v>40</v>
      </c>
      <c r="T66" s="8">
        <f t="shared" si="13"/>
        <v>40</v>
      </c>
      <c r="U66" s="8">
        <f t="shared" si="13"/>
        <v>43</v>
      </c>
      <c r="V66" s="8">
        <f t="shared" si="13"/>
        <v>43</v>
      </c>
      <c r="W66" s="8">
        <f t="shared" si="13"/>
        <v>55</v>
      </c>
      <c r="X66" s="8">
        <f t="shared" si="13"/>
        <v>43</v>
      </c>
      <c r="Y66" s="8">
        <f t="shared" si="13"/>
        <v>54</v>
      </c>
      <c r="Z66" s="8">
        <f t="shared" si="13"/>
        <v>54</v>
      </c>
    </row>
    <row r="67" spans="1:26" x14ac:dyDescent="0.3">
      <c r="A67" s="141" t="s">
        <v>19</v>
      </c>
      <c r="B67" s="142"/>
      <c r="C67" s="143"/>
      <c r="D67" s="83" t="str">
        <f xml:space="preserve"> IF(((D66/COUNT(D7:D61))*100)&gt;=60,"3", IF(AND(((D66/COUNT(D7:D61))*100)&lt;60, ((D66/COUNT(D7:D61))*100)&gt;=50),"2", IF( AND(((D66/COUNT(D7:D61))*100)&lt;50, ((D66/COUNT(D7:D61))*100)&gt;=40),"1","0")))</f>
        <v>1</v>
      </c>
      <c r="E67" s="83" t="str">
        <f t="shared" ref="E67:Z67" si="14" xml:space="preserve"> IF(((E66/COUNT(E7:E61))*100)&gt;=60,"3", IF(AND(((E66/COUNT(E7:E61))*100)&lt;60, ((E66/COUNT(E7:E61))*100)&gt;=50),"2", IF( AND(((E66/COUNT(E7:E61))*100)&lt;50, ((E66/COUNT(E7:E61))*100)&gt;=40),"1","0")))</f>
        <v>2</v>
      </c>
      <c r="F67" s="83" t="str">
        <f t="shared" si="14"/>
        <v>3</v>
      </c>
      <c r="G67" s="83" t="str">
        <f t="shared" si="14"/>
        <v>3</v>
      </c>
      <c r="H67" s="83" t="str">
        <f t="shared" si="14"/>
        <v>3</v>
      </c>
      <c r="I67" s="83" t="str">
        <f t="shared" si="14"/>
        <v>3</v>
      </c>
      <c r="J67" s="83" t="str">
        <f t="shared" si="14"/>
        <v>0</v>
      </c>
      <c r="K67" s="83" t="str">
        <f t="shared" si="14"/>
        <v>0</v>
      </c>
      <c r="L67" s="83" t="str">
        <f t="shared" si="14"/>
        <v>0</v>
      </c>
      <c r="M67" s="83" t="str">
        <f t="shared" si="14"/>
        <v>0</v>
      </c>
      <c r="N67" s="83" t="str">
        <f t="shared" si="14"/>
        <v>0</v>
      </c>
      <c r="O67" s="83" t="str">
        <f t="shared" si="14"/>
        <v>0</v>
      </c>
      <c r="P67" s="83" t="str">
        <f t="shared" si="14"/>
        <v>3</v>
      </c>
      <c r="Q67" s="83" t="str">
        <f t="shared" si="14"/>
        <v>0</v>
      </c>
      <c r="R67" s="83" t="str">
        <f t="shared" si="14"/>
        <v>3</v>
      </c>
      <c r="S67" s="83" t="str">
        <f t="shared" si="14"/>
        <v>3</v>
      </c>
      <c r="T67" s="83" t="str">
        <f t="shared" si="14"/>
        <v>3</v>
      </c>
      <c r="U67" s="83" t="str">
        <f t="shared" si="14"/>
        <v>3</v>
      </c>
      <c r="V67" s="83" t="str">
        <f t="shared" si="14"/>
        <v>3</v>
      </c>
      <c r="W67" s="83" t="str">
        <f t="shared" si="14"/>
        <v>3</v>
      </c>
      <c r="X67" s="83" t="str">
        <f t="shared" si="14"/>
        <v>3</v>
      </c>
      <c r="Y67" s="83" t="str">
        <f t="shared" si="14"/>
        <v>3</v>
      </c>
      <c r="Z67" s="83" t="str">
        <f t="shared" si="14"/>
        <v>3</v>
      </c>
    </row>
    <row r="68" spans="1:26" ht="21" thickBot="1" x14ac:dyDescent="0.35">
      <c r="A68" s="186" t="s">
        <v>20</v>
      </c>
      <c r="B68" s="187"/>
      <c r="C68" s="188"/>
      <c r="D68" s="11">
        <f>((D66/COUNT(D7:D61))*D67)</f>
        <v>0.43636363636363634</v>
      </c>
      <c r="E68" s="11">
        <f t="shared" ref="E68:Z68" si="15">((E66/COUNT(E7:E61))*E67)</f>
        <v>1.1272727272727272</v>
      </c>
      <c r="F68" s="11">
        <f t="shared" si="15"/>
        <v>1.7999999999999998</v>
      </c>
      <c r="G68" s="11">
        <f t="shared" si="15"/>
        <v>1.7999999999999998</v>
      </c>
      <c r="H68" s="11">
        <f t="shared" si="15"/>
        <v>1.7999999999999998</v>
      </c>
      <c r="I68" s="11">
        <f t="shared" si="15"/>
        <v>2.9454545454545453</v>
      </c>
      <c r="J68" s="11">
        <f t="shared" si="15"/>
        <v>0</v>
      </c>
      <c r="K68" s="11">
        <f t="shared" si="15"/>
        <v>0</v>
      </c>
      <c r="L68" s="11">
        <f t="shared" si="15"/>
        <v>0</v>
      </c>
      <c r="M68" s="11">
        <f t="shared" si="15"/>
        <v>0</v>
      </c>
      <c r="N68" s="11">
        <f t="shared" si="15"/>
        <v>0</v>
      </c>
      <c r="O68" s="11">
        <f t="shared" si="15"/>
        <v>0</v>
      </c>
      <c r="P68" s="11">
        <f t="shared" si="15"/>
        <v>2.6181818181818182</v>
      </c>
      <c r="Q68" s="11">
        <f t="shared" si="15"/>
        <v>0</v>
      </c>
      <c r="R68" s="11">
        <f t="shared" si="15"/>
        <v>2.2363636363636363</v>
      </c>
      <c r="S68" s="11">
        <f t="shared" si="15"/>
        <v>2.1818181818181817</v>
      </c>
      <c r="T68" s="11">
        <f t="shared" si="15"/>
        <v>2.1818181818181817</v>
      </c>
      <c r="U68" s="11">
        <f t="shared" si="15"/>
        <v>2.3454545454545457</v>
      </c>
      <c r="V68" s="11">
        <f t="shared" si="15"/>
        <v>2.3454545454545457</v>
      </c>
      <c r="W68" s="11">
        <f t="shared" si="15"/>
        <v>3</v>
      </c>
      <c r="X68" s="11">
        <f t="shared" si="15"/>
        <v>2.3454545454545457</v>
      </c>
      <c r="Y68" s="11">
        <f t="shared" si="15"/>
        <v>2.9454545454545453</v>
      </c>
      <c r="Z68" s="11">
        <f t="shared" si="15"/>
        <v>2.9454545454545453</v>
      </c>
    </row>
    <row r="69" spans="1:26" ht="21" thickBot="1" x14ac:dyDescent="0.35">
      <c r="A69" s="2"/>
      <c r="B69" s="2"/>
      <c r="C69" s="2"/>
      <c r="D69" s="2"/>
    </row>
    <row r="70" spans="1:26" x14ac:dyDescent="0.3">
      <c r="A70" s="189" t="s">
        <v>21</v>
      </c>
      <c r="B70" s="190"/>
      <c r="C70" s="191"/>
      <c r="D70" s="2"/>
      <c r="E70" s="168" t="s">
        <v>22</v>
      </c>
      <c r="F70" s="169"/>
      <c r="G70" s="169"/>
      <c r="H70" s="169"/>
      <c r="I70" s="169"/>
      <c r="J70" s="169"/>
      <c r="K70" s="169"/>
      <c r="L70" s="169"/>
      <c r="M70" s="169"/>
      <c r="N70" s="170"/>
      <c r="O70" s="77" t="s">
        <v>12</v>
      </c>
      <c r="P70" s="19" t="s">
        <v>3</v>
      </c>
      <c r="Q70" s="19" t="s">
        <v>4</v>
      </c>
      <c r="R70" s="19" t="s">
        <v>5</v>
      </c>
      <c r="S70" s="20" t="s">
        <v>6</v>
      </c>
    </row>
    <row r="71" spans="1:26" ht="21" thickBot="1" x14ac:dyDescent="0.35">
      <c r="A71" s="21" t="s">
        <v>80</v>
      </c>
      <c r="B71" s="3"/>
      <c r="C71" s="22"/>
      <c r="D71" s="2"/>
      <c r="E71" s="171"/>
      <c r="F71" s="172"/>
      <c r="G71" s="172"/>
      <c r="H71" s="172"/>
      <c r="I71" s="172"/>
      <c r="J71" s="172"/>
      <c r="K71" s="172"/>
      <c r="L71" s="172"/>
      <c r="M71" s="172"/>
      <c r="N71" s="173"/>
      <c r="O71" s="4">
        <f>(R68*0.2+Z68*0.8)</f>
        <v>2.8036363636363637</v>
      </c>
      <c r="P71" s="4">
        <f>(S68*0.2+Z68*0.8)</f>
        <v>2.7927272727272729</v>
      </c>
      <c r="Q71" s="4">
        <f>(T68*0.2+Z68*0.8)</f>
        <v>2.7927272727272729</v>
      </c>
      <c r="R71" s="4">
        <f>(U68*0.2+Z68*0.8)</f>
        <v>2.8254545454545457</v>
      </c>
      <c r="S71" s="5">
        <f>(V68*0.2+Z68*0.8)</f>
        <v>2.8254545454545457</v>
      </c>
    </row>
    <row r="72" spans="1:26" x14ac:dyDescent="0.3">
      <c r="A72" s="21" t="s">
        <v>81</v>
      </c>
      <c r="B72" s="3"/>
      <c r="C72" s="22"/>
      <c r="D72" s="2"/>
    </row>
    <row r="73" spans="1:26" ht="21" thickBot="1" x14ac:dyDescent="0.35">
      <c r="A73" s="23" t="s">
        <v>82</v>
      </c>
      <c r="B73" s="24"/>
      <c r="C73" s="25"/>
      <c r="D73" s="2"/>
    </row>
  </sheetData>
  <mergeCells count="22">
    <mergeCell ref="A63:C63"/>
    <mergeCell ref="A64:C64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  <mergeCell ref="E70:N71"/>
    <mergeCell ref="Y4:Y6"/>
    <mergeCell ref="Z4:Z6"/>
    <mergeCell ref="D5:J5"/>
    <mergeCell ref="K5:Q5"/>
    <mergeCell ref="A65:C65"/>
    <mergeCell ref="A66:C66"/>
    <mergeCell ref="A67:C67"/>
    <mergeCell ref="A68:C68"/>
    <mergeCell ref="A70:C7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73"/>
  <sheetViews>
    <sheetView topLeftCell="Q57" zoomScale="70" zoomScaleNormal="70" workbookViewId="0">
      <selection activeCell="Z68" sqref="Z68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49.140625" style="1" customWidth="1"/>
    <col min="4" max="8" width="13.28515625" style="1" bestFit="1" customWidth="1"/>
    <col min="9" max="9" width="15.7109375" style="1" bestFit="1" customWidth="1"/>
    <col min="10" max="10" width="18.42578125" style="1" hidden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43" width="8.85546875" style="120"/>
    <col min="44" max="44" width="8.85546875" style="119"/>
    <col min="45" max="265" width="8.85546875" style="117"/>
    <col min="266" max="16384" width="8.85546875" style="1"/>
  </cols>
  <sheetData>
    <row r="1" spans="1:44" x14ac:dyDescent="0.3">
      <c r="A1" s="144" t="s">
        <v>103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</row>
    <row r="2" spans="1:44" ht="21" thickBot="1" x14ac:dyDescent="0.35">
      <c r="A2" s="144" t="str">
        <f>'ABST 2'!A2:Z2</f>
        <v>DEPARTMENT OF COMMERCE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</row>
    <row r="3" spans="1:44" ht="21" thickBot="1" x14ac:dyDescent="0.35">
      <c r="A3" s="145" t="s">
        <v>85</v>
      </c>
      <c r="B3" s="146"/>
      <c r="C3" s="126" t="s">
        <v>166</v>
      </c>
      <c r="D3" s="95" t="s">
        <v>100</v>
      </c>
      <c r="E3" s="94"/>
      <c r="F3" s="147" t="s">
        <v>162</v>
      </c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</row>
    <row r="4" spans="1:44" ht="21" customHeight="1" thickBot="1" x14ac:dyDescent="0.35">
      <c r="A4" s="148" t="s">
        <v>0</v>
      </c>
      <c r="B4" s="150" t="s">
        <v>1</v>
      </c>
      <c r="C4" s="153" t="s">
        <v>2</v>
      </c>
      <c r="D4" s="156" t="s">
        <v>101</v>
      </c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8"/>
      <c r="R4" s="159" t="s">
        <v>102</v>
      </c>
      <c r="S4" s="160"/>
      <c r="T4" s="160"/>
      <c r="U4" s="160"/>
      <c r="V4" s="161"/>
      <c r="W4" s="17" t="s">
        <v>15</v>
      </c>
      <c r="X4" s="165" t="s">
        <v>14</v>
      </c>
      <c r="Y4" s="174" t="s">
        <v>83</v>
      </c>
      <c r="Z4" s="177" t="s">
        <v>84</v>
      </c>
    </row>
    <row r="5" spans="1:44" x14ac:dyDescent="0.3">
      <c r="A5" s="149"/>
      <c r="B5" s="151"/>
      <c r="C5" s="154"/>
      <c r="D5" s="180" t="s">
        <v>11</v>
      </c>
      <c r="E5" s="181"/>
      <c r="F5" s="181"/>
      <c r="G5" s="181"/>
      <c r="H5" s="181"/>
      <c r="I5" s="181"/>
      <c r="J5" s="182"/>
      <c r="K5" s="183" t="s">
        <v>89</v>
      </c>
      <c r="L5" s="184"/>
      <c r="M5" s="184"/>
      <c r="N5" s="184"/>
      <c r="O5" s="184"/>
      <c r="P5" s="184"/>
      <c r="Q5" s="185"/>
      <c r="R5" s="162"/>
      <c r="S5" s="163"/>
      <c r="T5" s="163"/>
      <c r="U5" s="163"/>
      <c r="V5" s="164"/>
      <c r="W5" s="18" t="s">
        <v>13</v>
      </c>
      <c r="X5" s="166"/>
      <c r="Y5" s="175"/>
      <c r="Z5" s="178"/>
    </row>
    <row r="6" spans="1:44" ht="21" thickBot="1" x14ac:dyDescent="0.35">
      <c r="A6" s="149"/>
      <c r="B6" s="152"/>
      <c r="C6" s="155"/>
      <c r="D6" s="104" t="s">
        <v>9</v>
      </c>
      <c r="E6" s="105" t="s">
        <v>86</v>
      </c>
      <c r="F6" s="105" t="s">
        <v>8</v>
      </c>
      <c r="G6" s="105" t="s">
        <v>87</v>
      </c>
      <c r="H6" s="105" t="s">
        <v>88</v>
      </c>
      <c r="I6" s="106" t="s">
        <v>10</v>
      </c>
      <c r="J6" s="107" t="s">
        <v>97</v>
      </c>
      <c r="K6" s="108" t="s">
        <v>90</v>
      </c>
      <c r="L6" s="109" t="s">
        <v>91</v>
      </c>
      <c r="M6" s="109" t="s">
        <v>92</v>
      </c>
      <c r="N6" s="109" t="s">
        <v>93</v>
      </c>
      <c r="O6" s="109" t="s">
        <v>94</v>
      </c>
      <c r="P6" s="109" t="s">
        <v>95</v>
      </c>
      <c r="Q6" s="110" t="s">
        <v>98</v>
      </c>
      <c r="R6" s="85"/>
      <c r="S6" s="86" t="s">
        <v>3</v>
      </c>
      <c r="T6" s="86" t="s">
        <v>4</v>
      </c>
      <c r="U6" s="86" t="s">
        <v>5</v>
      </c>
      <c r="V6" s="84" t="s">
        <v>6</v>
      </c>
      <c r="W6" s="111" t="s">
        <v>96</v>
      </c>
      <c r="X6" s="167"/>
      <c r="Y6" s="176"/>
      <c r="Z6" s="179"/>
    </row>
    <row r="7" spans="1:44" s="117" customFormat="1" x14ac:dyDescent="0.3">
      <c r="A7" s="112">
        <v>1</v>
      </c>
      <c r="B7" s="127">
        <v>214371</v>
      </c>
      <c r="C7" s="127" t="s">
        <v>105</v>
      </c>
      <c r="D7" s="113">
        <v>15</v>
      </c>
      <c r="E7" s="113">
        <v>14</v>
      </c>
      <c r="F7" s="113">
        <v>13</v>
      </c>
      <c r="G7" s="113">
        <v>12</v>
      </c>
      <c r="H7" s="113">
        <v>15</v>
      </c>
      <c r="I7" s="113">
        <f>SUM(D7:H7)</f>
        <v>69</v>
      </c>
      <c r="J7" s="113">
        <f>I7*0.15</f>
        <v>10.35</v>
      </c>
      <c r="K7" s="114">
        <v>5</v>
      </c>
      <c r="L7" s="114">
        <v>6</v>
      </c>
      <c r="M7" s="114">
        <v>4</v>
      </c>
      <c r="N7" s="114">
        <v>2</v>
      </c>
      <c r="O7" s="114">
        <v>3</v>
      </c>
      <c r="P7" s="114">
        <f>SUM(K7:O7)</f>
        <v>20</v>
      </c>
      <c r="Q7" s="114">
        <f>P7*0.05</f>
        <v>1</v>
      </c>
      <c r="R7" s="115">
        <f>D7+K7</f>
        <v>20</v>
      </c>
      <c r="S7" s="115">
        <f t="shared" ref="S7:W22" si="0">E7+L7</f>
        <v>20</v>
      </c>
      <c r="T7" s="115">
        <f t="shared" si="0"/>
        <v>17</v>
      </c>
      <c r="U7" s="115">
        <f t="shared" si="0"/>
        <v>14</v>
      </c>
      <c r="V7" s="115">
        <f t="shared" si="0"/>
        <v>18</v>
      </c>
      <c r="W7" s="28">
        <f>I7+P7</f>
        <v>89</v>
      </c>
      <c r="X7" s="116">
        <f>W7*0.2</f>
        <v>17.8</v>
      </c>
      <c r="Y7" s="128">
        <v>66</v>
      </c>
      <c r="Z7" s="118">
        <f>Y7*0.8</f>
        <v>52.800000000000004</v>
      </c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19"/>
    </row>
    <row r="8" spans="1:44" s="117" customFormat="1" x14ac:dyDescent="0.3">
      <c r="A8" s="112">
        <v>2</v>
      </c>
      <c r="B8" s="127">
        <v>214372</v>
      </c>
      <c r="C8" s="127" t="s">
        <v>106</v>
      </c>
      <c r="D8" s="113">
        <v>5</v>
      </c>
      <c r="E8" s="113">
        <v>13</v>
      </c>
      <c r="F8" s="113">
        <v>12</v>
      </c>
      <c r="G8" s="113">
        <v>11</v>
      </c>
      <c r="H8" s="113">
        <v>10</v>
      </c>
      <c r="I8" s="113">
        <f t="shared" ref="I8:I61" si="1">SUM(D8:H8)</f>
        <v>51</v>
      </c>
      <c r="J8" s="113">
        <f t="shared" ref="J8:J61" si="2">I8*0.15</f>
        <v>7.6499999999999995</v>
      </c>
      <c r="K8" s="114">
        <v>4</v>
      </c>
      <c r="L8" s="114">
        <v>3</v>
      </c>
      <c r="M8" s="114">
        <v>2</v>
      </c>
      <c r="N8" s="114">
        <v>4</v>
      </c>
      <c r="O8" s="114">
        <v>5</v>
      </c>
      <c r="P8" s="114">
        <f t="shared" ref="P8:P61" si="3">SUM(K8:O8)</f>
        <v>18</v>
      </c>
      <c r="Q8" s="114">
        <f t="shared" ref="Q8:Q61" si="4">P8*0.05</f>
        <v>0.9</v>
      </c>
      <c r="R8" s="115">
        <f t="shared" ref="R8:W61" si="5">D8+K8</f>
        <v>9</v>
      </c>
      <c r="S8" s="115">
        <f t="shared" si="0"/>
        <v>16</v>
      </c>
      <c r="T8" s="115">
        <f t="shared" si="0"/>
        <v>14</v>
      </c>
      <c r="U8" s="115">
        <f t="shared" si="0"/>
        <v>15</v>
      </c>
      <c r="V8" s="115">
        <f t="shared" si="0"/>
        <v>15</v>
      </c>
      <c r="W8" s="28">
        <f t="shared" si="0"/>
        <v>69</v>
      </c>
      <c r="X8" s="116">
        <f t="shared" ref="X8:X61" si="6">W8*0.2</f>
        <v>13.8</v>
      </c>
      <c r="Y8" s="127">
        <v>48</v>
      </c>
      <c r="Z8" s="118">
        <f t="shared" ref="Z8:Z61" si="7">Y8*0.8</f>
        <v>38.400000000000006</v>
      </c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19"/>
    </row>
    <row r="9" spans="1:44" s="117" customFormat="1" x14ac:dyDescent="0.3">
      <c r="A9" s="112">
        <v>3</v>
      </c>
      <c r="B9" s="127">
        <v>214373</v>
      </c>
      <c r="C9" s="127" t="s">
        <v>107</v>
      </c>
      <c r="D9" s="113">
        <v>10</v>
      </c>
      <c r="E9" s="113">
        <v>12</v>
      </c>
      <c r="F9" s="113">
        <v>11</v>
      </c>
      <c r="G9" s="113">
        <v>15</v>
      </c>
      <c r="H9" s="113">
        <v>13</v>
      </c>
      <c r="I9" s="113">
        <f t="shared" si="1"/>
        <v>61</v>
      </c>
      <c r="J9" s="113">
        <f t="shared" si="2"/>
        <v>9.15</v>
      </c>
      <c r="K9" s="114">
        <v>6</v>
      </c>
      <c r="L9" s="114">
        <v>5</v>
      </c>
      <c r="M9" s="114">
        <v>4</v>
      </c>
      <c r="N9" s="114">
        <v>3</v>
      </c>
      <c r="O9" s="114">
        <v>2</v>
      </c>
      <c r="P9" s="114">
        <f t="shared" si="3"/>
        <v>20</v>
      </c>
      <c r="Q9" s="114">
        <f t="shared" si="4"/>
        <v>1</v>
      </c>
      <c r="R9" s="115">
        <f t="shared" si="5"/>
        <v>16</v>
      </c>
      <c r="S9" s="115">
        <f t="shared" si="0"/>
        <v>17</v>
      </c>
      <c r="T9" s="115">
        <f t="shared" si="0"/>
        <v>15</v>
      </c>
      <c r="U9" s="115">
        <f t="shared" si="0"/>
        <v>18</v>
      </c>
      <c r="V9" s="115">
        <f t="shared" si="0"/>
        <v>15</v>
      </c>
      <c r="W9" s="28">
        <f t="shared" si="0"/>
        <v>81</v>
      </c>
      <c r="X9" s="116">
        <f t="shared" si="6"/>
        <v>16.2</v>
      </c>
      <c r="Y9" s="131">
        <v>53</v>
      </c>
      <c r="Z9" s="118">
        <f t="shared" si="7"/>
        <v>42.400000000000006</v>
      </c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19"/>
    </row>
    <row r="10" spans="1:44" s="117" customFormat="1" x14ac:dyDescent="0.3">
      <c r="A10" s="112">
        <v>4</v>
      </c>
      <c r="B10" s="127">
        <v>214374</v>
      </c>
      <c r="C10" s="127" t="s">
        <v>108</v>
      </c>
      <c r="D10" s="113">
        <v>8</v>
      </c>
      <c r="E10" s="113">
        <v>9</v>
      </c>
      <c r="F10" s="113">
        <v>13</v>
      </c>
      <c r="G10" s="113">
        <v>8</v>
      </c>
      <c r="H10" s="113">
        <v>10</v>
      </c>
      <c r="I10" s="113">
        <f t="shared" si="1"/>
        <v>48</v>
      </c>
      <c r="J10" s="113">
        <f t="shared" si="2"/>
        <v>7.1999999999999993</v>
      </c>
      <c r="K10" s="114">
        <v>5</v>
      </c>
      <c r="L10" s="114">
        <v>2</v>
      </c>
      <c r="M10" s="114">
        <v>1</v>
      </c>
      <c r="N10" s="114">
        <v>2</v>
      </c>
      <c r="O10" s="114">
        <v>3</v>
      </c>
      <c r="P10" s="114">
        <f t="shared" si="3"/>
        <v>13</v>
      </c>
      <c r="Q10" s="114">
        <f t="shared" si="4"/>
        <v>0.65</v>
      </c>
      <c r="R10" s="115">
        <f t="shared" si="5"/>
        <v>13</v>
      </c>
      <c r="S10" s="115">
        <f t="shared" si="0"/>
        <v>11</v>
      </c>
      <c r="T10" s="115">
        <f t="shared" si="0"/>
        <v>14</v>
      </c>
      <c r="U10" s="115">
        <f t="shared" si="0"/>
        <v>10</v>
      </c>
      <c r="V10" s="115">
        <f t="shared" si="0"/>
        <v>13</v>
      </c>
      <c r="W10" s="28">
        <f t="shared" si="0"/>
        <v>61</v>
      </c>
      <c r="X10" s="116">
        <f t="shared" si="6"/>
        <v>12.200000000000001</v>
      </c>
      <c r="Y10" s="127">
        <v>44</v>
      </c>
      <c r="Z10" s="118">
        <f t="shared" si="7"/>
        <v>35.200000000000003</v>
      </c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19"/>
    </row>
    <row r="11" spans="1:44" s="117" customFormat="1" x14ac:dyDescent="0.3">
      <c r="A11" s="112">
        <v>5</v>
      </c>
      <c r="B11" s="127">
        <v>214375</v>
      </c>
      <c r="C11" s="127" t="s">
        <v>109</v>
      </c>
      <c r="D11" s="113">
        <v>11</v>
      </c>
      <c r="E11" s="113">
        <v>15</v>
      </c>
      <c r="F11" s="113">
        <v>16</v>
      </c>
      <c r="G11" s="113">
        <v>10</v>
      </c>
      <c r="H11" s="113">
        <v>5</v>
      </c>
      <c r="I11" s="113">
        <f t="shared" si="1"/>
        <v>57</v>
      </c>
      <c r="J11" s="113">
        <f t="shared" si="2"/>
        <v>8.5499999999999989</v>
      </c>
      <c r="K11" s="114">
        <v>4</v>
      </c>
      <c r="L11" s="114">
        <v>3</v>
      </c>
      <c r="M11" s="114">
        <v>2</v>
      </c>
      <c r="N11" s="114">
        <v>5</v>
      </c>
      <c r="O11" s="114">
        <v>4</v>
      </c>
      <c r="P11" s="114">
        <f t="shared" si="3"/>
        <v>18</v>
      </c>
      <c r="Q11" s="114">
        <f t="shared" si="4"/>
        <v>0.9</v>
      </c>
      <c r="R11" s="115">
        <f t="shared" si="5"/>
        <v>15</v>
      </c>
      <c r="S11" s="115">
        <f t="shared" si="0"/>
        <v>18</v>
      </c>
      <c r="T11" s="115">
        <f t="shared" si="0"/>
        <v>18</v>
      </c>
      <c r="U11" s="115">
        <f t="shared" si="0"/>
        <v>15</v>
      </c>
      <c r="V11" s="115">
        <f t="shared" si="0"/>
        <v>9</v>
      </c>
      <c r="W11" s="28">
        <f t="shared" si="0"/>
        <v>75</v>
      </c>
      <c r="X11" s="116">
        <f t="shared" si="6"/>
        <v>15</v>
      </c>
      <c r="Y11" s="127">
        <v>54</v>
      </c>
      <c r="Z11" s="118">
        <f t="shared" si="7"/>
        <v>43.2</v>
      </c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19"/>
    </row>
    <row r="12" spans="1:44" s="117" customFormat="1" x14ac:dyDescent="0.3">
      <c r="A12" s="112">
        <v>6</v>
      </c>
      <c r="B12" s="127">
        <v>214376</v>
      </c>
      <c r="C12" s="127" t="s">
        <v>110</v>
      </c>
      <c r="D12" s="113">
        <v>5</v>
      </c>
      <c r="E12" s="113">
        <v>6</v>
      </c>
      <c r="F12" s="113">
        <v>11</v>
      </c>
      <c r="G12" s="113">
        <v>10</v>
      </c>
      <c r="H12" s="113">
        <v>6</v>
      </c>
      <c r="I12" s="113">
        <f t="shared" si="1"/>
        <v>38</v>
      </c>
      <c r="J12" s="113">
        <f t="shared" si="2"/>
        <v>5.7</v>
      </c>
      <c r="K12" s="114">
        <v>3</v>
      </c>
      <c r="L12" s="114">
        <v>2</v>
      </c>
      <c r="M12" s="114">
        <v>1</v>
      </c>
      <c r="N12" s="114">
        <v>2</v>
      </c>
      <c r="O12" s="114">
        <v>3</v>
      </c>
      <c r="P12" s="114">
        <f t="shared" si="3"/>
        <v>11</v>
      </c>
      <c r="Q12" s="114">
        <f t="shared" si="4"/>
        <v>0.55000000000000004</v>
      </c>
      <c r="R12" s="115">
        <f t="shared" si="5"/>
        <v>8</v>
      </c>
      <c r="S12" s="115">
        <f t="shared" si="0"/>
        <v>8</v>
      </c>
      <c r="T12" s="115">
        <f t="shared" si="0"/>
        <v>12</v>
      </c>
      <c r="U12" s="115">
        <f t="shared" si="0"/>
        <v>12</v>
      </c>
      <c r="V12" s="115">
        <f t="shared" si="0"/>
        <v>9</v>
      </c>
      <c r="W12" s="28">
        <f t="shared" si="0"/>
        <v>49</v>
      </c>
      <c r="X12" s="116">
        <f t="shared" si="6"/>
        <v>9.8000000000000007</v>
      </c>
      <c r="Y12" s="127">
        <v>36</v>
      </c>
      <c r="Z12" s="118">
        <f t="shared" si="7"/>
        <v>28.8</v>
      </c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19"/>
    </row>
    <row r="13" spans="1:44" s="117" customFormat="1" x14ac:dyDescent="0.3">
      <c r="A13" s="112">
        <v>7</v>
      </c>
      <c r="B13" s="127">
        <v>214377</v>
      </c>
      <c r="C13" s="127" t="s">
        <v>111</v>
      </c>
      <c r="D13" s="113">
        <v>15</v>
      </c>
      <c r="E13" s="113">
        <v>8</v>
      </c>
      <c r="F13" s="113">
        <v>13</v>
      </c>
      <c r="G13" s="113">
        <v>5</v>
      </c>
      <c r="H13" s="113">
        <v>8</v>
      </c>
      <c r="I13" s="113">
        <f t="shared" si="1"/>
        <v>49</v>
      </c>
      <c r="J13" s="113">
        <f t="shared" si="2"/>
        <v>7.35</v>
      </c>
      <c r="K13" s="114">
        <v>2</v>
      </c>
      <c r="L13" s="114">
        <v>3</v>
      </c>
      <c r="M13" s="114">
        <v>2</v>
      </c>
      <c r="N13" s="114">
        <v>4</v>
      </c>
      <c r="O13" s="114">
        <v>3</v>
      </c>
      <c r="P13" s="114">
        <f t="shared" si="3"/>
        <v>14</v>
      </c>
      <c r="Q13" s="114">
        <f t="shared" si="4"/>
        <v>0.70000000000000007</v>
      </c>
      <c r="R13" s="115">
        <f t="shared" si="5"/>
        <v>17</v>
      </c>
      <c r="S13" s="115">
        <f t="shared" si="0"/>
        <v>11</v>
      </c>
      <c r="T13" s="115">
        <f t="shared" si="0"/>
        <v>15</v>
      </c>
      <c r="U13" s="115">
        <f t="shared" si="0"/>
        <v>9</v>
      </c>
      <c r="V13" s="115">
        <f t="shared" si="0"/>
        <v>11</v>
      </c>
      <c r="W13" s="28">
        <f t="shared" si="0"/>
        <v>63</v>
      </c>
      <c r="X13" s="116">
        <f t="shared" si="6"/>
        <v>12.600000000000001</v>
      </c>
      <c r="Y13" s="127">
        <v>44</v>
      </c>
      <c r="Z13" s="118">
        <f t="shared" si="7"/>
        <v>35.200000000000003</v>
      </c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19"/>
    </row>
    <row r="14" spans="1:44" s="117" customFormat="1" x14ac:dyDescent="0.3">
      <c r="A14" s="112">
        <v>8</v>
      </c>
      <c r="B14" s="127">
        <v>214378</v>
      </c>
      <c r="C14" s="127" t="s">
        <v>112</v>
      </c>
      <c r="D14" s="113">
        <v>11</v>
      </c>
      <c r="E14" s="113">
        <v>9</v>
      </c>
      <c r="F14" s="113">
        <v>8</v>
      </c>
      <c r="G14" s="113">
        <v>11</v>
      </c>
      <c r="H14" s="113">
        <v>13</v>
      </c>
      <c r="I14" s="113">
        <f t="shared" si="1"/>
        <v>52</v>
      </c>
      <c r="J14" s="113">
        <f t="shared" si="2"/>
        <v>7.8</v>
      </c>
      <c r="K14" s="114">
        <v>1</v>
      </c>
      <c r="L14" s="114">
        <v>2</v>
      </c>
      <c r="M14" s="114">
        <v>3</v>
      </c>
      <c r="N14" s="114">
        <v>4</v>
      </c>
      <c r="O14" s="114">
        <v>5</v>
      </c>
      <c r="P14" s="114">
        <f t="shared" si="3"/>
        <v>15</v>
      </c>
      <c r="Q14" s="114">
        <f t="shared" si="4"/>
        <v>0.75</v>
      </c>
      <c r="R14" s="115">
        <f t="shared" si="5"/>
        <v>12</v>
      </c>
      <c r="S14" s="115">
        <f t="shared" si="0"/>
        <v>11</v>
      </c>
      <c r="T14" s="115">
        <f t="shared" si="0"/>
        <v>11</v>
      </c>
      <c r="U14" s="115">
        <f t="shared" si="0"/>
        <v>15</v>
      </c>
      <c r="V14" s="115">
        <f t="shared" si="0"/>
        <v>18</v>
      </c>
      <c r="W14" s="28">
        <f t="shared" si="0"/>
        <v>67</v>
      </c>
      <c r="X14" s="116">
        <f t="shared" si="6"/>
        <v>13.4</v>
      </c>
      <c r="Y14" s="127">
        <v>49</v>
      </c>
      <c r="Z14" s="118">
        <f t="shared" si="7"/>
        <v>39.200000000000003</v>
      </c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19"/>
    </row>
    <row r="15" spans="1:44" s="117" customFormat="1" x14ac:dyDescent="0.3">
      <c r="A15" s="112">
        <v>9</v>
      </c>
      <c r="B15" s="127">
        <v>214379</v>
      </c>
      <c r="C15" s="127" t="s">
        <v>113</v>
      </c>
      <c r="D15" s="113">
        <v>5</v>
      </c>
      <c r="E15" s="113">
        <v>6</v>
      </c>
      <c r="F15" s="113">
        <v>9</v>
      </c>
      <c r="G15" s="113">
        <v>8</v>
      </c>
      <c r="H15" s="113">
        <v>8</v>
      </c>
      <c r="I15" s="113">
        <f t="shared" si="1"/>
        <v>36</v>
      </c>
      <c r="J15" s="113">
        <f t="shared" si="2"/>
        <v>5.3999999999999995</v>
      </c>
      <c r="K15" s="114">
        <v>2</v>
      </c>
      <c r="L15" s="114">
        <v>1</v>
      </c>
      <c r="M15" s="114">
        <v>1</v>
      </c>
      <c r="N15" s="114">
        <v>3</v>
      </c>
      <c r="O15" s="114">
        <v>4</v>
      </c>
      <c r="P15" s="114">
        <f t="shared" si="3"/>
        <v>11</v>
      </c>
      <c r="Q15" s="114">
        <f t="shared" si="4"/>
        <v>0.55000000000000004</v>
      </c>
      <c r="R15" s="115">
        <f t="shared" si="5"/>
        <v>7</v>
      </c>
      <c r="S15" s="115">
        <f t="shared" si="0"/>
        <v>7</v>
      </c>
      <c r="T15" s="115">
        <f t="shared" si="0"/>
        <v>10</v>
      </c>
      <c r="U15" s="115">
        <f t="shared" si="0"/>
        <v>11</v>
      </c>
      <c r="V15" s="115">
        <f t="shared" si="0"/>
        <v>12</v>
      </c>
      <c r="W15" s="28">
        <f t="shared" si="0"/>
        <v>47</v>
      </c>
      <c r="X15" s="116">
        <f t="shared" si="6"/>
        <v>9.4</v>
      </c>
      <c r="Y15" s="127">
        <v>30</v>
      </c>
      <c r="Z15" s="118">
        <f t="shared" si="7"/>
        <v>24</v>
      </c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19"/>
    </row>
    <row r="16" spans="1:44" s="117" customFormat="1" x14ac:dyDescent="0.3">
      <c r="A16" s="112">
        <v>10</v>
      </c>
      <c r="B16" s="127">
        <v>214380</v>
      </c>
      <c r="C16" s="127" t="s">
        <v>114</v>
      </c>
      <c r="D16" s="113">
        <v>6</v>
      </c>
      <c r="E16" s="113">
        <v>9</v>
      </c>
      <c r="F16" s="113">
        <v>17</v>
      </c>
      <c r="G16" s="113">
        <v>13</v>
      </c>
      <c r="H16" s="113">
        <v>15</v>
      </c>
      <c r="I16" s="113">
        <f t="shared" si="1"/>
        <v>60</v>
      </c>
      <c r="J16" s="113">
        <f t="shared" si="2"/>
        <v>9</v>
      </c>
      <c r="K16" s="114">
        <v>5</v>
      </c>
      <c r="L16" s="114">
        <v>6</v>
      </c>
      <c r="M16" s="114">
        <v>4</v>
      </c>
      <c r="N16" s="114">
        <v>2</v>
      </c>
      <c r="O16" s="114">
        <v>3</v>
      </c>
      <c r="P16" s="114">
        <f t="shared" si="3"/>
        <v>20</v>
      </c>
      <c r="Q16" s="114">
        <f t="shared" si="4"/>
        <v>1</v>
      </c>
      <c r="R16" s="115">
        <f t="shared" si="5"/>
        <v>11</v>
      </c>
      <c r="S16" s="115">
        <f t="shared" si="0"/>
        <v>15</v>
      </c>
      <c r="T16" s="115">
        <f t="shared" si="0"/>
        <v>21</v>
      </c>
      <c r="U16" s="115">
        <f t="shared" si="0"/>
        <v>15</v>
      </c>
      <c r="V16" s="115">
        <f t="shared" si="0"/>
        <v>18</v>
      </c>
      <c r="W16" s="28">
        <f t="shared" si="0"/>
        <v>80</v>
      </c>
      <c r="X16" s="116">
        <f t="shared" si="6"/>
        <v>16</v>
      </c>
      <c r="Y16" s="127">
        <v>60</v>
      </c>
      <c r="Z16" s="118">
        <f t="shared" si="7"/>
        <v>48</v>
      </c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19"/>
    </row>
    <row r="17" spans="1:44" s="117" customFormat="1" x14ac:dyDescent="0.3">
      <c r="A17" s="112">
        <v>11</v>
      </c>
      <c r="B17" s="127">
        <v>214381</v>
      </c>
      <c r="C17" s="127" t="s">
        <v>115</v>
      </c>
      <c r="D17" s="113">
        <v>9</v>
      </c>
      <c r="E17" s="113">
        <v>8</v>
      </c>
      <c r="F17" s="113">
        <v>9</v>
      </c>
      <c r="G17" s="113">
        <v>8</v>
      </c>
      <c r="H17" s="113">
        <v>7</v>
      </c>
      <c r="I17" s="113">
        <f t="shared" si="1"/>
        <v>41</v>
      </c>
      <c r="J17" s="113">
        <f t="shared" si="2"/>
        <v>6.1499999999999995</v>
      </c>
      <c r="K17" s="114">
        <v>3</v>
      </c>
      <c r="L17" s="114">
        <v>4</v>
      </c>
      <c r="M17" s="114">
        <v>3</v>
      </c>
      <c r="N17" s="114">
        <v>2</v>
      </c>
      <c r="O17" s="114">
        <v>2</v>
      </c>
      <c r="P17" s="114">
        <f t="shared" si="3"/>
        <v>14</v>
      </c>
      <c r="Q17" s="114">
        <f t="shared" si="4"/>
        <v>0.70000000000000007</v>
      </c>
      <c r="R17" s="115">
        <f t="shared" si="5"/>
        <v>12</v>
      </c>
      <c r="S17" s="115">
        <f t="shared" si="0"/>
        <v>12</v>
      </c>
      <c r="T17" s="115">
        <f t="shared" si="0"/>
        <v>12</v>
      </c>
      <c r="U17" s="115">
        <f t="shared" si="0"/>
        <v>10</v>
      </c>
      <c r="V17" s="115">
        <f t="shared" si="0"/>
        <v>9</v>
      </c>
      <c r="W17" s="28">
        <f t="shared" si="0"/>
        <v>55</v>
      </c>
      <c r="X17" s="116">
        <f t="shared" si="6"/>
        <v>11</v>
      </c>
      <c r="Y17" s="127">
        <v>41</v>
      </c>
      <c r="Z17" s="118">
        <f t="shared" si="7"/>
        <v>32.800000000000004</v>
      </c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19"/>
    </row>
    <row r="18" spans="1:44" s="117" customFormat="1" x14ac:dyDescent="0.3">
      <c r="A18" s="112">
        <v>12</v>
      </c>
      <c r="B18" s="127">
        <v>214382</v>
      </c>
      <c r="C18" s="127" t="s">
        <v>116</v>
      </c>
      <c r="D18" s="113">
        <v>6</v>
      </c>
      <c r="E18" s="113">
        <v>12</v>
      </c>
      <c r="F18" s="113">
        <v>11</v>
      </c>
      <c r="G18" s="113">
        <v>13</v>
      </c>
      <c r="H18" s="113">
        <v>15</v>
      </c>
      <c r="I18" s="113">
        <f t="shared" si="1"/>
        <v>57</v>
      </c>
      <c r="J18" s="113">
        <f t="shared" si="2"/>
        <v>8.5499999999999989</v>
      </c>
      <c r="K18" s="114">
        <v>4</v>
      </c>
      <c r="L18" s="114">
        <v>3</v>
      </c>
      <c r="M18" s="114">
        <v>2</v>
      </c>
      <c r="N18" s="114">
        <v>5</v>
      </c>
      <c r="O18" s="114">
        <v>4</v>
      </c>
      <c r="P18" s="114">
        <f t="shared" si="3"/>
        <v>18</v>
      </c>
      <c r="Q18" s="114">
        <f t="shared" si="4"/>
        <v>0.9</v>
      </c>
      <c r="R18" s="115">
        <f t="shared" si="5"/>
        <v>10</v>
      </c>
      <c r="S18" s="115">
        <f t="shared" si="0"/>
        <v>15</v>
      </c>
      <c r="T18" s="115">
        <f t="shared" si="0"/>
        <v>13</v>
      </c>
      <c r="U18" s="115">
        <f t="shared" si="0"/>
        <v>18</v>
      </c>
      <c r="V18" s="115">
        <f t="shared" si="0"/>
        <v>19</v>
      </c>
      <c r="W18" s="28">
        <f t="shared" si="0"/>
        <v>75</v>
      </c>
      <c r="X18" s="116">
        <f t="shared" si="6"/>
        <v>15</v>
      </c>
      <c r="Y18" s="127">
        <v>53</v>
      </c>
      <c r="Z18" s="118">
        <f t="shared" si="7"/>
        <v>42.400000000000006</v>
      </c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19"/>
    </row>
    <row r="19" spans="1:44" s="117" customFormat="1" x14ac:dyDescent="0.3">
      <c r="A19" s="112">
        <v>13</v>
      </c>
      <c r="B19" s="127">
        <v>214383</v>
      </c>
      <c r="C19" s="127" t="s">
        <v>117</v>
      </c>
      <c r="D19" s="113">
        <v>12</v>
      </c>
      <c r="E19" s="113">
        <v>11</v>
      </c>
      <c r="F19" s="113">
        <v>8</v>
      </c>
      <c r="G19" s="113">
        <v>10</v>
      </c>
      <c r="H19" s="113">
        <v>9</v>
      </c>
      <c r="I19" s="113">
        <f t="shared" si="1"/>
        <v>50</v>
      </c>
      <c r="J19" s="113">
        <f t="shared" si="2"/>
        <v>7.5</v>
      </c>
      <c r="K19" s="114">
        <v>3</v>
      </c>
      <c r="L19" s="114">
        <v>2</v>
      </c>
      <c r="M19" s="114">
        <v>3</v>
      </c>
      <c r="N19" s="114">
        <v>4</v>
      </c>
      <c r="O19" s="114">
        <v>5</v>
      </c>
      <c r="P19" s="114">
        <f t="shared" si="3"/>
        <v>17</v>
      </c>
      <c r="Q19" s="114">
        <f t="shared" si="4"/>
        <v>0.85000000000000009</v>
      </c>
      <c r="R19" s="115">
        <f t="shared" si="5"/>
        <v>15</v>
      </c>
      <c r="S19" s="115">
        <f t="shared" si="0"/>
        <v>13</v>
      </c>
      <c r="T19" s="115">
        <f t="shared" si="0"/>
        <v>11</v>
      </c>
      <c r="U19" s="115">
        <f t="shared" si="0"/>
        <v>14</v>
      </c>
      <c r="V19" s="115">
        <f t="shared" si="0"/>
        <v>14</v>
      </c>
      <c r="W19" s="28">
        <f t="shared" si="0"/>
        <v>67</v>
      </c>
      <c r="X19" s="116">
        <f t="shared" si="6"/>
        <v>13.4</v>
      </c>
      <c r="Y19" s="127">
        <v>49</v>
      </c>
      <c r="Z19" s="118">
        <f t="shared" si="7"/>
        <v>39.200000000000003</v>
      </c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19"/>
    </row>
    <row r="20" spans="1:44" s="117" customFormat="1" x14ac:dyDescent="0.3">
      <c r="A20" s="112">
        <v>14</v>
      </c>
      <c r="B20" s="127">
        <v>214384</v>
      </c>
      <c r="C20" s="127" t="s">
        <v>118</v>
      </c>
      <c r="D20" s="113">
        <v>9</v>
      </c>
      <c r="E20" s="113">
        <v>8</v>
      </c>
      <c r="F20" s="113">
        <v>11</v>
      </c>
      <c r="G20" s="113">
        <v>5</v>
      </c>
      <c r="H20" s="113">
        <v>6</v>
      </c>
      <c r="I20" s="113">
        <f t="shared" si="1"/>
        <v>39</v>
      </c>
      <c r="J20" s="113">
        <f t="shared" si="2"/>
        <v>5.85</v>
      </c>
      <c r="K20" s="114">
        <v>1</v>
      </c>
      <c r="L20" s="114">
        <v>2</v>
      </c>
      <c r="M20" s="114">
        <v>5</v>
      </c>
      <c r="N20" s="114">
        <v>2</v>
      </c>
      <c r="O20" s="114">
        <v>3</v>
      </c>
      <c r="P20" s="114">
        <f t="shared" si="3"/>
        <v>13</v>
      </c>
      <c r="Q20" s="114">
        <f t="shared" si="4"/>
        <v>0.65</v>
      </c>
      <c r="R20" s="115">
        <f t="shared" si="5"/>
        <v>10</v>
      </c>
      <c r="S20" s="115">
        <f t="shared" si="0"/>
        <v>10</v>
      </c>
      <c r="T20" s="115">
        <f t="shared" si="0"/>
        <v>16</v>
      </c>
      <c r="U20" s="115">
        <f t="shared" si="0"/>
        <v>7</v>
      </c>
      <c r="V20" s="115">
        <f t="shared" si="0"/>
        <v>9</v>
      </c>
      <c r="W20" s="28">
        <f t="shared" si="0"/>
        <v>52</v>
      </c>
      <c r="X20" s="116">
        <f t="shared" si="6"/>
        <v>10.4</v>
      </c>
      <c r="Y20" s="127">
        <v>38</v>
      </c>
      <c r="Z20" s="118">
        <f t="shared" si="7"/>
        <v>30.400000000000002</v>
      </c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19"/>
    </row>
    <row r="21" spans="1:44" s="117" customFormat="1" x14ac:dyDescent="0.3">
      <c r="A21" s="112">
        <v>15</v>
      </c>
      <c r="B21" s="127">
        <v>214385</v>
      </c>
      <c r="C21" s="127" t="s">
        <v>119</v>
      </c>
      <c r="D21" s="113">
        <v>8</v>
      </c>
      <c r="E21" s="113">
        <v>11</v>
      </c>
      <c r="F21" s="113">
        <v>15</v>
      </c>
      <c r="G21" s="113">
        <v>12</v>
      </c>
      <c r="H21" s="113">
        <v>13</v>
      </c>
      <c r="I21" s="113">
        <f t="shared" si="1"/>
        <v>59</v>
      </c>
      <c r="J21" s="113">
        <f t="shared" si="2"/>
        <v>8.85</v>
      </c>
      <c r="K21" s="114">
        <v>4</v>
      </c>
      <c r="L21" s="114">
        <v>2</v>
      </c>
      <c r="M21" s="114">
        <v>5</v>
      </c>
      <c r="N21" s="114">
        <v>4</v>
      </c>
      <c r="O21" s="114">
        <v>3</v>
      </c>
      <c r="P21" s="114">
        <f t="shared" si="3"/>
        <v>18</v>
      </c>
      <c r="Q21" s="114">
        <f t="shared" si="4"/>
        <v>0.9</v>
      </c>
      <c r="R21" s="115">
        <f t="shared" si="5"/>
        <v>12</v>
      </c>
      <c r="S21" s="115">
        <f t="shared" si="0"/>
        <v>13</v>
      </c>
      <c r="T21" s="115">
        <f t="shared" si="0"/>
        <v>20</v>
      </c>
      <c r="U21" s="115">
        <f t="shared" si="0"/>
        <v>16</v>
      </c>
      <c r="V21" s="115">
        <f t="shared" si="0"/>
        <v>16</v>
      </c>
      <c r="W21" s="28">
        <f t="shared" si="0"/>
        <v>77</v>
      </c>
      <c r="X21" s="116">
        <f t="shared" si="6"/>
        <v>15.4</v>
      </c>
      <c r="Y21" s="127">
        <v>57</v>
      </c>
      <c r="Z21" s="118">
        <f t="shared" si="7"/>
        <v>45.6</v>
      </c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19"/>
    </row>
    <row r="22" spans="1:44" s="117" customFormat="1" x14ac:dyDescent="0.3">
      <c r="A22" s="112">
        <v>16</v>
      </c>
      <c r="B22" s="127">
        <v>214386</v>
      </c>
      <c r="C22" s="127" t="s">
        <v>120</v>
      </c>
      <c r="D22" s="113">
        <v>8</v>
      </c>
      <c r="E22" s="113">
        <v>6</v>
      </c>
      <c r="F22" s="113">
        <v>13</v>
      </c>
      <c r="G22" s="113">
        <v>14</v>
      </c>
      <c r="H22" s="113">
        <v>7</v>
      </c>
      <c r="I22" s="113">
        <f t="shared" si="1"/>
        <v>48</v>
      </c>
      <c r="J22" s="113">
        <f t="shared" si="2"/>
        <v>7.1999999999999993</v>
      </c>
      <c r="K22" s="114">
        <v>3</v>
      </c>
      <c r="L22" s="114">
        <v>1</v>
      </c>
      <c r="M22" s="114">
        <v>4</v>
      </c>
      <c r="N22" s="114">
        <v>2</v>
      </c>
      <c r="O22" s="114">
        <v>5</v>
      </c>
      <c r="P22" s="114">
        <f t="shared" si="3"/>
        <v>15</v>
      </c>
      <c r="Q22" s="114">
        <f t="shared" si="4"/>
        <v>0.75</v>
      </c>
      <c r="R22" s="115">
        <f t="shared" si="5"/>
        <v>11</v>
      </c>
      <c r="S22" s="115">
        <f t="shared" si="0"/>
        <v>7</v>
      </c>
      <c r="T22" s="115">
        <f t="shared" si="0"/>
        <v>17</v>
      </c>
      <c r="U22" s="115">
        <f t="shared" si="0"/>
        <v>16</v>
      </c>
      <c r="V22" s="115">
        <f t="shared" si="0"/>
        <v>12</v>
      </c>
      <c r="W22" s="28">
        <f t="shared" si="0"/>
        <v>63</v>
      </c>
      <c r="X22" s="116">
        <f t="shared" si="6"/>
        <v>12.600000000000001</v>
      </c>
      <c r="Y22" s="127">
        <v>44</v>
      </c>
      <c r="Z22" s="118">
        <f t="shared" si="7"/>
        <v>35.200000000000003</v>
      </c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19"/>
    </row>
    <row r="23" spans="1:44" s="117" customFormat="1" x14ac:dyDescent="0.3">
      <c r="A23" s="112">
        <v>17</v>
      </c>
      <c r="B23" s="127">
        <v>214387</v>
      </c>
      <c r="C23" s="127" t="s">
        <v>121</v>
      </c>
      <c r="D23" s="113">
        <v>7</v>
      </c>
      <c r="E23" s="113">
        <v>17</v>
      </c>
      <c r="F23" s="113">
        <v>13</v>
      </c>
      <c r="G23" s="113">
        <v>5</v>
      </c>
      <c r="H23" s="113">
        <v>6</v>
      </c>
      <c r="I23" s="113">
        <f t="shared" si="1"/>
        <v>48</v>
      </c>
      <c r="J23" s="113">
        <f t="shared" si="2"/>
        <v>7.1999999999999993</v>
      </c>
      <c r="K23" s="114">
        <v>2</v>
      </c>
      <c r="L23" s="114">
        <v>4</v>
      </c>
      <c r="M23" s="114">
        <v>3</v>
      </c>
      <c r="N23" s="114">
        <v>1</v>
      </c>
      <c r="O23" s="114">
        <v>4</v>
      </c>
      <c r="P23" s="114">
        <f t="shared" si="3"/>
        <v>14</v>
      </c>
      <c r="Q23" s="114">
        <f t="shared" si="4"/>
        <v>0.70000000000000007</v>
      </c>
      <c r="R23" s="115">
        <f t="shared" si="5"/>
        <v>9</v>
      </c>
      <c r="S23" s="115">
        <f t="shared" si="5"/>
        <v>21</v>
      </c>
      <c r="T23" s="115">
        <f t="shared" si="5"/>
        <v>16</v>
      </c>
      <c r="U23" s="115">
        <f t="shared" si="5"/>
        <v>6</v>
      </c>
      <c r="V23" s="115">
        <f t="shared" si="5"/>
        <v>10</v>
      </c>
      <c r="W23" s="28">
        <f t="shared" si="5"/>
        <v>62</v>
      </c>
      <c r="X23" s="116">
        <f t="shared" si="6"/>
        <v>12.4</v>
      </c>
      <c r="Y23" s="127">
        <v>42</v>
      </c>
      <c r="Z23" s="118">
        <f t="shared" si="7"/>
        <v>33.6</v>
      </c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19"/>
    </row>
    <row r="24" spans="1:44" s="117" customFormat="1" x14ac:dyDescent="0.3">
      <c r="A24" s="112">
        <v>18</v>
      </c>
      <c r="B24" s="127">
        <v>214388</v>
      </c>
      <c r="C24" s="127" t="s">
        <v>122</v>
      </c>
      <c r="D24" s="113">
        <v>0</v>
      </c>
      <c r="E24" s="113">
        <v>0</v>
      </c>
      <c r="F24" s="113">
        <v>1</v>
      </c>
      <c r="G24" s="113">
        <v>5</v>
      </c>
      <c r="H24" s="113">
        <v>2</v>
      </c>
      <c r="I24" s="113">
        <f t="shared" si="1"/>
        <v>8</v>
      </c>
      <c r="J24" s="113">
        <f t="shared" si="2"/>
        <v>1.2</v>
      </c>
      <c r="K24" s="114">
        <v>0</v>
      </c>
      <c r="L24" s="114">
        <v>1</v>
      </c>
      <c r="M24" s="114">
        <v>0</v>
      </c>
      <c r="N24" s="114">
        <v>1</v>
      </c>
      <c r="O24" s="114">
        <v>1</v>
      </c>
      <c r="P24" s="114">
        <f t="shared" si="3"/>
        <v>3</v>
      </c>
      <c r="Q24" s="114">
        <f t="shared" si="4"/>
        <v>0.15000000000000002</v>
      </c>
      <c r="R24" s="115">
        <f t="shared" si="5"/>
        <v>0</v>
      </c>
      <c r="S24" s="115">
        <f t="shared" si="5"/>
        <v>1</v>
      </c>
      <c r="T24" s="115">
        <f t="shared" si="5"/>
        <v>1</v>
      </c>
      <c r="U24" s="115">
        <f t="shared" si="5"/>
        <v>6</v>
      </c>
      <c r="V24" s="115">
        <f t="shared" si="5"/>
        <v>3</v>
      </c>
      <c r="W24" s="28">
        <f t="shared" si="5"/>
        <v>11</v>
      </c>
      <c r="X24" s="116">
        <f t="shared" si="6"/>
        <v>2.2000000000000002</v>
      </c>
      <c r="Y24" s="127">
        <v>4</v>
      </c>
      <c r="Z24" s="118">
        <f t="shared" si="7"/>
        <v>3.2</v>
      </c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19"/>
    </row>
    <row r="25" spans="1:44" s="117" customFormat="1" x14ac:dyDescent="0.3">
      <c r="A25" s="112">
        <v>19</v>
      </c>
      <c r="B25" s="127">
        <v>214389</v>
      </c>
      <c r="C25" s="127" t="s">
        <v>123</v>
      </c>
      <c r="D25" s="113">
        <v>16</v>
      </c>
      <c r="E25" s="113">
        <v>14</v>
      </c>
      <c r="F25" s="113">
        <v>12</v>
      </c>
      <c r="G25" s="113">
        <v>11</v>
      </c>
      <c r="H25" s="113">
        <v>9</v>
      </c>
      <c r="I25" s="113">
        <f t="shared" si="1"/>
        <v>62</v>
      </c>
      <c r="J25" s="113">
        <f t="shared" si="2"/>
        <v>9.2999999999999989</v>
      </c>
      <c r="K25" s="114">
        <v>4</v>
      </c>
      <c r="L25" s="114">
        <v>2</v>
      </c>
      <c r="M25" s="114">
        <v>5</v>
      </c>
      <c r="N25" s="114">
        <v>4</v>
      </c>
      <c r="O25" s="114">
        <v>3</v>
      </c>
      <c r="P25" s="114">
        <f t="shared" si="3"/>
        <v>18</v>
      </c>
      <c r="Q25" s="114">
        <f t="shared" si="4"/>
        <v>0.9</v>
      </c>
      <c r="R25" s="115">
        <f t="shared" si="5"/>
        <v>20</v>
      </c>
      <c r="S25" s="115">
        <f t="shared" si="5"/>
        <v>16</v>
      </c>
      <c r="T25" s="115">
        <f t="shared" si="5"/>
        <v>17</v>
      </c>
      <c r="U25" s="115">
        <f t="shared" si="5"/>
        <v>15</v>
      </c>
      <c r="V25" s="115">
        <f t="shared" si="5"/>
        <v>12</v>
      </c>
      <c r="W25" s="28">
        <f t="shared" si="5"/>
        <v>80</v>
      </c>
      <c r="X25" s="116">
        <f t="shared" si="6"/>
        <v>16</v>
      </c>
      <c r="Y25" s="127">
        <v>53</v>
      </c>
      <c r="Z25" s="118">
        <f t="shared" si="7"/>
        <v>42.400000000000006</v>
      </c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19"/>
    </row>
    <row r="26" spans="1:44" s="117" customFormat="1" x14ac:dyDescent="0.3">
      <c r="A26" s="112">
        <v>20</v>
      </c>
      <c r="B26" s="127">
        <v>214390</v>
      </c>
      <c r="C26" s="127" t="s">
        <v>124</v>
      </c>
      <c r="D26" s="113">
        <v>9</v>
      </c>
      <c r="E26" s="113">
        <v>10</v>
      </c>
      <c r="F26" s="113">
        <v>13</v>
      </c>
      <c r="G26" s="113">
        <v>8</v>
      </c>
      <c r="H26" s="113">
        <v>7</v>
      </c>
      <c r="I26" s="113">
        <f t="shared" si="1"/>
        <v>47</v>
      </c>
      <c r="J26" s="113">
        <f t="shared" si="2"/>
        <v>7.05</v>
      </c>
      <c r="K26" s="114">
        <v>4</v>
      </c>
      <c r="L26" s="114">
        <v>3</v>
      </c>
      <c r="M26" s="114">
        <v>1</v>
      </c>
      <c r="N26" s="114">
        <v>4</v>
      </c>
      <c r="O26" s="114">
        <v>2</v>
      </c>
      <c r="P26" s="114">
        <f t="shared" si="3"/>
        <v>14</v>
      </c>
      <c r="Q26" s="114">
        <f t="shared" si="4"/>
        <v>0.70000000000000007</v>
      </c>
      <c r="R26" s="115">
        <f t="shared" si="5"/>
        <v>13</v>
      </c>
      <c r="S26" s="115">
        <f t="shared" si="5"/>
        <v>13</v>
      </c>
      <c r="T26" s="115">
        <f t="shared" si="5"/>
        <v>14</v>
      </c>
      <c r="U26" s="115">
        <f t="shared" si="5"/>
        <v>12</v>
      </c>
      <c r="V26" s="115">
        <f t="shared" si="5"/>
        <v>9</v>
      </c>
      <c r="W26" s="28">
        <f t="shared" si="5"/>
        <v>61</v>
      </c>
      <c r="X26" s="116">
        <f t="shared" si="6"/>
        <v>12.200000000000001</v>
      </c>
      <c r="Y26" s="127">
        <v>42</v>
      </c>
      <c r="Z26" s="118">
        <f t="shared" si="7"/>
        <v>33.6</v>
      </c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19"/>
    </row>
    <row r="27" spans="1:44" s="117" customFormat="1" x14ac:dyDescent="0.3">
      <c r="A27" s="112">
        <v>21</v>
      </c>
      <c r="B27" s="127">
        <v>214391</v>
      </c>
      <c r="C27" s="127" t="s">
        <v>125</v>
      </c>
      <c r="D27" s="113">
        <v>11</v>
      </c>
      <c r="E27" s="113">
        <v>9</v>
      </c>
      <c r="F27" s="113">
        <v>12</v>
      </c>
      <c r="G27" s="113">
        <v>11</v>
      </c>
      <c r="H27" s="113">
        <v>14</v>
      </c>
      <c r="I27" s="113">
        <f t="shared" si="1"/>
        <v>57</v>
      </c>
      <c r="J27" s="113">
        <f t="shared" si="2"/>
        <v>8.5499999999999989</v>
      </c>
      <c r="K27" s="114">
        <v>5</v>
      </c>
      <c r="L27" s="114">
        <v>4</v>
      </c>
      <c r="M27" s="114">
        <v>3</v>
      </c>
      <c r="N27" s="114">
        <v>2</v>
      </c>
      <c r="O27" s="114">
        <v>4</v>
      </c>
      <c r="P27" s="114">
        <f t="shared" si="3"/>
        <v>18</v>
      </c>
      <c r="Q27" s="114">
        <f t="shared" si="4"/>
        <v>0.9</v>
      </c>
      <c r="R27" s="115">
        <f t="shared" si="5"/>
        <v>16</v>
      </c>
      <c r="S27" s="115">
        <f t="shared" si="5"/>
        <v>13</v>
      </c>
      <c r="T27" s="115">
        <f t="shared" si="5"/>
        <v>15</v>
      </c>
      <c r="U27" s="115">
        <f t="shared" si="5"/>
        <v>13</v>
      </c>
      <c r="V27" s="115">
        <f t="shared" si="5"/>
        <v>18</v>
      </c>
      <c r="W27" s="28">
        <f t="shared" si="5"/>
        <v>75</v>
      </c>
      <c r="X27" s="116">
        <f t="shared" si="6"/>
        <v>15</v>
      </c>
      <c r="Y27" s="127">
        <v>54</v>
      </c>
      <c r="Z27" s="118">
        <f t="shared" si="7"/>
        <v>43.2</v>
      </c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19"/>
    </row>
    <row r="28" spans="1:44" s="117" customFormat="1" x14ac:dyDescent="0.3">
      <c r="A28" s="112">
        <v>22</v>
      </c>
      <c r="B28" s="127">
        <v>214392</v>
      </c>
      <c r="C28" s="127" t="s">
        <v>126</v>
      </c>
      <c r="D28" s="113">
        <v>18</v>
      </c>
      <c r="E28" s="113">
        <v>10</v>
      </c>
      <c r="F28" s="113">
        <v>9</v>
      </c>
      <c r="G28" s="113">
        <v>8</v>
      </c>
      <c r="H28" s="113">
        <v>5</v>
      </c>
      <c r="I28" s="113">
        <f t="shared" si="1"/>
        <v>50</v>
      </c>
      <c r="J28" s="113">
        <f t="shared" si="2"/>
        <v>7.5</v>
      </c>
      <c r="K28" s="114">
        <v>3</v>
      </c>
      <c r="L28" s="114">
        <v>2</v>
      </c>
      <c r="M28" s="114">
        <v>4</v>
      </c>
      <c r="N28" s="114">
        <v>3</v>
      </c>
      <c r="O28" s="114">
        <v>2</v>
      </c>
      <c r="P28" s="114">
        <f t="shared" si="3"/>
        <v>14</v>
      </c>
      <c r="Q28" s="114">
        <f t="shared" si="4"/>
        <v>0.70000000000000007</v>
      </c>
      <c r="R28" s="115">
        <f t="shared" si="5"/>
        <v>21</v>
      </c>
      <c r="S28" s="115">
        <f t="shared" si="5"/>
        <v>12</v>
      </c>
      <c r="T28" s="115">
        <f t="shared" si="5"/>
        <v>13</v>
      </c>
      <c r="U28" s="115">
        <f t="shared" si="5"/>
        <v>11</v>
      </c>
      <c r="V28" s="115">
        <f t="shared" si="5"/>
        <v>7</v>
      </c>
      <c r="W28" s="28">
        <f t="shared" si="5"/>
        <v>64</v>
      </c>
      <c r="X28" s="116">
        <f t="shared" si="6"/>
        <v>12.8</v>
      </c>
      <c r="Y28" s="127">
        <v>48</v>
      </c>
      <c r="Z28" s="118">
        <f t="shared" si="7"/>
        <v>38.400000000000006</v>
      </c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19"/>
    </row>
    <row r="29" spans="1:44" s="117" customFormat="1" x14ac:dyDescent="0.3">
      <c r="A29" s="112">
        <v>23</v>
      </c>
      <c r="B29" s="127">
        <v>214393</v>
      </c>
      <c r="C29" s="127" t="s">
        <v>127</v>
      </c>
      <c r="D29" s="113">
        <v>8</v>
      </c>
      <c r="E29" s="113">
        <v>9</v>
      </c>
      <c r="F29" s="113">
        <v>8</v>
      </c>
      <c r="G29" s="113">
        <v>9</v>
      </c>
      <c r="H29" s="113">
        <v>6</v>
      </c>
      <c r="I29" s="113">
        <f t="shared" si="1"/>
        <v>40</v>
      </c>
      <c r="J29" s="113">
        <f t="shared" si="2"/>
        <v>6</v>
      </c>
      <c r="K29" s="114">
        <v>4</v>
      </c>
      <c r="L29" s="114">
        <v>2</v>
      </c>
      <c r="M29" s="114">
        <v>5</v>
      </c>
      <c r="N29" s="114">
        <v>3</v>
      </c>
      <c r="O29" s="114">
        <v>1</v>
      </c>
      <c r="P29" s="114">
        <f t="shared" si="3"/>
        <v>15</v>
      </c>
      <c r="Q29" s="114">
        <f t="shared" si="4"/>
        <v>0.75</v>
      </c>
      <c r="R29" s="115">
        <f t="shared" si="5"/>
        <v>12</v>
      </c>
      <c r="S29" s="115">
        <f t="shared" si="5"/>
        <v>11</v>
      </c>
      <c r="T29" s="115">
        <f t="shared" si="5"/>
        <v>13</v>
      </c>
      <c r="U29" s="115">
        <f t="shared" si="5"/>
        <v>12</v>
      </c>
      <c r="V29" s="115">
        <f t="shared" si="5"/>
        <v>7</v>
      </c>
      <c r="W29" s="28">
        <f t="shared" si="5"/>
        <v>55</v>
      </c>
      <c r="X29" s="116">
        <f t="shared" si="6"/>
        <v>11</v>
      </c>
      <c r="Y29" s="127">
        <v>36</v>
      </c>
      <c r="Z29" s="118">
        <f t="shared" si="7"/>
        <v>28.8</v>
      </c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19"/>
    </row>
    <row r="30" spans="1:44" s="117" customFormat="1" x14ac:dyDescent="0.3">
      <c r="A30" s="112">
        <v>24</v>
      </c>
      <c r="B30" s="127">
        <v>214394</v>
      </c>
      <c r="C30" s="127" t="s">
        <v>128</v>
      </c>
      <c r="D30" s="113">
        <v>16</v>
      </c>
      <c r="E30" s="113">
        <v>18</v>
      </c>
      <c r="F30" s="113">
        <v>15</v>
      </c>
      <c r="G30" s="113">
        <v>5</v>
      </c>
      <c r="H30" s="113">
        <v>6</v>
      </c>
      <c r="I30" s="113">
        <f t="shared" si="1"/>
        <v>60</v>
      </c>
      <c r="J30" s="113">
        <f t="shared" si="2"/>
        <v>9</v>
      </c>
      <c r="K30" s="114">
        <v>3</v>
      </c>
      <c r="L30" s="114">
        <v>5</v>
      </c>
      <c r="M30" s="114">
        <v>4</v>
      </c>
      <c r="N30" s="114">
        <v>2</v>
      </c>
      <c r="O30" s="114">
        <v>2</v>
      </c>
      <c r="P30" s="114">
        <f t="shared" si="3"/>
        <v>16</v>
      </c>
      <c r="Q30" s="114">
        <f t="shared" si="4"/>
        <v>0.8</v>
      </c>
      <c r="R30" s="115">
        <f t="shared" si="5"/>
        <v>19</v>
      </c>
      <c r="S30" s="115">
        <f t="shared" si="5"/>
        <v>23</v>
      </c>
      <c r="T30" s="115">
        <f t="shared" si="5"/>
        <v>19</v>
      </c>
      <c r="U30" s="115">
        <f t="shared" si="5"/>
        <v>7</v>
      </c>
      <c r="V30" s="115">
        <f t="shared" si="5"/>
        <v>8</v>
      </c>
      <c r="W30" s="28">
        <f t="shared" si="5"/>
        <v>76</v>
      </c>
      <c r="X30" s="116">
        <f t="shared" si="6"/>
        <v>15.200000000000001</v>
      </c>
      <c r="Y30" s="127">
        <v>52</v>
      </c>
      <c r="Z30" s="118">
        <f t="shared" si="7"/>
        <v>41.6</v>
      </c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19"/>
    </row>
    <row r="31" spans="1:44" s="117" customFormat="1" x14ac:dyDescent="0.3">
      <c r="A31" s="112">
        <v>25</v>
      </c>
      <c r="B31" s="127">
        <v>214395</v>
      </c>
      <c r="C31" s="127" t="s">
        <v>129</v>
      </c>
      <c r="D31" s="113">
        <v>8</v>
      </c>
      <c r="E31" s="113">
        <v>9</v>
      </c>
      <c r="F31" s="113">
        <v>11</v>
      </c>
      <c r="G31" s="113">
        <v>15</v>
      </c>
      <c r="H31" s="113">
        <v>14</v>
      </c>
      <c r="I31" s="113">
        <f t="shared" si="1"/>
        <v>57</v>
      </c>
      <c r="J31" s="113">
        <f t="shared" si="2"/>
        <v>8.5499999999999989</v>
      </c>
      <c r="K31" s="114">
        <v>6</v>
      </c>
      <c r="L31" s="114">
        <v>5</v>
      </c>
      <c r="M31" s="114">
        <v>3</v>
      </c>
      <c r="N31" s="114">
        <v>2</v>
      </c>
      <c r="O31" s="114">
        <v>4</v>
      </c>
      <c r="P31" s="114">
        <f t="shared" si="3"/>
        <v>20</v>
      </c>
      <c r="Q31" s="114">
        <f t="shared" si="4"/>
        <v>1</v>
      </c>
      <c r="R31" s="115">
        <f t="shared" si="5"/>
        <v>14</v>
      </c>
      <c r="S31" s="115">
        <f t="shared" si="5"/>
        <v>14</v>
      </c>
      <c r="T31" s="115">
        <f t="shared" si="5"/>
        <v>14</v>
      </c>
      <c r="U31" s="115">
        <f t="shared" si="5"/>
        <v>17</v>
      </c>
      <c r="V31" s="115">
        <f t="shared" si="5"/>
        <v>18</v>
      </c>
      <c r="W31" s="28">
        <f t="shared" si="5"/>
        <v>77</v>
      </c>
      <c r="X31" s="116">
        <f t="shared" si="6"/>
        <v>15.4</v>
      </c>
      <c r="Y31" s="127">
        <v>56</v>
      </c>
      <c r="Z31" s="118">
        <f t="shared" si="7"/>
        <v>44.800000000000004</v>
      </c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19"/>
    </row>
    <row r="32" spans="1:44" s="117" customFormat="1" x14ac:dyDescent="0.3">
      <c r="A32" s="112">
        <v>26</v>
      </c>
      <c r="B32" s="127">
        <v>214396</v>
      </c>
      <c r="C32" s="127" t="s">
        <v>130</v>
      </c>
      <c r="D32" s="113">
        <v>13</v>
      </c>
      <c r="E32" s="113">
        <v>14</v>
      </c>
      <c r="F32" s="113">
        <v>15</v>
      </c>
      <c r="G32" s="113">
        <v>18</v>
      </c>
      <c r="H32" s="113">
        <v>18</v>
      </c>
      <c r="I32" s="113">
        <f t="shared" si="1"/>
        <v>78</v>
      </c>
      <c r="J32" s="113">
        <f t="shared" si="2"/>
        <v>11.7</v>
      </c>
      <c r="K32" s="114">
        <v>5</v>
      </c>
      <c r="L32" s="114">
        <v>3</v>
      </c>
      <c r="M32" s="114">
        <v>6</v>
      </c>
      <c r="N32" s="114">
        <v>4</v>
      </c>
      <c r="O32" s="114">
        <v>5</v>
      </c>
      <c r="P32" s="114">
        <f>SUM(K32:O32)</f>
        <v>23</v>
      </c>
      <c r="Q32" s="114">
        <f>P32*0.05</f>
        <v>1.1500000000000001</v>
      </c>
      <c r="R32" s="115">
        <f t="shared" si="5"/>
        <v>18</v>
      </c>
      <c r="S32" s="115">
        <f t="shared" si="5"/>
        <v>17</v>
      </c>
      <c r="T32" s="115">
        <f t="shared" si="5"/>
        <v>21</v>
      </c>
      <c r="U32" s="115">
        <f t="shared" si="5"/>
        <v>22</v>
      </c>
      <c r="V32" s="115">
        <f t="shared" si="5"/>
        <v>23</v>
      </c>
      <c r="W32" s="28">
        <f>I32+P32</f>
        <v>101</v>
      </c>
      <c r="X32" s="116">
        <f t="shared" si="6"/>
        <v>20.200000000000003</v>
      </c>
      <c r="Y32" s="127">
        <v>76</v>
      </c>
      <c r="Z32" s="118">
        <f t="shared" si="7"/>
        <v>60.800000000000004</v>
      </c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19"/>
    </row>
    <row r="33" spans="1:44" s="117" customFormat="1" x14ac:dyDescent="0.3">
      <c r="A33" s="112">
        <v>27</v>
      </c>
      <c r="B33" s="127">
        <v>214397</v>
      </c>
      <c r="C33" s="127" t="s">
        <v>131</v>
      </c>
      <c r="D33" s="113">
        <v>16</v>
      </c>
      <c r="E33" s="113">
        <v>14</v>
      </c>
      <c r="F33" s="113">
        <v>12</v>
      </c>
      <c r="G33" s="113">
        <v>14</v>
      </c>
      <c r="H33" s="113">
        <v>11</v>
      </c>
      <c r="I33" s="113">
        <f t="shared" si="1"/>
        <v>67</v>
      </c>
      <c r="J33" s="113">
        <f t="shared" si="2"/>
        <v>10.049999999999999</v>
      </c>
      <c r="K33" s="114">
        <v>4</v>
      </c>
      <c r="L33" s="114">
        <v>5</v>
      </c>
      <c r="M33" s="114">
        <v>5</v>
      </c>
      <c r="N33" s="114">
        <v>4</v>
      </c>
      <c r="O33" s="114">
        <v>5</v>
      </c>
      <c r="P33" s="114">
        <f>SUM(K33:O33)</f>
        <v>23</v>
      </c>
      <c r="Q33" s="114">
        <f>P33*0.05</f>
        <v>1.1500000000000001</v>
      </c>
      <c r="R33" s="115">
        <f t="shared" si="5"/>
        <v>20</v>
      </c>
      <c r="S33" s="115">
        <f t="shared" si="5"/>
        <v>19</v>
      </c>
      <c r="T33" s="115">
        <f t="shared" si="5"/>
        <v>17</v>
      </c>
      <c r="U33" s="115">
        <f t="shared" si="5"/>
        <v>18</v>
      </c>
      <c r="V33" s="115">
        <f t="shared" si="5"/>
        <v>16</v>
      </c>
      <c r="W33" s="28">
        <f>I33+P33</f>
        <v>90</v>
      </c>
      <c r="X33" s="116">
        <f t="shared" si="6"/>
        <v>18</v>
      </c>
      <c r="Y33" s="127">
        <v>66</v>
      </c>
      <c r="Z33" s="118">
        <f t="shared" si="7"/>
        <v>52.800000000000004</v>
      </c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19"/>
    </row>
    <row r="34" spans="1:44" s="117" customFormat="1" x14ac:dyDescent="0.3">
      <c r="A34" s="112">
        <v>28</v>
      </c>
      <c r="B34" s="127">
        <v>214398</v>
      </c>
      <c r="C34" s="127" t="s">
        <v>132</v>
      </c>
      <c r="D34" s="113">
        <v>8</v>
      </c>
      <c r="E34" s="113">
        <v>16</v>
      </c>
      <c r="F34" s="113">
        <v>15</v>
      </c>
      <c r="G34" s="113">
        <v>13</v>
      </c>
      <c r="H34" s="113">
        <v>11</v>
      </c>
      <c r="I34" s="113">
        <f t="shared" si="1"/>
        <v>63</v>
      </c>
      <c r="J34" s="113">
        <f t="shared" si="2"/>
        <v>9.4499999999999993</v>
      </c>
      <c r="K34" s="114">
        <v>2</v>
      </c>
      <c r="L34" s="114">
        <v>3</v>
      </c>
      <c r="M34" s="114">
        <v>4</v>
      </c>
      <c r="N34" s="114">
        <v>3</v>
      </c>
      <c r="O34" s="114">
        <v>5</v>
      </c>
      <c r="P34" s="114">
        <f>SUM(K34:O34)</f>
        <v>17</v>
      </c>
      <c r="Q34" s="114">
        <f>P34*0.05</f>
        <v>0.85000000000000009</v>
      </c>
      <c r="R34" s="115">
        <f t="shared" si="5"/>
        <v>10</v>
      </c>
      <c r="S34" s="115">
        <f t="shared" si="5"/>
        <v>19</v>
      </c>
      <c r="T34" s="115">
        <f t="shared" si="5"/>
        <v>19</v>
      </c>
      <c r="U34" s="115">
        <f t="shared" si="5"/>
        <v>16</v>
      </c>
      <c r="V34" s="115">
        <f t="shared" si="5"/>
        <v>16</v>
      </c>
      <c r="W34" s="28">
        <f>I34+P34</f>
        <v>80</v>
      </c>
      <c r="X34" s="116">
        <f t="shared" si="6"/>
        <v>16</v>
      </c>
      <c r="Y34" s="127">
        <v>56</v>
      </c>
      <c r="Z34" s="118">
        <f t="shared" si="7"/>
        <v>44.800000000000004</v>
      </c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19"/>
    </row>
    <row r="35" spans="1:44" s="117" customFormat="1" x14ac:dyDescent="0.3">
      <c r="A35" s="112">
        <v>29</v>
      </c>
      <c r="B35" s="127">
        <v>214399</v>
      </c>
      <c r="C35" s="127" t="s">
        <v>133</v>
      </c>
      <c r="D35" s="113">
        <v>18</v>
      </c>
      <c r="E35" s="113">
        <v>19</v>
      </c>
      <c r="F35" s="113">
        <v>17</v>
      </c>
      <c r="G35" s="113">
        <v>13</v>
      </c>
      <c r="H35" s="113">
        <v>11</v>
      </c>
      <c r="I35" s="113">
        <f t="shared" si="1"/>
        <v>78</v>
      </c>
      <c r="J35" s="113">
        <f t="shared" si="2"/>
        <v>11.7</v>
      </c>
      <c r="K35" s="114">
        <v>4</v>
      </c>
      <c r="L35" s="114">
        <v>5</v>
      </c>
      <c r="M35" s="114">
        <v>3</v>
      </c>
      <c r="N35" s="114">
        <v>6</v>
      </c>
      <c r="O35" s="114">
        <v>5</v>
      </c>
      <c r="P35" s="114">
        <f t="shared" si="3"/>
        <v>23</v>
      </c>
      <c r="Q35" s="114">
        <f t="shared" si="4"/>
        <v>1.1500000000000001</v>
      </c>
      <c r="R35" s="115">
        <f t="shared" si="5"/>
        <v>22</v>
      </c>
      <c r="S35" s="115">
        <f t="shared" si="5"/>
        <v>24</v>
      </c>
      <c r="T35" s="115">
        <f t="shared" si="5"/>
        <v>20</v>
      </c>
      <c r="U35" s="115">
        <f t="shared" si="5"/>
        <v>19</v>
      </c>
      <c r="V35" s="115">
        <f t="shared" si="5"/>
        <v>16</v>
      </c>
      <c r="W35" s="28">
        <f t="shared" si="5"/>
        <v>101</v>
      </c>
      <c r="X35" s="116">
        <f t="shared" si="6"/>
        <v>20.200000000000003</v>
      </c>
      <c r="Y35" s="127">
        <v>74</v>
      </c>
      <c r="Z35" s="118">
        <f t="shared" si="7"/>
        <v>59.2</v>
      </c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19"/>
    </row>
    <row r="36" spans="1:44" s="117" customFormat="1" x14ac:dyDescent="0.3">
      <c r="A36" s="112">
        <v>30</v>
      </c>
      <c r="B36" s="127">
        <v>214400</v>
      </c>
      <c r="C36" s="127" t="s">
        <v>134</v>
      </c>
      <c r="D36" s="113">
        <v>12</v>
      </c>
      <c r="E36" s="113">
        <v>11</v>
      </c>
      <c r="F36" s="113">
        <v>14</v>
      </c>
      <c r="G36" s="113">
        <v>8</v>
      </c>
      <c r="H36" s="113">
        <v>9</v>
      </c>
      <c r="I36" s="113">
        <f t="shared" si="1"/>
        <v>54</v>
      </c>
      <c r="J36" s="113">
        <f t="shared" si="2"/>
        <v>8.1</v>
      </c>
      <c r="K36" s="132">
        <v>3</v>
      </c>
      <c r="L36" s="114">
        <v>5</v>
      </c>
      <c r="M36" s="114">
        <v>4</v>
      </c>
      <c r="N36" s="114">
        <v>2</v>
      </c>
      <c r="O36" s="114">
        <v>1</v>
      </c>
      <c r="P36" s="114">
        <f t="shared" si="3"/>
        <v>15</v>
      </c>
      <c r="Q36" s="114">
        <f t="shared" si="4"/>
        <v>0.75</v>
      </c>
      <c r="R36" s="115">
        <f>D36+K36</f>
        <v>15</v>
      </c>
      <c r="S36" s="115">
        <f t="shared" si="5"/>
        <v>16</v>
      </c>
      <c r="T36" s="115">
        <f t="shared" si="5"/>
        <v>18</v>
      </c>
      <c r="U36" s="115">
        <f t="shared" si="5"/>
        <v>10</v>
      </c>
      <c r="V36" s="115">
        <f t="shared" si="5"/>
        <v>10</v>
      </c>
      <c r="W36" s="28">
        <f t="shared" si="5"/>
        <v>69</v>
      </c>
      <c r="X36" s="116">
        <f t="shared" si="6"/>
        <v>13.8</v>
      </c>
      <c r="Y36" s="127">
        <v>42</v>
      </c>
      <c r="Z36" s="118">
        <f t="shared" si="7"/>
        <v>33.6</v>
      </c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19"/>
    </row>
    <row r="37" spans="1:44" s="117" customFormat="1" x14ac:dyDescent="0.3">
      <c r="A37" s="112">
        <v>31</v>
      </c>
      <c r="B37" s="127">
        <v>214401</v>
      </c>
      <c r="C37" s="127" t="s">
        <v>135</v>
      </c>
      <c r="D37" s="113">
        <v>15</v>
      </c>
      <c r="E37" s="113">
        <v>20</v>
      </c>
      <c r="F37" s="113">
        <v>15</v>
      </c>
      <c r="G37" s="113">
        <v>18</v>
      </c>
      <c r="H37" s="113">
        <v>19</v>
      </c>
      <c r="I37" s="113">
        <f t="shared" si="1"/>
        <v>87</v>
      </c>
      <c r="J37" s="113">
        <f t="shared" si="2"/>
        <v>13.049999999999999</v>
      </c>
      <c r="K37" s="114">
        <v>6</v>
      </c>
      <c r="L37" s="114">
        <v>5</v>
      </c>
      <c r="M37" s="114">
        <v>5</v>
      </c>
      <c r="N37" s="114">
        <v>6</v>
      </c>
      <c r="O37" s="114">
        <v>5</v>
      </c>
      <c r="P37" s="114">
        <f>SUM(K37:O37)</f>
        <v>27</v>
      </c>
      <c r="Q37" s="114">
        <f t="shared" si="4"/>
        <v>1.35</v>
      </c>
      <c r="R37" s="115">
        <f>D37+K37</f>
        <v>21</v>
      </c>
      <c r="S37" s="115">
        <f t="shared" si="5"/>
        <v>25</v>
      </c>
      <c r="T37" s="115">
        <f t="shared" si="5"/>
        <v>20</v>
      </c>
      <c r="U37" s="115">
        <f t="shared" si="5"/>
        <v>24</v>
      </c>
      <c r="V37" s="115">
        <f t="shared" si="5"/>
        <v>24</v>
      </c>
      <c r="W37" s="28">
        <f t="shared" si="5"/>
        <v>114</v>
      </c>
      <c r="X37" s="116">
        <f t="shared" si="6"/>
        <v>22.8</v>
      </c>
      <c r="Y37" s="127">
        <v>84</v>
      </c>
      <c r="Z37" s="118">
        <f t="shared" si="7"/>
        <v>67.2</v>
      </c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19"/>
    </row>
    <row r="38" spans="1:44" s="117" customFormat="1" x14ac:dyDescent="0.3">
      <c r="A38" s="112">
        <v>32</v>
      </c>
      <c r="B38" s="127">
        <v>214402</v>
      </c>
      <c r="C38" s="127" t="s">
        <v>136</v>
      </c>
      <c r="D38" s="113">
        <v>11</v>
      </c>
      <c r="E38" s="113">
        <v>13</v>
      </c>
      <c r="F38" s="113">
        <v>18</v>
      </c>
      <c r="G38" s="113">
        <v>16</v>
      </c>
      <c r="H38" s="113">
        <v>18</v>
      </c>
      <c r="I38" s="113">
        <f t="shared" si="1"/>
        <v>76</v>
      </c>
      <c r="J38" s="113">
        <f t="shared" si="2"/>
        <v>11.4</v>
      </c>
      <c r="K38" s="114">
        <v>3</v>
      </c>
      <c r="L38" s="114">
        <v>3</v>
      </c>
      <c r="M38" s="114">
        <v>5</v>
      </c>
      <c r="N38" s="114">
        <v>6</v>
      </c>
      <c r="O38" s="114">
        <v>5</v>
      </c>
      <c r="P38" s="114">
        <f t="shared" si="3"/>
        <v>22</v>
      </c>
      <c r="Q38" s="114">
        <f t="shared" si="4"/>
        <v>1.1000000000000001</v>
      </c>
      <c r="R38" s="115">
        <f t="shared" si="5"/>
        <v>14</v>
      </c>
      <c r="S38" s="115">
        <f t="shared" si="5"/>
        <v>16</v>
      </c>
      <c r="T38" s="115">
        <f t="shared" si="5"/>
        <v>23</v>
      </c>
      <c r="U38" s="115">
        <f t="shared" si="5"/>
        <v>22</v>
      </c>
      <c r="V38" s="115">
        <f t="shared" si="5"/>
        <v>23</v>
      </c>
      <c r="W38" s="28">
        <f t="shared" si="5"/>
        <v>98</v>
      </c>
      <c r="X38" s="116">
        <f t="shared" si="6"/>
        <v>19.600000000000001</v>
      </c>
      <c r="Y38" s="127">
        <v>74</v>
      </c>
      <c r="Z38" s="118">
        <f t="shared" si="7"/>
        <v>59.2</v>
      </c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19"/>
    </row>
    <row r="39" spans="1:44" s="117" customFormat="1" x14ac:dyDescent="0.3">
      <c r="A39" s="112">
        <v>33</v>
      </c>
      <c r="B39" s="127">
        <v>214403</v>
      </c>
      <c r="C39" s="127" t="s">
        <v>137</v>
      </c>
      <c r="D39" s="113">
        <v>13</v>
      </c>
      <c r="E39" s="113">
        <v>10</v>
      </c>
      <c r="F39" s="113">
        <v>14</v>
      </c>
      <c r="G39" s="113">
        <v>15</v>
      </c>
      <c r="H39" s="113">
        <v>13</v>
      </c>
      <c r="I39" s="113">
        <f t="shared" si="1"/>
        <v>65</v>
      </c>
      <c r="J39" s="113">
        <f t="shared" si="2"/>
        <v>9.75</v>
      </c>
      <c r="K39" s="114">
        <v>4</v>
      </c>
      <c r="L39" s="114">
        <v>2</v>
      </c>
      <c r="M39" s="114">
        <v>3</v>
      </c>
      <c r="N39" s="114">
        <v>2</v>
      </c>
      <c r="O39" s="114">
        <v>1</v>
      </c>
      <c r="P39" s="114">
        <f t="shared" si="3"/>
        <v>12</v>
      </c>
      <c r="Q39" s="114">
        <f t="shared" si="4"/>
        <v>0.60000000000000009</v>
      </c>
      <c r="R39" s="115">
        <f t="shared" si="5"/>
        <v>17</v>
      </c>
      <c r="S39" s="115">
        <f t="shared" si="5"/>
        <v>12</v>
      </c>
      <c r="T39" s="115">
        <f t="shared" si="5"/>
        <v>17</v>
      </c>
      <c r="U39" s="115">
        <f t="shared" si="5"/>
        <v>17</v>
      </c>
      <c r="V39" s="115">
        <f t="shared" si="5"/>
        <v>14</v>
      </c>
      <c r="W39" s="28">
        <f t="shared" si="5"/>
        <v>77</v>
      </c>
      <c r="X39" s="116">
        <f t="shared" si="6"/>
        <v>15.4</v>
      </c>
      <c r="Y39" s="127">
        <v>64</v>
      </c>
      <c r="Z39" s="118">
        <f t="shared" si="7"/>
        <v>51.2</v>
      </c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19"/>
    </row>
    <row r="40" spans="1:44" s="117" customFormat="1" x14ac:dyDescent="0.3">
      <c r="A40" s="112">
        <v>34</v>
      </c>
      <c r="B40" s="127">
        <v>214405</v>
      </c>
      <c r="C40" s="127" t="s">
        <v>138</v>
      </c>
      <c r="D40" s="113">
        <v>15</v>
      </c>
      <c r="E40" s="113">
        <v>12</v>
      </c>
      <c r="F40" s="113">
        <v>16</v>
      </c>
      <c r="G40" s="113">
        <v>12</v>
      </c>
      <c r="H40" s="113">
        <v>9</v>
      </c>
      <c r="I40" s="113">
        <f t="shared" si="1"/>
        <v>64</v>
      </c>
      <c r="J40" s="113">
        <f t="shared" si="2"/>
        <v>9.6</v>
      </c>
      <c r="K40" s="114">
        <v>5</v>
      </c>
      <c r="L40" s="114">
        <v>6</v>
      </c>
      <c r="M40" s="114">
        <v>5</v>
      </c>
      <c r="N40" s="114">
        <v>4</v>
      </c>
      <c r="O40" s="114">
        <v>5</v>
      </c>
      <c r="P40" s="114">
        <f t="shared" si="3"/>
        <v>25</v>
      </c>
      <c r="Q40" s="114">
        <f t="shared" si="4"/>
        <v>1.25</v>
      </c>
      <c r="R40" s="115">
        <f t="shared" si="5"/>
        <v>20</v>
      </c>
      <c r="S40" s="115">
        <f t="shared" si="5"/>
        <v>18</v>
      </c>
      <c r="T40" s="115">
        <f t="shared" si="5"/>
        <v>21</v>
      </c>
      <c r="U40" s="115">
        <f t="shared" si="5"/>
        <v>16</v>
      </c>
      <c r="V40" s="115">
        <f t="shared" si="5"/>
        <v>14</v>
      </c>
      <c r="W40" s="28">
        <f t="shared" si="5"/>
        <v>89</v>
      </c>
      <c r="X40" s="116">
        <f t="shared" si="6"/>
        <v>17.8</v>
      </c>
      <c r="Y40" s="127">
        <v>56</v>
      </c>
      <c r="Z40" s="118">
        <f t="shared" si="7"/>
        <v>44.800000000000004</v>
      </c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19"/>
    </row>
    <row r="41" spans="1:44" s="117" customFormat="1" x14ac:dyDescent="0.3">
      <c r="A41" s="112">
        <v>35</v>
      </c>
      <c r="B41" s="127">
        <v>214404</v>
      </c>
      <c r="C41" s="127" t="s">
        <v>138</v>
      </c>
      <c r="D41" s="113">
        <v>8</v>
      </c>
      <c r="E41" s="113">
        <v>10</v>
      </c>
      <c r="F41" s="113">
        <v>11</v>
      </c>
      <c r="G41" s="113">
        <v>8</v>
      </c>
      <c r="H41" s="113">
        <v>13</v>
      </c>
      <c r="I41" s="113">
        <f t="shared" si="1"/>
        <v>50</v>
      </c>
      <c r="J41" s="113">
        <f t="shared" si="2"/>
        <v>7.5</v>
      </c>
      <c r="K41" s="114">
        <v>6</v>
      </c>
      <c r="L41" s="114">
        <v>5</v>
      </c>
      <c r="M41" s="114">
        <v>4</v>
      </c>
      <c r="N41" s="114">
        <v>5</v>
      </c>
      <c r="O41" s="114">
        <v>3</v>
      </c>
      <c r="P41" s="114">
        <f t="shared" si="3"/>
        <v>23</v>
      </c>
      <c r="Q41" s="114">
        <f t="shared" si="4"/>
        <v>1.1500000000000001</v>
      </c>
      <c r="R41" s="115">
        <f t="shared" si="5"/>
        <v>14</v>
      </c>
      <c r="S41" s="115">
        <f t="shared" si="5"/>
        <v>15</v>
      </c>
      <c r="T41" s="115">
        <f t="shared" si="5"/>
        <v>15</v>
      </c>
      <c r="U41" s="115">
        <f t="shared" si="5"/>
        <v>13</v>
      </c>
      <c r="V41" s="115">
        <f t="shared" si="5"/>
        <v>16</v>
      </c>
      <c r="W41" s="28">
        <f t="shared" si="5"/>
        <v>73</v>
      </c>
      <c r="X41" s="116">
        <f t="shared" si="6"/>
        <v>14.600000000000001</v>
      </c>
      <c r="Y41" s="127">
        <v>50</v>
      </c>
      <c r="Z41" s="118">
        <f t="shared" si="7"/>
        <v>40</v>
      </c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19"/>
    </row>
    <row r="42" spans="1:44" s="117" customFormat="1" x14ac:dyDescent="0.3">
      <c r="A42" s="112">
        <v>36</v>
      </c>
      <c r="B42" s="127">
        <v>214406</v>
      </c>
      <c r="C42" s="127" t="s">
        <v>139</v>
      </c>
      <c r="D42" s="113">
        <v>17</v>
      </c>
      <c r="E42" s="113">
        <v>15</v>
      </c>
      <c r="F42" s="113">
        <v>12</v>
      </c>
      <c r="G42" s="113">
        <v>13</v>
      </c>
      <c r="H42" s="113">
        <v>11</v>
      </c>
      <c r="I42" s="113">
        <f t="shared" si="1"/>
        <v>68</v>
      </c>
      <c r="J42" s="113">
        <f t="shared" si="2"/>
        <v>10.199999999999999</v>
      </c>
      <c r="K42" s="114">
        <v>5</v>
      </c>
      <c r="L42" s="114">
        <v>4</v>
      </c>
      <c r="M42" s="114">
        <v>2</v>
      </c>
      <c r="N42" s="114">
        <v>5</v>
      </c>
      <c r="O42" s="114">
        <v>3</v>
      </c>
      <c r="P42" s="114">
        <f t="shared" si="3"/>
        <v>19</v>
      </c>
      <c r="Q42" s="114">
        <f t="shared" si="4"/>
        <v>0.95000000000000007</v>
      </c>
      <c r="R42" s="115">
        <f t="shared" si="5"/>
        <v>22</v>
      </c>
      <c r="S42" s="115">
        <f t="shared" si="5"/>
        <v>19</v>
      </c>
      <c r="T42" s="115">
        <f t="shared" si="5"/>
        <v>14</v>
      </c>
      <c r="U42" s="115">
        <f t="shared" si="5"/>
        <v>18</v>
      </c>
      <c r="V42" s="115">
        <f t="shared" si="5"/>
        <v>14</v>
      </c>
      <c r="W42" s="28">
        <f t="shared" si="5"/>
        <v>87</v>
      </c>
      <c r="X42" s="116">
        <f t="shared" si="6"/>
        <v>17.400000000000002</v>
      </c>
      <c r="Y42" s="127">
        <v>68</v>
      </c>
      <c r="Z42" s="118">
        <f t="shared" si="7"/>
        <v>54.400000000000006</v>
      </c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19"/>
    </row>
    <row r="43" spans="1:44" s="117" customFormat="1" x14ac:dyDescent="0.3">
      <c r="A43" s="112">
        <v>37</v>
      </c>
      <c r="B43" s="127">
        <v>214407</v>
      </c>
      <c r="C43" s="127" t="s">
        <v>140</v>
      </c>
      <c r="D43" s="113">
        <v>8</v>
      </c>
      <c r="E43" s="113">
        <v>9</v>
      </c>
      <c r="F43" s="113">
        <v>13</v>
      </c>
      <c r="G43" s="113">
        <v>10</v>
      </c>
      <c r="H43" s="113">
        <v>15</v>
      </c>
      <c r="I43" s="113">
        <f t="shared" si="1"/>
        <v>55</v>
      </c>
      <c r="J43" s="113">
        <f t="shared" si="2"/>
        <v>8.25</v>
      </c>
      <c r="K43" s="114">
        <v>6</v>
      </c>
      <c r="L43" s="114">
        <v>2</v>
      </c>
      <c r="M43" s="114">
        <v>4</v>
      </c>
      <c r="N43" s="114">
        <v>2</v>
      </c>
      <c r="O43" s="114">
        <v>3</v>
      </c>
      <c r="P43" s="114">
        <f t="shared" si="3"/>
        <v>17</v>
      </c>
      <c r="Q43" s="114">
        <f t="shared" si="4"/>
        <v>0.85000000000000009</v>
      </c>
      <c r="R43" s="115">
        <f t="shared" si="5"/>
        <v>14</v>
      </c>
      <c r="S43" s="115">
        <f t="shared" si="5"/>
        <v>11</v>
      </c>
      <c r="T43" s="115">
        <f t="shared" si="5"/>
        <v>17</v>
      </c>
      <c r="U43" s="115">
        <f t="shared" si="5"/>
        <v>12</v>
      </c>
      <c r="V43" s="115">
        <f t="shared" si="5"/>
        <v>18</v>
      </c>
      <c r="W43" s="28">
        <f t="shared" si="5"/>
        <v>72</v>
      </c>
      <c r="X43" s="116">
        <f t="shared" si="6"/>
        <v>14.4</v>
      </c>
      <c r="Y43" s="127">
        <v>52</v>
      </c>
      <c r="Z43" s="118">
        <f t="shared" si="7"/>
        <v>41.6</v>
      </c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19"/>
    </row>
    <row r="44" spans="1:44" s="117" customFormat="1" x14ac:dyDescent="0.3">
      <c r="A44" s="112">
        <v>38</v>
      </c>
      <c r="B44" s="127">
        <v>214408</v>
      </c>
      <c r="C44" s="127" t="s">
        <v>141</v>
      </c>
      <c r="D44" s="113">
        <v>7</v>
      </c>
      <c r="E44" s="113">
        <v>6</v>
      </c>
      <c r="F44" s="113">
        <v>8</v>
      </c>
      <c r="G44" s="113">
        <v>9</v>
      </c>
      <c r="H44" s="113">
        <v>8</v>
      </c>
      <c r="I44" s="113">
        <f t="shared" si="1"/>
        <v>38</v>
      </c>
      <c r="J44" s="113">
        <f t="shared" si="2"/>
        <v>5.7</v>
      </c>
      <c r="K44" s="114">
        <v>4</v>
      </c>
      <c r="L44" s="114">
        <v>3</v>
      </c>
      <c r="M44" s="114">
        <v>3</v>
      </c>
      <c r="N44" s="114">
        <v>4</v>
      </c>
      <c r="O44" s="114">
        <v>5</v>
      </c>
      <c r="P44" s="114">
        <f t="shared" si="3"/>
        <v>19</v>
      </c>
      <c r="Q44" s="114">
        <f t="shared" si="4"/>
        <v>0.95000000000000007</v>
      </c>
      <c r="R44" s="115">
        <f t="shared" si="5"/>
        <v>11</v>
      </c>
      <c r="S44" s="115">
        <f t="shared" si="5"/>
        <v>9</v>
      </c>
      <c r="T44" s="115">
        <f t="shared" si="5"/>
        <v>11</v>
      </c>
      <c r="U44" s="115">
        <f t="shared" si="5"/>
        <v>13</v>
      </c>
      <c r="V44" s="115">
        <f t="shared" si="5"/>
        <v>13</v>
      </c>
      <c r="W44" s="28">
        <f t="shared" si="5"/>
        <v>57</v>
      </c>
      <c r="X44" s="116">
        <f t="shared" si="6"/>
        <v>11.4</v>
      </c>
      <c r="Y44" s="127">
        <v>36</v>
      </c>
      <c r="Z44" s="118">
        <f t="shared" si="7"/>
        <v>28.8</v>
      </c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19"/>
    </row>
    <row r="45" spans="1:44" s="117" customFormat="1" x14ac:dyDescent="0.3">
      <c r="A45" s="112">
        <v>39</v>
      </c>
      <c r="B45" s="127">
        <v>214409</v>
      </c>
      <c r="C45" s="127" t="s">
        <v>142</v>
      </c>
      <c r="D45" s="113">
        <v>10</v>
      </c>
      <c r="E45" s="113">
        <v>12</v>
      </c>
      <c r="F45" s="113">
        <v>16</v>
      </c>
      <c r="G45" s="113">
        <v>8</v>
      </c>
      <c r="H45" s="113">
        <v>12</v>
      </c>
      <c r="I45" s="113">
        <f t="shared" si="1"/>
        <v>58</v>
      </c>
      <c r="J45" s="113">
        <f t="shared" si="2"/>
        <v>8.6999999999999993</v>
      </c>
      <c r="K45" s="114">
        <v>3</v>
      </c>
      <c r="L45" s="114">
        <v>2</v>
      </c>
      <c r="M45" s="114">
        <v>1</v>
      </c>
      <c r="N45" s="114">
        <v>6</v>
      </c>
      <c r="O45" s="114">
        <v>5</v>
      </c>
      <c r="P45" s="114">
        <f t="shared" si="3"/>
        <v>17</v>
      </c>
      <c r="Q45" s="114">
        <f t="shared" si="4"/>
        <v>0.85000000000000009</v>
      </c>
      <c r="R45" s="115">
        <f t="shared" si="5"/>
        <v>13</v>
      </c>
      <c r="S45" s="115">
        <f t="shared" si="5"/>
        <v>14</v>
      </c>
      <c r="T45" s="115">
        <f t="shared" si="5"/>
        <v>17</v>
      </c>
      <c r="U45" s="115">
        <f t="shared" si="5"/>
        <v>14</v>
      </c>
      <c r="V45" s="115">
        <f t="shared" si="5"/>
        <v>17</v>
      </c>
      <c r="W45" s="28">
        <f t="shared" si="5"/>
        <v>75</v>
      </c>
      <c r="X45" s="116">
        <f t="shared" si="6"/>
        <v>15</v>
      </c>
      <c r="Y45" s="127">
        <v>52</v>
      </c>
      <c r="Z45" s="118">
        <f t="shared" si="7"/>
        <v>41.6</v>
      </c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19"/>
    </row>
    <row r="46" spans="1:44" s="117" customFormat="1" x14ac:dyDescent="0.3">
      <c r="A46" s="112">
        <v>40</v>
      </c>
      <c r="B46" s="127">
        <v>214410</v>
      </c>
      <c r="C46" s="127" t="s">
        <v>143</v>
      </c>
      <c r="D46" s="113">
        <v>11</v>
      </c>
      <c r="E46" s="113">
        <v>15</v>
      </c>
      <c r="F46" s="113">
        <v>13</v>
      </c>
      <c r="G46" s="113">
        <v>15</v>
      </c>
      <c r="H46" s="113">
        <v>15</v>
      </c>
      <c r="I46" s="113">
        <f t="shared" si="1"/>
        <v>69</v>
      </c>
      <c r="J46" s="113">
        <f t="shared" si="2"/>
        <v>10.35</v>
      </c>
      <c r="K46" s="114">
        <v>5</v>
      </c>
      <c r="L46" s="114">
        <v>6</v>
      </c>
      <c r="M46" s="114">
        <v>5</v>
      </c>
      <c r="N46" s="114">
        <v>4</v>
      </c>
      <c r="O46" s="114">
        <v>3</v>
      </c>
      <c r="P46" s="114">
        <f>SUM(K46:O46)</f>
        <v>23</v>
      </c>
      <c r="Q46" s="114">
        <f t="shared" si="4"/>
        <v>1.1500000000000001</v>
      </c>
      <c r="R46" s="115">
        <f t="shared" si="5"/>
        <v>16</v>
      </c>
      <c r="S46" s="115">
        <f t="shared" si="5"/>
        <v>21</v>
      </c>
      <c r="T46" s="115">
        <f t="shared" si="5"/>
        <v>18</v>
      </c>
      <c r="U46" s="115">
        <f t="shared" si="5"/>
        <v>19</v>
      </c>
      <c r="V46" s="115">
        <f t="shared" si="5"/>
        <v>18</v>
      </c>
      <c r="W46" s="28">
        <f t="shared" si="5"/>
        <v>92</v>
      </c>
      <c r="X46" s="116">
        <f t="shared" si="6"/>
        <v>18.400000000000002</v>
      </c>
      <c r="Y46" s="127">
        <v>68</v>
      </c>
      <c r="Z46" s="118">
        <f t="shared" si="7"/>
        <v>54.400000000000006</v>
      </c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19"/>
    </row>
    <row r="47" spans="1:44" s="117" customFormat="1" x14ac:dyDescent="0.3">
      <c r="A47" s="112">
        <v>41</v>
      </c>
      <c r="B47" s="127">
        <v>214412</v>
      </c>
      <c r="C47" s="127" t="s">
        <v>144</v>
      </c>
      <c r="D47" s="113">
        <v>15</v>
      </c>
      <c r="E47" s="113">
        <v>17</v>
      </c>
      <c r="F47" s="113">
        <v>18</v>
      </c>
      <c r="G47" s="113">
        <v>19</v>
      </c>
      <c r="H47" s="113">
        <v>13</v>
      </c>
      <c r="I47" s="113">
        <f t="shared" si="1"/>
        <v>82</v>
      </c>
      <c r="J47" s="113">
        <f t="shared" si="2"/>
        <v>12.299999999999999</v>
      </c>
      <c r="K47" s="114">
        <v>4</v>
      </c>
      <c r="L47" s="114">
        <v>3</v>
      </c>
      <c r="M47" s="114">
        <v>2</v>
      </c>
      <c r="N47" s="114">
        <v>1</v>
      </c>
      <c r="O47" s="114">
        <v>2</v>
      </c>
      <c r="P47" s="114">
        <f>SUM(K47:O47)</f>
        <v>12</v>
      </c>
      <c r="Q47" s="114">
        <f t="shared" si="4"/>
        <v>0.60000000000000009</v>
      </c>
      <c r="R47" s="115">
        <f t="shared" si="5"/>
        <v>19</v>
      </c>
      <c r="S47" s="115">
        <f t="shared" si="5"/>
        <v>20</v>
      </c>
      <c r="T47" s="115">
        <f t="shared" si="5"/>
        <v>20</v>
      </c>
      <c r="U47" s="115">
        <f t="shared" si="5"/>
        <v>20</v>
      </c>
      <c r="V47" s="115">
        <f t="shared" si="5"/>
        <v>15</v>
      </c>
      <c r="W47" s="28">
        <f t="shared" si="5"/>
        <v>94</v>
      </c>
      <c r="X47" s="116">
        <f t="shared" si="6"/>
        <v>18.8</v>
      </c>
      <c r="Y47" s="127">
        <v>80</v>
      </c>
      <c r="Z47" s="118">
        <f t="shared" si="7"/>
        <v>64</v>
      </c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19"/>
    </row>
    <row r="48" spans="1:44" s="117" customFormat="1" x14ac:dyDescent="0.3">
      <c r="A48" s="112">
        <v>42</v>
      </c>
      <c r="B48" s="127">
        <v>214411</v>
      </c>
      <c r="C48" s="127" t="s">
        <v>145</v>
      </c>
      <c r="D48" s="113">
        <v>11</v>
      </c>
      <c r="E48" s="113">
        <v>10</v>
      </c>
      <c r="F48" s="113">
        <v>12</v>
      </c>
      <c r="G48" s="113">
        <v>13</v>
      </c>
      <c r="H48" s="113">
        <v>15</v>
      </c>
      <c r="I48" s="113">
        <f t="shared" si="1"/>
        <v>61</v>
      </c>
      <c r="J48" s="113">
        <f t="shared" si="2"/>
        <v>9.15</v>
      </c>
      <c r="K48" s="114">
        <v>5</v>
      </c>
      <c r="L48" s="114">
        <v>4</v>
      </c>
      <c r="M48" s="114">
        <v>2</v>
      </c>
      <c r="N48" s="114">
        <v>3</v>
      </c>
      <c r="O48" s="114">
        <v>2</v>
      </c>
      <c r="P48" s="114">
        <f>SUM(K48:O48)</f>
        <v>16</v>
      </c>
      <c r="Q48" s="114">
        <f t="shared" si="4"/>
        <v>0.8</v>
      </c>
      <c r="R48" s="115">
        <f t="shared" si="5"/>
        <v>16</v>
      </c>
      <c r="S48" s="115">
        <f t="shared" si="5"/>
        <v>14</v>
      </c>
      <c r="T48" s="115">
        <f t="shared" si="5"/>
        <v>14</v>
      </c>
      <c r="U48" s="115">
        <f t="shared" si="5"/>
        <v>16</v>
      </c>
      <c r="V48" s="115">
        <f t="shared" si="5"/>
        <v>17</v>
      </c>
      <c r="W48" s="28">
        <f t="shared" si="5"/>
        <v>77</v>
      </c>
      <c r="X48" s="116">
        <f t="shared" si="6"/>
        <v>15.4</v>
      </c>
      <c r="Y48" s="127">
        <v>60</v>
      </c>
      <c r="Z48" s="118">
        <f t="shared" si="7"/>
        <v>48</v>
      </c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19"/>
    </row>
    <row r="49" spans="1:44" s="117" customFormat="1" x14ac:dyDescent="0.3">
      <c r="A49" s="112">
        <v>43</v>
      </c>
      <c r="B49" s="127">
        <v>214413</v>
      </c>
      <c r="C49" s="127" t="s">
        <v>146</v>
      </c>
      <c r="D49" s="113">
        <v>15</v>
      </c>
      <c r="E49" s="113">
        <v>13</v>
      </c>
      <c r="F49" s="113">
        <v>15</v>
      </c>
      <c r="G49" s="113">
        <v>17</v>
      </c>
      <c r="H49" s="113">
        <v>15</v>
      </c>
      <c r="I49" s="113">
        <f t="shared" si="1"/>
        <v>75</v>
      </c>
      <c r="J49" s="113">
        <f t="shared" si="2"/>
        <v>11.25</v>
      </c>
      <c r="K49" s="114">
        <v>4</v>
      </c>
      <c r="L49" s="114">
        <v>3</v>
      </c>
      <c r="M49" s="114">
        <v>3</v>
      </c>
      <c r="N49" s="114">
        <v>6</v>
      </c>
      <c r="O49" s="114">
        <v>5</v>
      </c>
      <c r="P49" s="114">
        <f>SUM(K49:O49)</f>
        <v>21</v>
      </c>
      <c r="Q49" s="114">
        <f t="shared" si="4"/>
        <v>1.05</v>
      </c>
      <c r="R49" s="115">
        <f t="shared" si="5"/>
        <v>19</v>
      </c>
      <c r="S49" s="115">
        <f t="shared" si="5"/>
        <v>16</v>
      </c>
      <c r="T49" s="115">
        <f t="shared" si="5"/>
        <v>18</v>
      </c>
      <c r="U49" s="115">
        <f t="shared" si="5"/>
        <v>23</v>
      </c>
      <c r="V49" s="115">
        <f t="shared" si="5"/>
        <v>20</v>
      </c>
      <c r="W49" s="28">
        <f t="shared" si="5"/>
        <v>96</v>
      </c>
      <c r="X49" s="116">
        <f t="shared" si="6"/>
        <v>19.200000000000003</v>
      </c>
      <c r="Y49" s="127">
        <v>70</v>
      </c>
      <c r="Z49" s="118">
        <f t="shared" si="7"/>
        <v>56</v>
      </c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19"/>
    </row>
    <row r="50" spans="1:44" s="117" customFormat="1" x14ac:dyDescent="0.3">
      <c r="A50" s="112">
        <v>44</v>
      </c>
      <c r="B50" s="127">
        <v>214414</v>
      </c>
      <c r="C50" s="127" t="s">
        <v>147</v>
      </c>
      <c r="D50" s="113">
        <v>11</v>
      </c>
      <c r="E50" s="113">
        <v>16</v>
      </c>
      <c r="F50" s="113">
        <v>18</v>
      </c>
      <c r="G50" s="113">
        <v>15</v>
      </c>
      <c r="H50" s="113">
        <v>5</v>
      </c>
      <c r="I50" s="113">
        <f t="shared" si="1"/>
        <v>65</v>
      </c>
      <c r="J50" s="113">
        <f t="shared" si="2"/>
        <v>9.75</v>
      </c>
      <c r="K50" s="114">
        <v>6</v>
      </c>
      <c r="L50" s="114">
        <v>5</v>
      </c>
      <c r="M50" s="114">
        <v>4</v>
      </c>
      <c r="N50" s="114">
        <v>3</v>
      </c>
      <c r="O50" s="114">
        <v>2</v>
      </c>
      <c r="P50" s="114">
        <f t="shared" si="3"/>
        <v>20</v>
      </c>
      <c r="Q50" s="114">
        <f t="shared" si="4"/>
        <v>1</v>
      </c>
      <c r="R50" s="115">
        <f t="shared" si="5"/>
        <v>17</v>
      </c>
      <c r="S50" s="115">
        <f t="shared" si="5"/>
        <v>21</v>
      </c>
      <c r="T50" s="115">
        <f t="shared" si="5"/>
        <v>22</v>
      </c>
      <c r="U50" s="115">
        <f t="shared" si="5"/>
        <v>18</v>
      </c>
      <c r="V50" s="115">
        <f t="shared" si="5"/>
        <v>7</v>
      </c>
      <c r="W50" s="28">
        <f t="shared" si="5"/>
        <v>85</v>
      </c>
      <c r="X50" s="116">
        <f t="shared" si="6"/>
        <v>17</v>
      </c>
      <c r="Y50" s="127">
        <v>62</v>
      </c>
      <c r="Z50" s="118">
        <f t="shared" si="7"/>
        <v>49.6</v>
      </c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19"/>
    </row>
    <row r="51" spans="1:44" s="117" customFormat="1" x14ac:dyDescent="0.3">
      <c r="A51" s="112">
        <v>45</v>
      </c>
      <c r="B51" s="127">
        <v>214415</v>
      </c>
      <c r="C51" s="127" t="s">
        <v>148</v>
      </c>
      <c r="D51" s="113">
        <v>6</v>
      </c>
      <c r="E51" s="113">
        <v>18</v>
      </c>
      <c r="F51" s="113">
        <v>11</v>
      </c>
      <c r="G51" s="113">
        <v>15</v>
      </c>
      <c r="H51" s="113">
        <v>16</v>
      </c>
      <c r="I51" s="113">
        <f t="shared" si="1"/>
        <v>66</v>
      </c>
      <c r="J51" s="113">
        <f t="shared" si="2"/>
        <v>9.9</v>
      </c>
      <c r="K51" s="114">
        <v>4</v>
      </c>
      <c r="L51" s="114">
        <v>5</v>
      </c>
      <c r="M51" s="114">
        <v>5</v>
      </c>
      <c r="N51" s="114">
        <v>5</v>
      </c>
      <c r="O51" s="114">
        <v>6</v>
      </c>
      <c r="P51" s="114">
        <f t="shared" si="3"/>
        <v>25</v>
      </c>
      <c r="Q51" s="114">
        <f t="shared" si="4"/>
        <v>1.25</v>
      </c>
      <c r="R51" s="115">
        <f t="shared" si="5"/>
        <v>10</v>
      </c>
      <c r="S51" s="115">
        <f t="shared" si="5"/>
        <v>23</v>
      </c>
      <c r="T51" s="115">
        <f t="shared" si="5"/>
        <v>16</v>
      </c>
      <c r="U51" s="115">
        <f t="shared" si="5"/>
        <v>20</v>
      </c>
      <c r="V51" s="115">
        <f t="shared" si="5"/>
        <v>22</v>
      </c>
      <c r="W51" s="28">
        <f t="shared" si="5"/>
        <v>91</v>
      </c>
      <c r="X51" s="116">
        <f t="shared" si="6"/>
        <v>18.2</v>
      </c>
      <c r="Y51" s="127">
        <v>58</v>
      </c>
      <c r="Z51" s="118">
        <f t="shared" si="7"/>
        <v>46.400000000000006</v>
      </c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19"/>
    </row>
    <row r="52" spans="1:44" s="117" customFormat="1" x14ac:dyDescent="0.3">
      <c r="A52" s="112">
        <v>46</v>
      </c>
      <c r="B52" s="127">
        <v>214416</v>
      </c>
      <c r="C52" s="127" t="s">
        <v>149</v>
      </c>
      <c r="D52" s="113">
        <v>11</v>
      </c>
      <c r="E52" s="113">
        <v>12</v>
      </c>
      <c r="F52" s="113">
        <v>15</v>
      </c>
      <c r="G52" s="113">
        <v>19</v>
      </c>
      <c r="H52" s="113">
        <v>18</v>
      </c>
      <c r="I52" s="113">
        <f t="shared" si="1"/>
        <v>75</v>
      </c>
      <c r="J52" s="113">
        <f t="shared" si="2"/>
        <v>11.25</v>
      </c>
      <c r="K52" s="114">
        <v>3</v>
      </c>
      <c r="L52" s="114">
        <v>2</v>
      </c>
      <c r="M52" s="114">
        <v>2</v>
      </c>
      <c r="N52" s="114">
        <v>5</v>
      </c>
      <c r="O52" s="114">
        <v>6</v>
      </c>
      <c r="P52" s="114">
        <f t="shared" si="3"/>
        <v>18</v>
      </c>
      <c r="Q52" s="114">
        <f t="shared" si="4"/>
        <v>0.9</v>
      </c>
      <c r="R52" s="115">
        <f t="shared" si="5"/>
        <v>14</v>
      </c>
      <c r="S52" s="115">
        <f t="shared" si="5"/>
        <v>14</v>
      </c>
      <c r="T52" s="115">
        <f t="shared" si="5"/>
        <v>17</v>
      </c>
      <c r="U52" s="115">
        <f t="shared" si="5"/>
        <v>24</v>
      </c>
      <c r="V52" s="115">
        <f t="shared" si="5"/>
        <v>24</v>
      </c>
      <c r="W52" s="28">
        <f t="shared" si="5"/>
        <v>93</v>
      </c>
      <c r="X52" s="116">
        <f t="shared" si="6"/>
        <v>18.600000000000001</v>
      </c>
      <c r="Y52" s="127">
        <v>74</v>
      </c>
      <c r="Z52" s="118">
        <f t="shared" si="7"/>
        <v>59.2</v>
      </c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19"/>
    </row>
    <row r="53" spans="1:44" s="117" customFormat="1" x14ac:dyDescent="0.3">
      <c r="A53" s="112">
        <v>47</v>
      </c>
      <c r="B53" s="127">
        <v>214417</v>
      </c>
      <c r="C53" s="127" t="s">
        <v>150</v>
      </c>
      <c r="D53" s="113">
        <v>9</v>
      </c>
      <c r="E53" s="113">
        <v>8</v>
      </c>
      <c r="F53" s="113">
        <v>9</v>
      </c>
      <c r="G53" s="113">
        <v>16</v>
      </c>
      <c r="H53" s="113">
        <v>15</v>
      </c>
      <c r="I53" s="113">
        <f t="shared" si="1"/>
        <v>57</v>
      </c>
      <c r="J53" s="113">
        <f t="shared" si="2"/>
        <v>8.5499999999999989</v>
      </c>
      <c r="K53" s="114">
        <v>3</v>
      </c>
      <c r="L53" s="114">
        <v>2</v>
      </c>
      <c r="M53" s="114">
        <v>4</v>
      </c>
      <c r="N53" s="114">
        <v>2</v>
      </c>
      <c r="O53" s="114">
        <v>4</v>
      </c>
      <c r="P53" s="114">
        <f t="shared" si="3"/>
        <v>15</v>
      </c>
      <c r="Q53" s="114">
        <f t="shared" si="4"/>
        <v>0.75</v>
      </c>
      <c r="R53" s="115">
        <f t="shared" si="5"/>
        <v>12</v>
      </c>
      <c r="S53" s="115">
        <f t="shared" si="5"/>
        <v>10</v>
      </c>
      <c r="T53" s="115">
        <f t="shared" si="5"/>
        <v>13</v>
      </c>
      <c r="U53" s="115">
        <f t="shared" si="5"/>
        <v>18</v>
      </c>
      <c r="V53" s="115">
        <f t="shared" si="5"/>
        <v>19</v>
      </c>
      <c r="W53" s="28">
        <f t="shared" si="5"/>
        <v>72</v>
      </c>
      <c r="X53" s="116">
        <f t="shared" si="6"/>
        <v>14.4</v>
      </c>
      <c r="Y53" s="127">
        <v>56</v>
      </c>
      <c r="Z53" s="118">
        <f t="shared" si="7"/>
        <v>44.800000000000004</v>
      </c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19"/>
    </row>
    <row r="54" spans="1:44" s="117" customFormat="1" x14ac:dyDescent="0.3">
      <c r="A54" s="112">
        <v>48</v>
      </c>
      <c r="B54" s="127">
        <v>214418</v>
      </c>
      <c r="C54" s="127" t="s">
        <v>151</v>
      </c>
      <c r="D54" s="113">
        <v>6</v>
      </c>
      <c r="E54" s="113">
        <v>9</v>
      </c>
      <c r="F54" s="113">
        <v>6</v>
      </c>
      <c r="G54" s="113">
        <v>9</v>
      </c>
      <c r="H54" s="113">
        <v>9</v>
      </c>
      <c r="I54" s="113">
        <f t="shared" si="1"/>
        <v>39</v>
      </c>
      <c r="J54" s="113">
        <f t="shared" si="2"/>
        <v>5.85</v>
      </c>
      <c r="K54" s="114">
        <v>2</v>
      </c>
      <c r="L54" s="114">
        <v>2.5</v>
      </c>
      <c r="M54" s="114">
        <v>1.5</v>
      </c>
      <c r="N54" s="114">
        <v>2</v>
      </c>
      <c r="O54" s="114">
        <v>3</v>
      </c>
      <c r="P54" s="114">
        <f t="shared" si="3"/>
        <v>11</v>
      </c>
      <c r="Q54" s="114">
        <f t="shared" si="4"/>
        <v>0.55000000000000004</v>
      </c>
      <c r="R54" s="115">
        <f t="shared" si="5"/>
        <v>8</v>
      </c>
      <c r="S54" s="115">
        <f t="shared" si="5"/>
        <v>11.5</v>
      </c>
      <c r="T54" s="115">
        <f t="shared" si="5"/>
        <v>7.5</v>
      </c>
      <c r="U54" s="115">
        <f t="shared" si="5"/>
        <v>11</v>
      </c>
      <c r="V54" s="115">
        <f t="shared" si="5"/>
        <v>12</v>
      </c>
      <c r="W54" s="28">
        <f t="shared" si="5"/>
        <v>50</v>
      </c>
      <c r="X54" s="116">
        <f t="shared" si="6"/>
        <v>10</v>
      </c>
      <c r="Y54" s="127">
        <v>38</v>
      </c>
      <c r="Z54" s="118">
        <f t="shared" si="7"/>
        <v>30.400000000000002</v>
      </c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19"/>
    </row>
    <row r="55" spans="1:44" s="117" customFormat="1" x14ac:dyDescent="0.3">
      <c r="A55" s="112">
        <v>49</v>
      </c>
      <c r="B55" s="127">
        <v>214419</v>
      </c>
      <c r="C55" s="127" t="s">
        <v>152</v>
      </c>
      <c r="D55" s="113">
        <v>8</v>
      </c>
      <c r="E55" s="113">
        <v>8</v>
      </c>
      <c r="F55" s="113">
        <v>9</v>
      </c>
      <c r="G55" s="113">
        <v>7</v>
      </c>
      <c r="H55" s="113">
        <v>8</v>
      </c>
      <c r="I55" s="113">
        <f t="shared" si="1"/>
        <v>40</v>
      </c>
      <c r="J55" s="113">
        <f t="shared" si="2"/>
        <v>6</v>
      </c>
      <c r="K55" s="114">
        <v>1.5</v>
      </c>
      <c r="L55" s="114">
        <v>3</v>
      </c>
      <c r="M55" s="114">
        <v>2</v>
      </c>
      <c r="N55" s="114">
        <v>2.5</v>
      </c>
      <c r="O55" s="114">
        <v>2</v>
      </c>
      <c r="P55" s="114">
        <f t="shared" si="3"/>
        <v>11</v>
      </c>
      <c r="Q55" s="114">
        <f t="shared" si="4"/>
        <v>0.55000000000000004</v>
      </c>
      <c r="R55" s="115">
        <f t="shared" si="5"/>
        <v>9.5</v>
      </c>
      <c r="S55" s="115">
        <f t="shared" si="5"/>
        <v>11</v>
      </c>
      <c r="T55" s="115">
        <f t="shared" si="5"/>
        <v>11</v>
      </c>
      <c r="U55" s="115">
        <f t="shared" si="5"/>
        <v>9.5</v>
      </c>
      <c r="V55" s="115">
        <f t="shared" si="5"/>
        <v>10</v>
      </c>
      <c r="W55" s="28">
        <f t="shared" si="5"/>
        <v>51</v>
      </c>
      <c r="X55" s="116">
        <f t="shared" si="6"/>
        <v>10.200000000000001</v>
      </c>
      <c r="Y55" s="127">
        <v>39</v>
      </c>
      <c r="Z55" s="118">
        <f t="shared" si="7"/>
        <v>31.200000000000003</v>
      </c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19"/>
    </row>
    <row r="56" spans="1:44" s="117" customFormat="1" x14ac:dyDescent="0.3">
      <c r="A56" s="112">
        <v>50</v>
      </c>
      <c r="B56" s="127">
        <v>214420</v>
      </c>
      <c r="C56" s="127" t="s">
        <v>153</v>
      </c>
      <c r="D56" s="113">
        <v>9</v>
      </c>
      <c r="E56" s="113">
        <v>8</v>
      </c>
      <c r="F56" s="113">
        <v>6</v>
      </c>
      <c r="G56" s="113">
        <v>15</v>
      </c>
      <c r="H56" s="113">
        <v>12</v>
      </c>
      <c r="I56" s="113">
        <f t="shared" si="1"/>
        <v>50</v>
      </c>
      <c r="J56" s="113">
        <f t="shared" si="2"/>
        <v>7.5</v>
      </c>
      <c r="K56" s="114">
        <v>3</v>
      </c>
      <c r="L56" s="114">
        <v>3.5</v>
      </c>
      <c r="M56" s="114">
        <v>2</v>
      </c>
      <c r="N56" s="114">
        <v>2</v>
      </c>
      <c r="O56" s="114">
        <v>1.5</v>
      </c>
      <c r="P56" s="114">
        <f t="shared" si="3"/>
        <v>12</v>
      </c>
      <c r="Q56" s="114">
        <f t="shared" si="4"/>
        <v>0.60000000000000009</v>
      </c>
      <c r="R56" s="115">
        <f t="shared" si="5"/>
        <v>12</v>
      </c>
      <c r="S56" s="115">
        <f t="shared" si="5"/>
        <v>11.5</v>
      </c>
      <c r="T56" s="115">
        <f t="shared" si="5"/>
        <v>8</v>
      </c>
      <c r="U56" s="115">
        <f t="shared" si="5"/>
        <v>17</v>
      </c>
      <c r="V56" s="115">
        <f t="shared" si="5"/>
        <v>13.5</v>
      </c>
      <c r="W56" s="28">
        <f t="shared" si="5"/>
        <v>62</v>
      </c>
      <c r="X56" s="116">
        <f t="shared" si="6"/>
        <v>12.4</v>
      </c>
      <c r="Y56" s="127">
        <v>47</v>
      </c>
      <c r="Z56" s="118">
        <f t="shared" si="7"/>
        <v>37.6</v>
      </c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19"/>
    </row>
    <row r="57" spans="1:44" s="117" customFormat="1" x14ac:dyDescent="0.3">
      <c r="A57" s="112">
        <v>51</v>
      </c>
      <c r="B57" s="127">
        <v>214421</v>
      </c>
      <c r="C57" s="127" t="s">
        <v>154</v>
      </c>
      <c r="D57" s="113">
        <v>9</v>
      </c>
      <c r="E57" s="113">
        <v>11</v>
      </c>
      <c r="F57" s="113">
        <v>12</v>
      </c>
      <c r="G57" s="113">
        <v>16</v>
      </c>
      <c r="H57" s="113">
        <v>15</v>
      </c>
      <c r="I57" s="113">
        <f t="shared" si="1"/>
        <v>63</v>
      </c>
      <c r="J57" s="113">
        <f t="shared" si="2"/>
        <v>9.4499999999999993</v>
      </c>
      <c r="K57" s="114">
        <v>3</v>
      </c>
      <c r="L57" s="114">
        <v>5</v>
      </c>
      <c r="M57" s="114">
        <v>4</v>
      </c>
      <c r="N57" s="114">
        <v>3</v>
      </c>
      <c r="O57" s="114">
        <v>2</v>
      </c>
      <c r="P57" s="114">
        <f t="shared" si="3"/>
        <v>17</v>
      </c>
      <c r="Q57" s="114">
        <f t="shared" si="4"/>
        <v>0.85000000000000009</v>
      </c>
      <c r="R57" s="115">
        <f t="shared" si="5"/>
        <v>12</v>
      </c>
      <c r="S57" s="115">
        <f t="shared" si="5"/>
        <v>16</v>
      </c>
      <c r="T57" s="115">
        <f t="shared" si="5"/>
        <v>16</v>
      </c>
      <c r="U57" s="115">
        <f t="shared" si="5"/>
        <v>19</v>
      </c>
      <c r="V57" s="115">
        <f t="shared" si="5"/>
        <v>17</v>
      </c>
      <c r="W57" s="28">
        <f t="shared" si="5"/>
        <v>80</v>
      </c>
      <c r="X57" s="116">
        <f t="shared" si="6"/>
        <v>16</v>
      </c>
      <c r="Y57" s="127">
        <v>62</v>
      </c>
      <c r="Z57" s="118">
        <f t="shared" si="7"/>
        <v>49.6</v>
      </c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19"/>
    </row>
    <row r="58" spans="1:44" s="117" customFormat="1" x14ac:dyDescent="0.3">
      <c r="A58" s="112">
        <v>52</v>
      </c>
      <c r="B58" s="127">
        <v>214422</v>
      </c>
      <c r="C58" s="127" t="s">
        <v>155</v>
      </c>
      <c r="D58" s="113">
        <v>10</v>
      </c>
      <c r="E58" s="113">
        <v>7</v>
      </c>
      <c r="F58" s="113">
        <v>8</v>
      </c>
      <c r="G58" s="113">
        <v>9</v>
      </c>
      <c r="H58" s="113">
        <v>9</v>
      </c>
      <c r="I58" s="113">
        <f t="shared" si="1"/>
        <v>43</v>
      </c>
      <c r="J58" s="113">
        <f t="shared" si="2"/>
        <v>6.45</v>
      </c>
      <c r="K58" s="114">
        <v>2</v>
      </c>
      <c r="L58" s="114">
        <v>3</v>
      </c>
      <c r="M58" s="114">
        <v>4</v>
      </c>
      <c r="N58" s="114">
        <v>3</v>
      </c>
      <c r="O58" s="114">
        <v>2</v>
      </c>
      <c r="P58" s="114">
        <f t="shared" si="3"/>
        <v>14</v>
      </c>
      <c r="Q58" s="114">
        <f t="shared" si="4"/>
        <v>0.70000000000000007</v>
      </c>
      <c r="R58" s="115">
        <f t="shared" si="5"/>
        <v>12</v>
      </c>
      <c r="S58" s="115">
        <f t="shared" si="5"/>
        <v>10</v>
      </c>
      <c r="T58" s="115">
        <f t="shared" si="5"/>
        <v>12</v>
      </c>
      <c r="U58" s="115">
        <f t="shared" si="5"/>
        <v>12</v>
      </c>
      <c r="V58" s="115">
        <f t="shared" si="5"/>
        <v>11</v>
      </c>
      <c r="W58" s="28">
        <f t="shared" si="5"/>
        <v>57</v>
      </c>
      <c r="X58" s="116">
        <f t="shared" si="6"/>
        <v>11.4</v>
      </c>
      <c r="Y58" s="127">
        <v>37</v>
      </c>
      <c r="Z58" s="118">
        <f t="shared" si="7"/>
        <v>29.6</v>
      </c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19"/>
    </row>
    <row r="59" spans="1:44" s="117" customFormat="1" x14ac:dyDescent="0.3">
      <c r="A59" s="112">
        <v>53</v>
      </c>
      <c r="B59" s="127">
        <v>214423</v>
      </c>
      <c r="C59" s="127" t="s">
        <v>156</v>
      </c>
      <c r="D59" s="113">
        <v>15</v>
      </c>
      <c r="E59" s="113">
        <v>8</v>
      </c>
      <c r="F59" s="113">
        <v>9</v>
      </c>
      <c r="G59" s="113">
        <v>9</v>
      </c>
      <c r="H59" s="113">
        <v>16</v>
      </c>
      <c r="I59" s="113">
        <f t="shared" si="1"/>
        <v>57</v>
      </c>
      <c r="J59" s="113">
        <f t="shared" si="2"/>
        <v>8.5499999999999989</v>
      </c>
      <c r="K59" s="114">
        <v>3</v>
      </c>
      <c r="L59" s="114">
        <v>4</v>
      </c>
      <c r="M59" s="114">
        <v>3</v>
      </c>
      <c r="N59" s="114">
        <v>5</v>
      </c>
      <c r="O59" s="114">
        <v>3</v>
      </c>
      <c r="P59" s="114">
        <f t="shared" si="3"/>
        <v>18</v>
      </c>
      <c r="Q59" s="114">
        <f t="shared" si="4"/>
        <v>0.9</v>
      </c>
      <c r="R59" s="115">
        <f t="shared" si="5"/>
        <v>18</v>
      </c>
      <c r="S59" s="115">
        <f t="shared" si="5"/>
        <v>12</v>
      </c>
      <c r="T59" s="115">
        <f t="shared" si="5"/>
        <v>12</v>
      </c>
      <c r="U59" s="115">
        <f t="shared" si="5"/>
        <v>14</v>
      </c>
      <c r="V59" s="115">
        <f t="shared" si="5"/>
        <v>19</v>
      </c>
      <c r="W59" s="28">
        <f t="shared" si="5"/>
        <v>75</v>
      </c>
      <c r="X59" s="116">
        <f t="shared" si="6"/>
        <v>15</v>
      </c>
      <c r="Y59" s="127">
        <v>59</v>
      </c>
      <c r="Z59" s="118">
        <f t="shared" si="7"/>
        <v>47.2</v>
      </c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19"/>
    </row>
    <row r="60" spans="1:44" s="117" customFormat="1" x14ac:dyDescent="0.3">
      <c r="A60" s="112">
        <v>54</v>
      </c>
      <c r="B60" s="127">
        <v>214424</v>
      </c>
      <c r="C60" s="127" t="s">
        <v>157</v>
      </c>
      <c r="D60" s="113">
        <v>12</v>
      </c>
      <c r="E60" s="113">
        <v>13</v>
      </c>
      <c r="F60" s="113">
        <v>15</v>
      </c>
      <c r="G60" s="113">
        <v>15</v>
      </c>
      <c r="H60" s="113">
        <v>16</v>
      </c>
      <c r="I60" s="113">
        <f t="shared" si="1"/>
        <v>71</v>
      </c>
      <c r="J60" s="113">
        <f t="shared" si="2"/>
        <v>10.65</v>
      </c>
      <c r="K60" s="114">
        <v>4</v>
      </c>
      <c r="L60" s="114">
        <v>2</v>
      </c>
      <c r="M60" s="114">
        <v>2</v>
      </c>
      <c r="N60" s="114">
        <v>3</v>
      </c>
      <c r="O60" s="114">
        <v>4</v>
      </c>
      <c r="P60" s="114">
        <f t="shared" si="3"/>
        <v>15</v>
      </c>
      <c r="Q60" s="114">
        <f t="shared" si="4"/>
        <v>0.75</v>
      </c>
      <c r="R60" s="115">
        <f t="shared" si="5"/>
        <v>16</v>
      </c>
      <c r="S60" s="115">
        <f t="shared" si="5"/>
        <v>15</v>
      </c>
      <c r="T60" s="115">
        <f t="shared" si="5"/>
        <v>17</v>
      </c>
      <c r="U60" s="115">
        <f t="shared" si="5"/>
        <v>18</v>
      </c>
      <c r="V60" s="115">
        <f t="shared" si="5"/>
        <v>20</v>
      </c>
      <c r="W60" s="28">
        <f t="shared" si="5"/>
        <v>86</v>
      </c>
      <c r="X60" s="116">
        <f t="shared" si="6"/>
        <v>17.2</v>
      </c>
      <c r="Y60" s="127">
        <v>70</v>
      </c>
      <c r="Z60" s="118">
        <f t="shared" si="7"/>
        <v>56</v>
      </c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120"/>
      <c r="AR60" s="119"/>
    </row>
    <row r="61" spans="1:44" s="117" customFormat="1" x14ac:dyDescent="0.3">
      <c r="A61" s="112">
        <v>55</v>
      </c>
      <c r="B61" s="127">
        <v>214425</v>
      </c>
      <c r="C61" s="127" t="s">
        <v>158</v>
      </c>
      <c r="D61" s="113">
        <v>8</v>
      </c>
      <c r="E61" s="113">
        <v>9</v>
      </c>
      <c r="F61" s="113">
        <v>12</v>
      </c>
      <c r="G61" s="113">
        <v>11</v>
      </c>
      <c r="H61" s="113">
        <v>7</v>
      </c>
      <c r="I61" s="113">
        <f t="shared" si="1"/>
        <v>47</v>
      </c>
      <c r="J61" s="113">
        <f t="shared" si="2"/>
        <v>7.05</v>
      </c>
      <c r="K61" s="114">
        <v>4</v>
      </c>
      <c r="L61" s="114">
        <v>3</v>
      </c>
      <c r="M61" s="114">
        <v>2</v>
      </c>
      <c r="N61" s="114">
        <v>5</v>
      </c>
      <c r="O61" s="114">
        <v>3</v>
      </c>
      <c r="P61" s="114">
        <f t="shared" si="3"/>
        <v>17</v>
      </c>
      <c r="Q61" s="114">
        <f t="shared" si="4"/>
        <v>0.85000000000000009</v>
      </c>
      <c r="R61" s="115">
        <f t="shared" si="5"/>
        <v>12</v>
      </c>
      <c r="S61" s="115">
        <f t="shared" si="5"/>
        <v>12</v>
      </c>
      <c r="T61" s="115">
        <f t="shared" si="5"/>
        <v>14</v>
      </c>
      <c r="U61" s="115">
        <f t="shared" si="5"/>
        <v>16</v>
      </c>
      <c r="V61" s="115">
        <f t="shared" si="5"/>
        <v>10</v>
      </c>
      <c r="W61" s="28">
        <f t="shared" si="5"/>
        <v>64</v>
      </c>
      <c r="X61" s="116">
        <f t="shared" si="6"/>
        <v>12.8</v>
      </c>
      <c r="Y61" s="127">
        <v>46</v>
      </c>
      <c r="Z61" s="118">
        <f t="shared" si="7"/>
        <v>36.800000000000004</v>
      </c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19"/>
    </row>
    <row r="62" spans="1:44" ht="21" thickBot="1" x14ac:dyDescent="0.35"/>
    <row r="63" spans="1:44" x14ac:dyDescent="0.3">
      <c r="A63" s="138" t="s">
        <v>16</v>
      </c>
      <c r="B63" s="139"/>
      <c r="C63" s="140"/>
      <c r="D63" s="6">
        <f t="shared" ref="D63:V63" si="8">COUNT(D7:D61)</f>
        <v>55</v>
      </c>
      <c r="E63" s="6">
        <f t="shared" si="8"/>
        <v>55</v>
      </c>
      <c r="F63" s="6">
        <f t="shared" si="8"/>
        <v>55</v>
      </c>
      <c r="G63" s="6">
        <f t="shared" si="8"/>
        <v>55</v>
      </c>
      <c r="H63" s="6">
        <f t="shared" si="8"/>
        <v>55</v>
      </c>
      <c r="I63" s="7">
        <f t="shared" si="8"/>
        <v>55</v>
      </c>
      <c r="J63" s="7">
        <f t="shared" si="8"/>
        <v>55</v>
      </c>
      <c r="K63" s="78">
        <f t="shared" si="8"/>
        <v>55</v>
      </c>
      <c r="L63" s="78">
        <f t="shared" si="8"/>
        <v>55</v>
      </c>
      <c r="M63" s="78">
        <f t="shared" si="8"/>
        <v>55</v>
      </c>
      <c r="N63" s="78">
        <f t="shared" si="8"/>
        <v>55</v>
      </c>
      <c r="O63" s="78">
        <f t="shared" si="8"/>
        <v>55</v>
      </c>
      <c r="P63" s="75">
        <f t="shared" si="8"/>
        <v>55</v>
      </c>
      <c r="Q63" s="75">
        <f t="shared" si="8"/>
        <v>55</v>
      </c>
      <c r="R63" s="89">
        <f t="shared" si="8"/>
        <v>55</v>
      </c>
      <c r="S63" s="89">
        <f t="shared" si="8"/>
        <v>55</v>
      </c>
      <c r="T63" s="89">
        <f t="shared" si="8"/>
        <v>55</v>
      </c>
      <c r="U63" s="89">
        <f t="shared" si="8"/>
        <v>55</v>
      </c>
      <c r="V63" s="89">
        <f t="shared" si="8"/>
        <v>55</v>
      </c>
      <c r="W63" s="92">
        <f>COUNT(W6:W61)</f>
        <v>55</v>
      </c>
      <c r="X63" s="92">
        <f>COUNT(X6:X61)</f>
        <v>55</v>
      </c>
      <c r="Y63" s="12">
        <f>COUNT(#REF!)</f>
        <v>0</v>
      </c>
      <c r="Z63" s="75">
        <f>COUNT(#REF!)</f>
        <v>0</v>
      </c>
    </row>
    <row r="64" spans="1:44" ht="21" customHeight="1" x14ac:dyDescent="0.3">
      <c r="A64" s="141" t="s">
        <v>17</v>
      </c>
      <c r="B64" s="142"/>
      <c r="C64" s="143"/>
      <c r="D64" s="8">
        <v>20</v>
      </c>
      <c r="E64" s="9">
        <v>20</v>
      </c>
      <c r="F64" s="9">
        <v>20</v>
      </c>
      <c r="G64" s="9">
        <v>20</v>
      </c>
      <c r="H64" s="81">
        <v>20</v>
      </c>
      <c r="I64" s="10">
        <f>SUM(D64:H64)</f>
        <v>100</v>
      </c>
      <c r="J64" s="82">
        <f>I64*0.15</f>
        <v>15</v>
      </c>
      <c r="K64" s="79">
        <v>6</v>
      </c>
      <c r="L64" s="13">
        <v>6</v>
      </c>
      <c r="M64" s="13">
        <v>6</v>
      </c>
      <c r="N64" s="13">
        <v>6</v>
      </c>
      <c r="O64" s="80">
        <v>6</v>
      </c>
      <c r="P64" s="76">
        <f>SUM(K64:O64)</f>
        <v>30</v>
      </c>
      <c r="Q64" s="87">
        <f>P64*0.05</f>
        <v>1.5</v>
      </c>
      <c r="R64" s="90">
        <f>(D64*0.15+K64*0.05)</f>
        <v>3.3</v>
      </c>
      <c r="S64" s="15">
        <f>((E64*0.15+L64*0.05))</f>
        <v>3.3</v>
      </c>
      <c r="T64" s="15">
        <f t="shared" ref="T64:U64" si="9">((F64*0.15+M64*0.05))</f>
        <v>3.3</v>
      </c>
      <c r="U64" s="15">
        <f t="shared" si="9"/>
        <v>3.3</v>
      </c>
      <c r="V64" s="16">
        <f>((H64*0.15+O64*0.05))</f>
        <v>3.3</v>
      </c>
      <c r="W64" s="93">
        <v>130</v>
      </c>
      <c r="X64" s="91">
        <f>W64*0.2</f>
        <v>26</v>
      </c>
      <c r="Y64" s="14">
        <v>100</v>
      </c>
      <c r="Z64" s="76">
        <f>Y64*0.8</f>
        <v>80</v>
      </c>
    </row>
    <row r="65" spans="1:26" x14ac:dyDescent="0.3">
      <c r="A65" s="141" t="s">
        <v>79</v>
      </c>
      <c r="B65" s="142"/>
      <c r="C65" s="143"/>
      <c r="D65" s="8">
        <f>D64*0.4</f>
        <v>8</v>
      </c>
      <c r="E65" s="9">
        <f>E64*0.4</f>
        <v>8</v>
      </c>
      <c r="F65" s="9">
        <f t="shared" ref="F65:J65" si="10">F64*0.4</f>
        <v>8</v>
      </c>
      <c r="G65" s="9">
        <f t="shared" si="10"/>
        <v>8</v>
      </c>
      <c r="H65" s="81">
        <f t="shared" si="10"/>
        <v>8</v>
      </c>
      <c r="I65" s="10">
        <f t="shared" si="10"/>
        <v>40</v>
      </c>
      <c r="J65" s="82">
        <f t="shared" si="10"/>
        <v>6</v>
      </c>
      <c r="K65" s="79">
        <f>K64*0.4</f>
        <v>2.4000000000000004</v>
      </c>
      <c r="L65" s="13">
        <f>L64*0.4</f>
        <v>2.4000000000000004</v>
      </c>
      <c r="M65" s="13">
        <f t="shared" ref="M65:Z65" si="11">M64*0.4</f>
        <v>2.4000000000000004</v>
      </c>
      <c r="N65" s="13">
        <f t="shared" si="11"/>
        <v>2.4000000000000004</v>
      </c>
      <c r="O65" s="80">
        <f t="shared" si="11"/>
        <v>2.4000000000000004</v>
      </c>
      <c r="P65" s="76">
        <f t="shared" si="11"/>
        <v>12</v>
      </c>
      <c r="Q65" s="87">
        <f t="shared" si="11"/>
        <v>0.60000000000000009</v>
      </c>
      <c r="R65" s="90">
        <f t="shared" si="11"/>
        <v>1.32</v>
      </c>
      <c r="S65" s="15">
        <f t="shared" si="11"/>
        <v>1.32</v>
      </c>
      <c r="T65" s="15">
        <f t="shared" si="11"/>
        <v>1.32</v>
      </c>
      <c r="U65" s="15">
        <f t="shared" si="11"/>
        <v>1.32</v>
      </c>
      <c r="V65" s="16">
        <f t="shared" si="11"/>
        <v>1.32</v>
      </c>
      <c r="W65" s="93">
        <f t="shared" si="11"/>
        <v>52</v>
      </c>
      <c r="X65" s="91">
        <f t="shared" si="11"/>
        <v>10.4</v>
      </c>
      <c r="Y65" s="14">
        <f t="shared" si="11"/>
        <v>40</v>
      </c>
      <c r="Z65" s="76">
        <f t="shared" si="11"/>
        <v>32</v>
      </c>
    </row>
    <row r="66" spans="1:26" ht="21" customHeight="1" x14ac:dyDescent="0.3">
      <c r="A66" s="141" t="s">
        <v>18</v>
      </c>
      <c r="B66" s="142"/>
      <c r="C66" s="143"/>
      <c r="D66" s="8">
        <f>COUNTIF(D7:D61,""&gt;=8)</f>
        <v>0</v>
      </c>
      <c r="E66" s="9">
        <f>COUNTIF(E7:E61, "&gt;=8")</f>
        <v>49</v>
      </c>
      <c r="F66" s="9">
        <f t="shared" ref="F66:Z66" si="12">COUNTIF(F7:F61, "&gt;=8")</f>
        <v>52</v>
      </c>
      <c r="G66" s="9">
        <f t="shared" si="12"/>
        <v>49</v>
      </c>
      <c r="H66" s="9">
        <f t="shared" si="12"/>
        <v>42</v>
      </c>
      <c r="I66" s="9">
        <f>COUNTIF(I7:I61, "&gt;=40")</f>
        <v>49</v>
      </c>
      <c r="J66" s="9">
        <f t="shared" si="12"/>
        <v>33</v>
      </c>
      <c r="K66" s="9">
        <f>COUNTIF(K7:K61, "&gt;=2.4")</f>
        <v>45</v>
      </c>
      <c r="L66" s="9">
        <f t="shared" ref="L66:O66" si="13">COUNTIF(L7:L61, "&gt;=2.4")</f>
        <v>37</v>
      </c>
      <c r="M66" s="9">
        <f t="shared" si="13"/>
        <v>36</v>
      </c>
      <c r="N66" s="9">
        <f t="shared" si="13"/>
        <v>36</v>
      </c>
      <c r="O66" s="9">
        <f t="shared" si="13"/>
        <v>39</v>
      </c>
      <c r="P66" s="9">
        <f>COUNTIF(P7:P61, "&gt;=12")</f>
        <v>50</v>
      </c>
      <c r="Q66" s="9">
        <f>COUNTIF(Q7:Q61, "&gt;=.6")</f>
        <v>50</v>
      </c>
      <c r="R66" s="9">
        <f>COUNTIF(R7:R61, "&gt;=1.32")</f>
        <v>54</v>
      </c>
      <c r="S66" s="9">
        <f t="shared" ref="S66:U66" si="14">COUNTIF(S7:S61, "&gt;=1.32")</f>
        <v>54</v>
      </c>
      <c r="T66" s="9">
        <f t="shared" si="14"/>
        <v>54</v>
      </c>
      <c r="U66" s="9">
        <f t="shared" si="14"/>
        <v>55</v>
      </c>
      <c r="V66" s="9">
        <f>COUNTIF(V7:V61, "&gt;=1.32")</f>
        <v>55</v>
      </c>
      <c r="W66" s="9">
        <f>COUNTIF(W7:W61, "&gt;=52")</f>
        <v>50</v>
      </c>
      <c r="X66" s="9">
        <f>COUNTIF(X7:X61, "&gt;=10.4")</f>
        <v>50</v>
      </c>
      <c r="Y66" s="9">
        <f>COUNTIF(Y7:Y61, "&gt;=40")</f>
        <v>46</v>
      </c>
      <c r="Z66" s="9">
        <f>COUNTIF(Z7:Z61, "&gt;=32")</f>
        <v>46</v>
      </c>
    </row>
    <row r="67" spans="1:26" x14ac:dyDescent="0.3">
      <c r="A67" s="141" t="s">
        <v>19</v>
      </c>
      <c r="B67" s="142"/>
      <c r="C67" s="143"/>
      <c r="D67" s="83" t="str">
        <f xml:space="preserve"> IF(((D66/COUNT(D7:D61))*100)&gt;=60,"3", IF(AND(((D66/COUNT(D7:D61))*100)&lt;60, ((D66/COUNT(D7:D61))*100)&gt;=50),"2", IF( AND(((D66/COUNT(D7:D61))*100)&lt;50, ((D66/COUNT(D7:D61))*100)&gt;=40),"1","0")))</f>
        <v>0</v>
      </c>
      <c r="E67" s="83" t="str">
        <f t="shared" ref="E67:Z67" si="15" xml:space="preserve"> IF(((E66/COUNT(E7:E61))*100)&gt;=60,"3", IF(AND(((E66/COUNT(E7:E61))*100)&lt;60, ((E66/COUNT(E7:E61))*100)&gt;=50),"2", IF( AND(((E66/COUNT(E7:E61))*100)&lt;50, ((E66/COUNT(E7:E61))*100)&gt;=40),"1","0")))</f>
        <v>3</v>
      </c>
      <c r="F67" s="83" t="str">
        <f t="shared" si="15"/>
        <v>3</v>
      </c>
      <c r="G67" s="83" t="str">
        <f t="shared" si="15"/>
        <v>3</v>
      </c>
      <c r="H67" s="83" t="str">
        <f t="shared" si="15"/>
        <v>3</v>
      </c>
      <c r="I67" s="83" t="str">
        <f t="shared" si="15"/>
        <v>3</v>
      </c>
      <c r="J67" s="83" t="str">
        <f t="shared" si="15"/>
        <v>3</v>
      </c>
      <c r="K67" s="83" t="str">
        <f t="shared" si="15"/>
        <v>3</v>
      </c>
      <c r="L67" s="83" t="str">
        <f t="shared" si="15"/>
        <v>3</v>
      </c>
      <c r="M67" s="83" t="str">
        <f t="shared" si="15"/>
        <v>3</v>
      </c>
      <c r="N67" s="83" t="str">
        <f t="shared" si="15"/>
        <v>3</v>
      </c>
      <c r="O67" s="83" t="str">
        <f t="shared" si="15"/>
        <v>3</v>
      </c>
      <c r="P67" s="83" t="str">
        <f t="shared" si="15"/>
        <v>3</v>
      </c>
      <c r="Q67" s="83" t="str">
        <f t="shared" si="15"/>
        <v>3</v>
      </c>
      <c r="R67" s="83" t="str">
        <f t="shared" si="15"/>
        <v>3</v>
      </c>
      <c r="S67" s="83" t="str">
        <f t="shared" si="15"/>
        <v>3</v>
      </c>
      <c r="T67" s="83" t="str">
        <f t="shared" si="15"/>
        <v>3</v>
      </c>
      <c r="U67" s="83" t="str">
        <f t="shared" si="15"/>
        <v>3</v>
      </c>
      <c r="V67" s="83" t="str">
        <f t="shared" si="15"/>
        <v>3</v>
      </c>
      <c r="W67" s="83" t="str">
        <f t="shared" si="15"/>
        <v>3</v>
      </c>
      <c r="X67" s="83" t="str">
        <f t="shared" si="15"/>
        <v>3</v>
      </c>
      <c r="Y67" s="83" t="str">
        <f t="shared" si="15"/>
        <v>3</v>
      </c>
      <c r="Z67" s="83" t="str">
        <f t="shared" si="15"/>
        <v>3</v>
      </c>
    </row>
    <row r="68" spans="1:26" ht="21" thickBot="1" x14ac:dyDescent="0.35">
      <c r="A68" s="186" t="s">
        <v>20</v>
      </c>
      <c r="B68" s="187"/>
      <c r="C68" s="188"/>
      <c r="D68" s="11">
        <f>((D66/COUNT(D7:D61))*D67)</f>
        <v>0</v>
      </c>
      <c r="E68" s="11">
        <f t="shared" ref="E68:Z68" si="16">((E66/COUNT(E7:E61))*E67)</f>
        <v>2.6727272727272728</v>
      </c>
      <c r="F68" s="11">
        <f t="shared" si="16"/>
        <v>2.8363636363636364</v>
      </c>
      <c r="G68" s="11">
        <f t="shared" si="16"/>
        <v>2.6727272727272728</v>
      </c>
      <c r="H68" s="11">
        <f t="shared" si="16"/>
        <v>2.290909090909091</v>
      </c>
      <c r="I68" s="11">
        <f t="shared" si="16"/>
        <v>2.6727272727272728</v>
      </c>
      <c r="J68" s="11">
        <f t="shared" si="16"/>
        <v>1.7999999999999998</v>
      </c>
      <c r="K68" s="11">
        <f t="shared" si="16"/>
        <v>2.4545454545454546</v>
      </c>
      <c r="L68" s="11">
        <f t="shared" si="16"/>
        <v>2.0181818181818181</v>
      </c>
      <c r="M68" s="11">
        <f t="shared" si="16"/>
        <v>1.9636363636363636</v>
      </c>
      <c r="N68" s="11">
        <f t="shared" si="16"/>
        <v>1.9636363636363636</v>
      </c>
      <c r="O68" s="11">
        <f t="shared" si="16"/>
        <v>2.1272727272727274</v>
      </c>
      <c r="P68" s="11">
        <f t="shared" si="16"/>
        <v>2.7272727272727271</v>
      </c>
      <c r="Q68" s="11">
        <f t="shared" si="16"/>
        <v>2.7272727272727271</v>
      </c>
      <c r="R68" s="11">
        <f t="shared" si="16"/>
        <v>2.9454545454545453</v>
      </c>
      <c r="S68" s="11">
        <f t="shared" si="16"/>
        <v>2.9454545454545453</v>
      </c>
      <c r="T68" s="11">
        <f t="shared" si="16"/>
        <v>2.9454545454545453</v>
      </c>
      <c r="U68" s="11">
        <f t="shared" si="16"/>
        <v>3</v>
      </c>
      <c r="V68" s="11">
        <f t="shared" si="16"/>
        <v>3</v>
      </c>
      <c r="W68" s="11">
        <f t="shared" si="16"/>
        <v>2.7272727272727271</v>
      </c>
      <c r="X68" s="11">
        <f t="shared" si="16"/>
        <v>2.7272727272727271</v>
      </c>
      <c r="Y68" s="11">
        <f t="shared" si="16"/>
        <v>2.5090909090909088</v>
      </c>
      <c r="Z68" s="11">
        <f t="shared" si="16"/>
        <v>2.5090909090909088</v>
      </c>
    </row>
    <row r="69" spans="1:26" ht="21" thickBot="1" x14ac:dyDescent="0.35">
      <c r="A69" s="2"/>
      <c r="B69" s="2"/>
      <c r="C69" s="2"/>
      <c r="D69" s="2"/>
    </row>
    <row r="70" spans="1:26" x14ac:dyDescent="0.3">
      <c r="A70" s="189" t="s">
        <v>21</v>
      </c>
      <c r="B70" s="190"/>
      <c r="C70" s="191"/>
      <c r="D70" s="2"/>
      <c r="E70" s="168" t="s">
        <v>22</v>
      </c>
      <c r="F70" s="169"/>
      <c r="G70" s="169"/>
      <c r="H70" s="169"/>
      <c r="I70" s="169"/>
      <c r="J70" s="169"/>
      <c r="K70" s="169"/>
      <c r="L70" s="169"/>
      <c r="M70" s="169"/>
      <c r="N70" s="170"/>
      <c r="O70" s="77" t="s">
        <v>12</v>
      </c>
      <c r="P70" s="19" t="s">
        <v>3</v>
      </c>
      <c r="Q70" s="19" t="s">
        <v>4</v>
      </c>
      <c r="R70" s="19" t="s">
        <v>5</v>
      </c>
      <c r="S70" s="20" t="s">
        <v>6</v>
      </c>
    </row>
    <row r="71" spans="1:26" ht="21" thickBot="1" x14ac:dyDescent="0.35">
      <c r="A71" s="21" t="s">
        <v>80</v>
      </c>
      <c r="B71" s="3"/>
      <c r="C71" s="22"/>
      <c r="D71" s="2"/>
      <c r="E71" s="171"/>
      <c r="F71" s="172"/>
      <c r="G71" s="172"/>
      <c r="H71" s="172"/>
      <c r="I71" s="172"/>
      <c r="J71" s="172"/>
      <c r="K71" s="172"/>
      <c r="L71" s="172"/>
      <c r="M71" s="172"/>
      <c r="N71" s="173"/>
      <c r="O71" s="4">
        <f>(R68*0.2+Z68*0.8)</f>
        <v>2.5963636363636367</v>
      </c>
      <c r="P71" s="4">
        <f>(S68*0.2+Z68*0.8)</f>
        <v>2.5963636363636367</v>
      </c>
      <c r="Q71" s="4">
        <f>(T68*0.2+Z68*0.8)</f>
        <v>2.5963636363636367</v>
      </c>
      <c r="R71" s="4">
        <f>(U68*0.2+Z68*0.8)</f>
        <v>2.6072727272727274</v>
      </c>
      <c r="S71" s="5">
        <f>(V68*0.2+Z68*0.8)</f>
        <v>2.6072727272727274</v>
      </c>
    </row>
    <row r="72" spans="1:26" x14ac:dyDescent="0.3">
      <c r="A72" s="21" t="s">
        <v>81</v>
      </c>
      <c r="B72" s="3"/>
      <c r="C72" s="22"/>
      <c r="D72" s="2"/>
    </row>
    <row r="73" spans="1:26" ht="21" thickBot="1" x14ac:dyDescent="0.35">
      <c r="A73" s="23" t="s">
        <v>82</v>
      </c>
      <c r="B73" s="24"/>
      <c r="C73" s="25"/>
      <c r="D73" s="2"/>
    </row>
  </sheetData>
  <mergeCells count="22">
    <mergeCell ref="A65:C65"/>
    <mergeCell ref="A66:C66"/>
    <mergeCell ref="A67:C67"/>
    <mergeCell ref="A68:C68"/>
    <mergeCell ref="A70:C70"/>
    <mergeCell ref="E70:N71"/>
    <mergeCell ref="Y4:Y6"/>
    <mergeCell ref="Z4:Z6"/>
    <mergeCell ref="D5:J5"/>
    <mergeCell ref="K5:Q5"/>
    <mergeCell ref="A63:C63"/>
    <mergeCell ref="A64:C64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73"/>
  <sheetViews>
    <sheetView topLeftCell="S61" zoomScale="80" zoomScaleNormal="80" workbookViewId="0">
      <selection activeCell="Z68" sqref="Z68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56.140625" style="1" customWidth="1"/>
    <col min="4" max="8" width="13.28515625" style="1" bestFit="1" customWidth="1"/>
    <col min="9" max="9" width="15.7109375" style="1" bestFit="1" customWidth="1"/>
    <col min="10" max="10" width="18.42578125" style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43" width="8.85546875" style="120"/>
    <col min="44" max="44" width="8.85546875" style="119"/>
    <col min="45" max="265" width="8.85546875" style="117"/>
    <col min="266" max="16384" width="8.85546875" style="1"/>
  </cols>
  <sheetData>
    <row r="1" spans="1:44" x14ac:dyDescent="0.3">
      <c r="A1" s="144" t="s">
        <v>103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</row>
    <row r="2" spans="1:44" ht="21" thickBot="1" x14ac:dyDescent="0.35">
      <c r="A2" s="144" t="str">
        <f>EAFM1!A2:Z2</f>
        <v>DEPARTMENT OF COMMERCE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</row>
    <row r="3" spans="1:44" ht="21" thickBot="1" x14ac:dyDescent="0.35">
      <c r="A3" s="145" t="s">
        <v>85</v>
      </c>
      <c r="B3" s="146"/>
      <c r="C3" s="126" t="s">
        <v>167</v>
      </c>
      <c r="D3" s="95" t="s">
        <v>100</v>
      </c>
      <c r="E3" s="94"/>
      <c r="F3" s="147" t="s">
        <v>159</v>
      </c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</row>
    <row r="4" spans="1:44" ht="21" customHeight="1" thickBot="1" x14ac:dyDescent="0.35">
      <c r="A4" s="148" t="s">
        <v>0</v>
      </c>
      <c r="B4" s="150" t="s">
        <v>1</v>
      </c>
      <c r="C4" s="153" t="s">
        <v>2</v>
      </c>
      <c r="D4" s="156" t="s">
        <v>101</v>
      </c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8"/>
      <c r="R4" s="159" t="s">
        <v>102</v>
      </c>
      <c r="S4" s="160"/>
      <c r="T4" s="160"/>
      <c r="U4" s="160"/>
      <c r="V4" s="161"/>
      <c r="W4" s="17" t="s">
        <v>15</v>
      </c>
      <c r="X4" s="165" t="s">
        <v>14</v>
      </c>
      <c r="Y4" s="174" t="s">
        <v>83</v>
      </c>
      <c r="Z4" s="177" t="s">
        <v>84</v>
      </c>
    </row>
    <row r="5" spans="1:44" x14ac:dyDescent="0.3">
      <c r="A5" s="149"/>
      <c r="B5" s="151"/>
      <c r="C5" s="154"/>
      <c r="D5" s="180" t="s">
        <v>11</v>
      </c>
      <c r="E5" s="181"/>
      <c r="F5" s="181"/>
      <c r="G5" s="181"/>
      <c r="H5" s="181"/>
      <c r="I5" s="181"/>
      <c r="J5" s="182"/>
      <c r="K5" s="183" t="s">
        <v>89</v>
      </c>
      <c r="L5" s="184"/>
      <c r="M5" s="184"/>
      <c r="N5" s="184"/>
      <c r="O5" s="184"/>
      <c r="P5" s="184"/>
      <c r="Q5" s="185"/>
      <c r="R5" s="162"/>
      <c r="S5" s="163"/>
      <c r="T5" s="163"/>
      <c r="U5" s="163"/>
      <c r="V5" s="164"/>
      <c r="W5" s="18" t="s">
        <v>13</v>
      </c>
      <c r="X5" s="166"/>
      <c r="Y5" s="175"/>
      <c r="Z5" s="178"/>
    </row>
    <row r="6" spans="1:44" ht="21" thickBot="1" x14ac:dyDescent="0.35">
      <c r="A6" s="149"/>
      <c r="B6" s="152"/>
      <c r="C6" s="155"/>
      <c r="D6" s="104" t="s">
        <v>9</v>
      </c>
      <c r="E6" s="105" t="s">
        <v>86</v>
      </c>
      <c r="F6" s="105" t="s">
        <v>8</v>
      </c>
      <c r="G6" s="105" t="s">
        <v>87</v>
      </c>
      <c r="H6" s="105" t="s">
        <v>88</v>
      </c>
      <c r="I6" s="106" t="s">
        <v>10</v>
      </c>
      <c r="J6" s="107" t="s">
        <v>97</v>
      </c>
      <c r="K6" s="108" t="s">
        <v>90</v>
      </c>
      <c r="L6" s="109" t="s">
        <v>91</v>
      </c>
      <c r="M6" s="109" t="s">
        <v>92</v>
      </c>
      <c r="N6" s="109" t="s">
        <v>93</v>
      </c>
      <c r="O6" s="109" t="s">
        <v>94</v>
      </c>
      <c r="P6" s="109" t="s">
        <v>95</v>
      </c>
      <c r="Q6" s="110" t="s">
        <v>98</v>
      </c>
      <c r="R6" s="85"/>
      <c r="S6" s="86" t="s">
        <v>3</v>
      </c>
      <c r="T6" s="86" t="s">
        <v>4</v>
      </c>
      <c r="U6" s="86" t="s">
        <v>5</v>
      </c>
      <c r="V6" s="84" t="s">
        <v>6</v>
      </c>
      <c r="W6" s="111" t="s">
        <v>96</v>
      </c>
      <c r="X6" s="167"/>
      <c r="Y6" s="176"/>
      <c r="Z6" s="179"/>
    </row>
    <row r="7" spans="1:44" s="117" customFormat="1" x14ac:dyDescent="0.3">
      <c r="A7" s="112">
        <v>1</v>
      </c>
      <c r="B7" s="127">
        <v>214371</v>
      </c>
      <c r="C7" s="127" t="s">
        <v>105</v>
      </c>
      <c r="D7" s="113">
        <v>17</v>
      </c>
      <c r="E7" s="113">
        <v>14</v>
      </c>
      <c r="F7" s="113">
        <v>17</v>
      </c>
      <c r="G7" s="113">
        <v>12</v>
      </c>
      <c r="H7" s="113">
        <v>15</v>
      </c>
      <c r="I7" s="113">
        <f>SUM(D7:H7)</f>
        <v>75</v>
      </c>
      <c r="J7" s="113">
        <f>I7*0.15</f>
        <v>11.25</v>
      </c>
      <c r="K7" s="114">
        <v>5</v>
      </c>
      <c r="L7" s="114">
        <v>5</v>
      </c>
      <c r="M7" s="114">
        <v>5</v>
      </c>
      <c r="N7" s="114">
        <v>5</v>
      </c>
      <c r="O7" s="114">
        <v>5</v>
      </c>
      <c r="P7" s="114">
        <f>SUM(K7:O7)</f>
        <v>25</v>
      </c>
      <c r="Q7" s="114">
        <f>P7*0.05</f>
        <v>1.25</v>
      </c>
      <c r="R7" s="115">
        <f>D7+K7</f>
        <v>22</v>
      </c>
      <c r="S7" s="115">
        <f t="shared" ref="S7:W22" si="0">E7+L7</f>
        <v>19</v>
      </c>
      <c r="T7" s="115">
        <f t="shared" si="0"/>
        <v>22</v>
      </c>
      <c r="U7" s="115">
        <f t="shared" si="0"/>
        <v>17</v>
      </c>
      <c r="V7" s="115">
        <f t="shared" si="0"/>
        <v>20</v>
      </c>
      <c r="W7" s="28">
        <f>I7+P7</f>
        <v>100</v>
      </c>
      <c r="X7" s="116">
        <f>W7*0.2</f>
        <v>20</v>
      </c>
      <c r="Y7" s="128">
        <v>76</v>
      </c>
      <c r="Z7" s="118">
        <f>Y7*0.8</f>
        <v>60.800000000000004</v>
      </c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19"/>
    </row>
    <row r="8" spans="1:44" s="117" customFormat="1" x14ac:dyDescent="0.3">
      <c r="A8" s="112">
        <v>2</v>
      </c>
      <c r="B8" s="127">
        <v>214372</v>
      </c>
      <c r="C8" s="127" t="s">
        <v>106</v>
      </c>
      <c r="D8" s="113">
        <v>11</v>
      </c>
      <c r="E8" s="113">
        <v>17</v>
      </c>
      <c r="F8" s="113">
        <v>12</v>
      </c>
      <c r="G8" s="113">
        <v>14</v>
      </c>
      <c r="H8" s="113">
        <v>14</v>
      </c>
      <c r="I8" s="113">
        <f t="shared" ref="I8:I61" si="1">SUM(D8:H8)</f>
        <v>68</v>
      </c>
      <c r="J8" s="113">
        <f t="shared" ref="J8:J61" si="2">I8*0.15</f>
        <v>10.199999999999999</v>
      </c>
      <c r="K8" s="114">
        <v>3</v>
      </c>
      <c r="L8" s="114">
        <v>5</v>
      </c>
      <c r="M8" s="114">
        <v>2.5</v>
      </c>
      <c r="N8" s="114">
        <v>4</v>
      </c>
      <c r="O8" s="114">
        <v>4.5</v>
      </c>
      <c r="P8" s="114">
        <f t="shared" ref="P8:P61" si="3">SUM(K8:O8)</f>
        <v>19</v>
      </c>
      <c r="Q8" s="114">
        <f t="shared" ref="Q8:Q61" si="4">P8*0.05</f>
        <v>0.95000000000000007</v>
      </c>
      <c r="R8" s="115">
        <f t="shared" ref="R8:W61" si="5">D8+K8</f>
        <v>14</v>
      </c>
      <c r="S8" s="115">
        <f t="shared" si="0"/>
        <v>22</v>
      </c>
      <c r="T8" s="115">
        <f t="shared" si="0"/>
        <v>14.5</v>
      </c>
      <c r="U8" s="115">
        <f t="shared" si="0"/>
        <v>18</v>
      </c>
      <c r="V8" s="115">
        <f t="shared" si="0"/>
        <v>18.5</v>
      </c>
      <c r="W8" s="28">
        <f t="shared" si="0"/>
        <v>87</v>
      </c>
      <c r="X8" s="116">
        <f t="shared" ref="X8:X61" si="6">W8*0.2</f>
        <v>17.400000000000002</v>
      </c>
      <c r="Y8" s="127">
        <v>66</v>
      </c>
      <c r="Z8" s="118">
        <f t="shared" ref="Z8:Z61" si="7">Y8*0.8</f>
        <v>52.800000000000004</v>
      </c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19"/>
    </row>
    <row r="9" spans="1:44" s="117" customFormat="1" x14ac:dyDescent="0.3">
      <c r="A9" s="112">
        <v>3</v>
      </c>
      <c r="B9" s="127">
        <v>214373</v>
      </c>
      <c r="C9" s="127" t="s">
        <v>107</v>
      </c>
      <c r="D9" s="113">
        <v>17</v>
      </c>
      <c r="E9" s="113">
        <v>10</v>
      </c>
      <c r="F9" s="113">
        <v>9</v>
      </c>
      <c r="G9" s="113">
        <v>14</v>
      </c>
      <c r="H9" s="113">
        <v>7.5</v>
      </c>
      <c r="I9" s="113">
        <f t="shared" si="1"/>
        <v>57.5</v>
      </c>
      <c r="J9" s="113">
        <f t="shared" si="2"/>
        <v>8.625</v>
      </c>
      <c r="K9" s="114">
        <v>4</v>
      </c>
      <c r="L9" s="114">
        <v>4</v>
      </c>
      <c r="M9" s="114">
        <v>4.5</v>
      </c>
      <c r="N9" s="114">
        <v>3</v>
      </c>
      <c r="O9" s="114">
        <v>2</v>
      </c>
      <c r="P9" s="114">
        <f t="shared" si="3"/>
        <v>17.5</v>
      </c>
      <c r="Q9" s="114">
        <f t="shared" si="4"/>
        <v>0.875</v>
      </c>
      <c r="R9" s="115">
        <f t="shared" si="5"/>
        <v>21</v>
      </c>
      <c r="S9" s="115">
        <f t="shared" si="0"/>
        <v>14</v>
      </c>
      <c r="T9" s="115">
        <f t="shared" si="0"/>
        <v>13.5</v>
      </c>
      <c r="U9" s="115">
        <f t="shared" si="0"/>
        <v>17</v>
      </c>
      <c r="V9" s="115">
        <f t="shared" si="0"/>
        <v>9.5</v>
      </c>
      <c r="W9" s="28">
        <f t="shared" si="0"/>
        <v>75</v>
      </c>
      <c r="X9" s="116">
        <f t="shared" si="6"/>
        <v>15</v>
      </c>
      <c r="Y9" s="131">
        <v>58</v>
      </c>
      <c r="Z9" s="118">
        <f t="shared" si="7"/>
        <v>46.400000000000006</v>
      </c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19"/>
    </row>
    <row r="10" spans="1:44" s="117" customFormat="1" x14ac:dyDescent="0.3">
      <c r="A10" s="112">
        <v>4</v>
      </c>
      <c r="B10" s="127">
        <v>214374</v>
      </c>
      <c r="C10" s="127" t="s">
        <v>108</v>
      </c>
      <c r="D10" s="113">
        <v>11</v>
      </c>
      <c r="E10" s="113">
        <v>17</v>
      </c>
      <c r="F10" s="113">
        <v>9</v>
      </c>
      <c r="G10" s="113">
        <v>8</v>
      </c>
      <c r="H10" s="113">
        <v>12</v>
      </c>
      <c r="I10" s="113">
        <f t="shared" si="1"/>
        <v>57</v>
      </c>
      <c r="J10" s="113">
        <f t="shared" si="2"/>
        <v>8.5499999999999989</v>
      </c>
      <c r="K10" s="114">
        <v>5</v>
      </c>
      <c r="L10" s="114">
        <v>4</v>
      </c>
      <c r="M10" s="114">
        <v>3.5</v>
      </c>
      <c r="N10" s="114">
        <v>4</v>
      </c>
      <c r="O10" s="114">
        <v>4.5</v>
      </c>
      <c r="P10" s="114">
        <f t="shared" si="3"/>
        <v>21</v>
      </c>
      <c r="Q10" s="114">
        <f t="shared" si="4"/>
        <v>1.05</v>
      </c>
      <c r="R10" s="115">
        <f t="shared" si="5"/>
        <v>16</v>
      </c>
      <c r="S10" s="115">
        <f t="shared" si="0"/>
        <v>21</v>
      </c>
      <c r="T10" s="115">
        <f t="shared" si="0"/>
        <v>12.5</v>
      </c>
      <c r="U10" s="115">
        <f t="shared" si="0"/>
        <v>12</v>
      </c>
      <c r="V10" s="115">
        <f t="shared" si="0"/>
        <v>16.5</v>
      </c>
      <c r="W10" s="28">
        <f t="shared" si="0"/>
        <v>78</v>
      </c>
      <c r="X10" s="116">
        <f t="shared" si="6"/>
        <v>15.600000000000001</v>
      </c>
      <c r="Y10" s="127">
        <v>61</v>
      </c>
      <c r="Z10" s="118">
        <f t="shared" si="7"/>
        <v>48.800000000000004</v>
      </c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19"/>
    </row>
    <row r="11" spans="1:44" s="117" customFormat="1" x14ac:dyDescent="0.3">
      <c r="A11" s="112">
        <v>5</v>
      </c>
      <c r="B11" s="127">
        <v>214375</v>
      </c>
      <c r="C11" s="127" t="s">
        <v>109</v>
      </c>
      <c r="D11" s="113">
        <v>11</v>
      </c>
      <c r="E11" s="113">
        <v>9</v>
      </c>
      <c r="F11" s="113">
        <v>8.5</v>
      </c>
      <c r="G11" s="113">
        <v>7.5</v>
      </c>
      <c r="H11" s="113">
        <v>9</v>
      </c>
      <c r="I11" s="113">
        <f t="shared" si="1"/>
        <v>45</v>
      </c>
      <c r="J11" s="113">
        <f t="shared" si="2"/>
        <v>6.75</v>
      </c>
      <c r="K11" s="114">
        <v>2</v>
      </c>
      <c r="L11" s="114">
        <v>2.5</v>
      </c>
      <c r="M11" s="114">
        <v>3</v>
      </c>
      <c r="N11" s="114">
        <v>2.5</v>
      </c>
      <c r="O11" s="114">
        <v>2</v>
      </c>
      <c r="P11" s="114">
        <f>SUM(K11:O11)</f>
        <v>12</v>
      </c>
      <c r="Q11" s="114"/>
      <c r="R11" s="115">
        <f t="shared" si="5"/>
        <v>13</v>
      </c>
      <c r="S11" s="115">
        <f t="shared" si="0"/>
        <v>11.5</v>
      </c>
      <c r="T11" s="115">
        <f t="shared" si="0"/>
        <v>11.5</v>
      </c>
      <c r="U11" s="115">
        <f t="shared" si="0"/>
        <v>10</v>
      </c>
      <c r="V11" s="115">
        <f t="shared" si="0"/>
        <v>11</v>
      </c>
      <c r="W11" s="28">
        <f t="shared" si="0"/>
        <v>57</v>
      </c>
      <c r="X11" s="116">
        <f t="shared" si="6"/>
        <v>11.4</v>
      </c>
      <c r="Y11" s="127">
        <v>48</v>
      </c>
      <c r="Z11" s="118">
        <f t="shared" si="7"/>
        <v>38.400000000000006</v>
      </c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19"/>
    </row>
    <row r="12" spans="1:44" s="117" customFormat="1" x14ac:dyDescent="0.3">
      <c r="A12" s="112">
        <v>6</v>
      </c>
      <c r="B12" s="127">
        <v>214376</v>
      </c>
      <c r="C12" s="127" t="s">
        <v>110</v>
      </c>
      <c r="D12" s="113">
        <v>8</v>
      </c>
      <c r="E12" s="113">
        <v>6.5</v>
      </c>
      <c r="F12" s="113">
        <v>7</v>
      </c>
      <c r="G12" s="113">
        <v>8.5</v>
      </c>
      <c r="H12" s="113">
        <v>9</v>
      </c>
      <c r="I12" s="113">
        <f t="shared" si="1"/>
        <v>39</v>
      </c>
      <c r="J12" s="113">
        <f t="shared" si="2"/>
        <v>5.85</v>
      </c>
      <c r="K12" s="114">
        <v>1.5</v>
      </c>
      <c r="L12" s="114">
        <v>2</v>
      </c>
      <c r="M12" s="114">
        <v>3</v>
      </c>
      <c r="N12" s="114">
        <v>2</v>
      </c>
      <c r="O12" s="114">
        <v>3</v>
      </c>
      <c r="P12" s="114">
        <f t="shared" si="3"/>
        <v>11.5</v>
      </c>
      <c r="Q12" s="114">
        <f t="shared" si="4"/>
        <v>0.57500000000000007</v>
      </c>
      <c r="R12" s="115">
        <f t="shared" si="5"/>
        <v>9.5</v>
      </c>
      <c r="S12" s="115">
        <f t="shared" si="0"/>
        <v>8.5</v>
      </c>
      <c r="T12" s="115">
        <f t="shared" si="0"/>
        <v>10</v>
      </c>
      <c r="U12" s="115">
        <f t="shared" si="0"/>
        <v>10.5</v>
      </c>
      <c r="V12" s="115">
        <f t="shared" si="0"/>
        <v>12</v>
      </c>
      <c r="W12" s="28">
        <f t="shared" si="0"/>
        <v>50.5</v>
      </c>
      <c r="X12" s="116">
        <f t="shared" si="6"/>
        <v>10.100000000000001</v>
      </c>
      <c r="Y12" s="127">
        <v>40</v>
      </c>
      <c r="Z12" s="118">
        <f t="shared" si="7"/>
        <v>32</v>
      </c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19"/>
    </row>
    <row r="13" spans="1:44" s="117" customFormat="1" x14ac:dyDescent="0.3">
      <c r="A13" s="112">
        <v>7</v>
      </c>
      <c r="B13" s="127">
        <v>214377</v>
      </c>
      <c r="C13" s="127" t="s">
        <v>111</v>
      </c>
      <c r="D13" s="113">
        <v>13</v>
      </c>
      <c r="E13" s="113">
        <v>14</v>
      </c>
      <c r="F13" s="113">
        <v>10.5</v>
      </c>
      <c r="G13" s="113">
        <v>15</v>
      </c>
      <c r="H13" s="113">
        <v>12</v>
      </c>
      <c r="I13" s="113">
        <f t="shared" si="1"/>
        <v>64.5</v>
      </c>
      <c r="J13" s="113">
        <f t="shared" si="2"/>
        <v>9.6749999999999989</v>
      </c>
      <c r="K13" s="114">
        <v>4</v>
      </c>
      <c r="L13" s="114">
        <v>4.5</v>
      </c>
      <c r="M13" s="114">
        <v>3</v>
      </c>
      <c r="N13" s="114">
        <v>4</v>
      </c>
      <c r="O13" s="114">
        <v>3</v>
      </c>
      <c r="P13" s="114">
        <f t="shared" si="3"/>
        <v>18.5</v>
      </c>
      <c r="Q13" s="114">
        <f t="shared" si="4"/>
        <v>0.92500000000000004</v>
      </c>
      <c r="R13" s="115">
        <f t="shared" si="5"/>
        <v>17</v>
      </c>
      <c r="S13" s="115">
        <f t="shared" si="0"/>
        <v>18.5</v>
      </c>
      <c r="T13" s="115">
        <f t="shared" si="0"/>
        <v>13.5</v>
      </c>
      <c r="U13" s="115">
        <f t="shared" si="0"/>
        <v>19</v>
      </c>
      <c r="V13" s="115">
        <f t="shared" si="0"/>
        <v>15</v>
      </c>
      <c r="W13" s="28">
        <f t="shared" si="0"/>
        <v>83</v>
      </c>
      <c r="X13" s="116">
        <f t="shared" si="6"/>
        <v>16.600000000000001</v>
      </c>
      <c r="Y13" s="127">
        <v>64</v>
      </c>
      <c r="Z13" s="118">
        <f t="shared" si="7"/>
        <v>51.2</v>
      </c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19"/>
    </row>
    <row r="14" spans="1:44" s="117" customFormat="1" x14ac:dyDescent="0.3">
      <c r="A14" s="112">
        <v>8</v>
      </c>
      <c r="B14" s="127">
        <v>214378</v>
      </c>
      <c r="C14" s="127" t="s">
        <v>112</v>
      </c>
      <c r="D14" s="113">
        <v>12</v>
      </c>
      <c r="E14" s="113">
        <v>10</v>
      </c>
      <c r="F14" s="113">
        <v>8</v>
      </c>
      <c r="G14" s="113">
        <v>12</v>
      </c>
      <c r="H14" s="113">
        <v>8</v>
      </c>
      <c r="I14" s="113">
        <f t="shared" si="1"/>
        <v>50</v>
      </c>
      <c r="J14" s="113">
        <f t="shared" si="2"/>
        <v>7.5</v>
      </c>
      <c r="K14" s="114">
        <v>2</v>
      </c>
      <c r="L14" s="114">
        <v>3</v>
      </c>
      <c r="M14" s="114">
        <v>2</v>
      </c>
      <c r="N14" s="114">
        <v>1</v>
      </c>
      <c r="O14" s="114">
        <v>2</v>
      </c>
      <c r="P14" s="114">
        <f t="shared" si="3"/>
        <v>10</v>
      </c>
      <c r="Q14" s="114">
        <f t="shared" si="4"/>
        <v>0.5</v>
      </c>
      <c r="R14" s="115">
        <f t="shared" si="5"/>
        <v>14</v>
      </c>
      <c r="S14" s="115">
        <f t="shared" si="0"/>
        <v>13</v>
      </c>
      <c r="T14" s="115">
        <f t="shared" si="0"/>
        <v>10</v>
      </c>
      <c r="U14" s="115">
        <f t="shared" si="0"/>
        <v>13</v>
      </c>
      <c r="V14" s="115">
        <f t="shared" si="0"/>
        <v>10</v>
      </c>
      <c r="W14" s="28">
        <f t="shared" si="0"/>
        <v>60</v>
      </c>
      <c r="X14" s="116">
        <f t="shared" si="6"/>
        <v>12</v>
      </c>
      <c r="Y14" s="127">
        <v>52</v>
      </c>
      <c r="Z14" s="118">
        <f t="shared" si="7"/>
        <v>41.6</v>
      </c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19"/>
    </row>
    <row r="15" spans="1:44" s="117" customFormat="1" x14ac:dyDescent="0.3">
      <c r="A15" s="112">
        <v>9</v>
      </c>
      <c r="B15" s="127">
        <v>214379</v>
      </c>
      <c r="C15" s="127" t="s">
        <v>113</v>
      </c>
      <c r="D15" s="113">
        <v>11</v>
      </c>
      <c r="E15" s="113">
        <v>9</v>
      </c>
      <c r="F15" s="113">
        <v>9</v>
      </c>
      <c r="G15" s="113">
        <v>8</v>
      </c>
      <c r="H15" s="113">
        <v>9</v>
      </c>
      <c r="I15" s="113">
        <f t="shared" si="1"/>
        <v>46</v>
      </c>
      <c r="J15" s="113">
        <f t="shared" si="2"/>
        <v>6.8999999999999995</v>
      </c>
      <c r="K15" s="114">
        <v>2</v>
      </c>
      <c r="L15" s="114">
        <v>1</v>
      </c>
      <c r="M15" s="114">
        <v>2</v>
      </c>
      <c r="N15" s="114">
        <v>4</v>
      </c>
      <c r="O15" s="114">
        <v>2</v>
      </c>
      <c r="P15" s="114">
        <f t="shared" si="3"/>
        <v>11</v>
      </c>
      <c r="Q15" s="114">
        <f t="shared" si="4"/>
        <v>0.55000000000000004</v>
      </c>
      <c r="R15" s="115">
        <f t="shared" si="5"/>
        <v>13</v>
      </c>
      <c r="S15" s="115">
        <f t="shared" si="0"/>
        <v>10</v>
      </c>
      <c r="T15" s="115">
        <f t="shared" si="0"/>
        <v>11</v>
      </c>
      <c r="U15" s="115">
        <f t="shared" si="0"/>
        <v>12</v>
      </c>
      <c r="V15" s="115">
        <f t="shared" si="0"/>
        <v>11</v>
      </c>
      <c r="W15" s="28">
        <f t="shared" si="0"/>
        <v>57</v>
      </c>
      <c r="X15" s="116">
        <f t="shared" si="6"/>
        <v>11.4</v>
      </c>
      <c r="Y15" s="127">
        <v>47</v>
      </c>
      <c r="Z15" s="118">
        <f t="shared" si="7"/>
        <v>37.6</v>
      </c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19"/>
    </row>
    <row r="16" spans="1:44" s="117" customFormat="1" x14ac:dyDescent="0.3">
      <c r="A16" s="112">
        <v>10</v>
      </c>
      <c r="B16" s="127">
        <v>214380</v>
      </c>
      <c r="C16" s="127" t="s">
        <v>114</v>
      </c>
      <c r="D16" s="113">
        <v>14</v>
      </c>
      <c r="E16" s="113">
        <v>16</v>
      </c>
      <c r="F16" s="113">
        <v>18</v>
      </c>
      <c r="G16" s="113">
        <v>14</v>
      </c>
      <c r="H16" s="113">
        <v>15</v>
      </c>
      <c r="I16" s="113">
        <f t="shared" si="1"/>
        <v>77</v>
      </c>
      <c r="J16" s="113">
        <f t="shared" si="2"/>
        <v>11.549999999999999</v>
      </c>
      <c r="K16" s="114">
        <v>4</v>
      </c>
      <c r="L16" s="114">
        <v>4.5</v>
      </c>
      <c r="M16" s="114">
        <v>4</v>
      </c>
      <c r="N16" s="114">
        <v>5.5</v>
      </c>
      <c r="O16" s="114">
        <v>5</v>
      </c>
      <c r="P16" s="114">
        <f t="shared" si="3"/>
        <v>23</v>
      </c>
      <c r="Q16" s="114">
        <f t="shared" si="4"/>
        <v>1.1500000000000001</v>
      </c>
      <c r="R16" s="115">
        <f t="shared" si="5"/>
        <v>18</v>
      </c>
      <c r="S16" s="115">
        <f t="shared" si="0"/>
        <v>20.5</v>
      </c>
      <c r="T16" s="115">
        <f t="shared" si="0"/>
        <v>22</v>
      </c>
      <c r="U16" s="115">
        <f t="shared" si="0"/>
        <v>19.5</v>
      </c>
      <c r="V16" s="115">
        <f t="shared" si="0"/>
        <v>20</v>
      </c>
      <c r="W16" s="28">
        <f t="shared" si="0"/>
        <v>100</v>
      </c>
      <c r="X16" s="116">
        <f t="shared" si="6"/>
        <v>20</v>
      </c>
      <c r="Y16" s="127">
        <v>76</v>
      </c>
      <c r="Z16" s="118">
        <f t="shared" si="7"/>
        <v>60.800000000000004</v>
      </c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19"/>
    </row>
    <row r="17" spans="1:44" s="117" customFormat="1" x14ac:dyDescent="0.3">
      <c r="A17" s="112">
        <v>11</v>
      </c>
      <c r="B17" s="127">
        <v>214381</v>
      </c>
      <c r="C17" s="127" t="s">
        <v>115</v>
      </c>
      <c r="D17" s="113">
        <v>9</v>
      </c>
      <c r="E17" s="113">
        <v>12</v>
      </c>
      <c r="F17" s="113">
        <v>10</v>
      </c>
      <c r="G17" s="113">
        <v>12</v>
      </c>
      <c r="H17" s="113">
        <v>13</v>
      </c>
      <c r="I17" s="113">
        <f t="shared" si="1"/>
        <v>56</v>
      </c>
      <c r="J17" s="113">
        <f t="shared" si="2"/>
        <v>8.4</v>
      </c>
      <c r="K17" s="114">
        <v>2</v>
      </c>
      <c r="L17" s="114">
        <v>3</v>
      </c>
      <c r="M17" s="114">
        <v>2</v>
      </c>
      <c r="N17" s="114">
        <v>4</v>
      </c>
      <c r="O17" s="114">
        <v>3</v>
      </c>
      <c r="P17" s="114">
        <f t="shared" si="3"/>
        <v>14</v>
      </c>
      <c r="Q17" s="114">
        <f t="shared" si="4"/>
        <v>0.70000000000000007</v>
      </c>
      <c r="R17" s="115">
        <f t="shared" si="5"/>
        <v>11</v>
      </c>
      <c r="S17" s="115">
        <f t="shared" si="0"/>
        <v>15</v>
      </c>
      <c r="T17" s="115">
        <f t="shared" si="0"/>
        <v>12</v>
      </c>
      <c r="U17" s="115">
        <f t="shared" si="0"/>
        <v>16</v>
      </c>
      <c r="V17" s="115">
        <f t="shared" si="0"/>
        <v>16</v>
      </c>
      <c r="W17" s="28">
        <f t="shared" si="0"/>
        <v>70</v>
      </c>
      <c r="X17" s="116">
        <f t="shared" si="6"/>
        <v>14</v>
      </c>
      <c r="Y17" s="127">
        <v>56</v>
      </c>
      <c r="Z17" s="118">
        <f t="shared" si="7"/>
        <v>44.800000000000004</v>
      </c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19"/>
    </row>
    <row r="18" spans="1:44" s="117" customFormat="1" x14ac:dyDescent="0.3">
      <c r="A18" s="112">
        <v>12</v>
      </c>
      <c r="B18" s="127">
        <v>214382</v>
      </c>
      <c r="C18" s="127" t="s">
        <v>116</v>
      </c>
      <c r="D18" s="113">
        <v>8</v>
      </c>
      <c r="E18" s="113">
        <v>9</v>
      </c>
      <c r="F18" s="113">
        <v>8</v>
      </c>
      <c r="G18" s="113">
        <v>9</v>
      </c>
      <c r="H18" s="113">
        <v>8</v>
      </c>
      <c r="I18" s="113">
        <f t="shared" si="1"/>
        <v>42</v>
      </c>
      <c r="J18" s="113">
        <f t="shared" si="2"/>
        <v>6.3</v>
      </c>
      <c r="K18" s="114">
        <v>2.5</v>
      </c>
      <c r="L18" s="114">
        <v>3</v>
      </c>
      <c r="M18" s="114">
        <v>2</v>
      </c>
      <c r="N18" s="114">
        <v>3</v>
      </c>
      <c r="O18" s="114">
        <v>2</v>
      </c>
      <c r="P18" s="114">
        <f t="shared" si="3"/>
        <v>12.5</v>
      </c>
      <c r="Q18" s="114">
        <f t="shared" si="4"/>
        <v>0.625</v>
      </c>
      <c r="R18" s="115">
        <f t="shared" si="5"/>
        <v>10.5</v>
      </c>
      <c r="S18" s="115">
        <f t="shared" si="0"/>
        <v>12</v>
      </c>
      <c r="T18" s="115">
        <f t="shared" si="0"/>
        <v>10</v>
      </c>
      <c r="U18" s="115">
        <f t="shared" si="0"/>
        <v>12</v>
      </c>
      <c r="V18" s="115">
        <f t="shared" si="0"/>
        <v>10</v>
      </c>
      <c r="W18" s="28">
        <f t="shared" si="0"/>
        <v>54.5</v>
      </c>
      <c r="X18" s="116">
        <f t="shared" si="6"/>
        <v>10.9</v>
      </c>
      <c r="Y18" s="127">
        <v>45</v>
      </c>
      <c r="Z18" s="118">
        <f t="shared" si="7"/>
        <v>36</v>
      </c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19"/>
    </row>
    <row r="19" spans="1:44" s="117" customFormat="1" x14ac:dyDescent="0.3">
      <c r="A19" s="112">
        <v>13</v>
      </c>
      <c r="B19" s="127">
        <v>214383</v>
      </c>
      <c r="C19" s="127" t="s">
        <v>117</v>
      </c>
      <c r="D19" s="113">
        <v>16</v>
      </c>
      <c r="E19" s="113">
        <v>15</v>
      </c>
      <c r="F19" s="113">
        <v>14</v>
      </c>
      <c r="G19" s="113">
        <v>13</v>
      </c>
      <c r="H19" s="113">
        <v>12</v>
      </c>
      <c r="I19" s="113">
        <f t="shared" si="1"/>
        <v>70</v>
      </c>
      <c r="J19" s="113">
        <f t="shared" si="2"/>
        <v>10.5</v>
      </c>
      <c r="K19" s="114">
        <v>4</v>
      </c>
      <c r="L19" s="114">
        <v>4.5</v>
      </c>
      <c r="M19" s="114">
        <v>3</v>
      </c>
      <c r="N19" s="114">
        <v>2</v>
      </c>
      <c r="O19" s="114">
        <v>2.5</v>
      </c>
      <c r="P19" s="114">
        <f t="shared" si="3"/>
        <v>16</v>
      </c>
      <c r="Q19" s="114">
        <f t="shared" si="4"/>
        <v>0.8</v>
      </c>
      <c r="R19" s="115">
        <f t="shared" si="5"/>
        <v>20</v>
      </c>
      <c r="S19" s="115">
        <f t="shared" si="0"/>
        <v>19.5</v>
      </c>
      <c r="T19" s="115">
        <f t="shared" si="0"/>
        <v>17</v>
      </c>
      <c r="U19" s="115">
        <f t="shared" si="0"/>
        <v>15</v>
      </c>
      <c r="V19" s="115">
        <f t="shared" si="0"/>
        <v>14.5</v>
      </c>
      <c r="W19" s="28">
        <f t="shared" si="0"/>
        <v>86</v>
      </c>
      <c r="X19" s="116">
        <f t="shared" si="6"/>
        <v>17.2</v>
      </c>
      <c r="Y19" s="127">
        <v>71</v>
      </c>
      <c r="Z19" s="118">
        <f t="shared" si="7"/>
        <v>56.800000000000004</v>
      </c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19"/>
    </row>
    <row r="20" spans="1:44" s="117" customFormat="1" x14ac:dyDescent="0.3">
      <c r="A20" s="112">
        <v>14</v>
      </c>
      <c r="B20" s="127">
        <v>214384</v>
      </c>
      <c r="C20" s="127" t="s">
        <v>118</v>
      </c>
      <c r="D20" s="113">
        <v>12</v>
      </c>
      <c r="E20" s="113">
        <v>10</v>
      </c>
      <c r="F20" s="113">
        <v>13</v>
      </c>
      <c r="G20" s="113">
        <v>10</v>
      </c>
      <c r="H20" s="113">
        <v>15</v>
      </c>
      <c r="I20" s="113">
        <f t="shared" si="1"/>
        <v>60</v>
      </c>
      <c r="J20" s="113">
        <f t="shared" si="2"/>
        <v>9</v>
      </c>
      <c r="K20" s="114">
        <v>3</v>
      </c>
      <c r="L20" s="114">
        <v>2</v>
      </c>
      <c r="M20" s="114">
        <v>3</v>
      </c>
      <c r="N20" s="114">
        <v>2</v>
      </c>
      <c r="O20" s="114">
        <v>2</v>
      </c>
      <c r="P20" s="114">
        <f t="shared" si="3"/>
        <v>12</v>
      </c>
      <c r="Q20" s="114">
        <f t="shared" si="4"/>
        <v>0.60000000000000009</v>
      </c>
      <c r="R20" s="115">
        <f t="shared" si="5"/>
        <v>15</v>
      </c>
      <c r="S20" s="115">
        <f t="shared" si="0"/>
        <v>12</v>
      </c>
      <c r="T20" s="115">
        <f t="shared" si="0"/>
        <v>16</v>
      </c>
      <c r="U20" s="115">
        <f t="shared" si="0"/>
        <v>12</v>
      </c>
      <c r="V20" s="115">
        <f t="shared" si="0"/>
        <v>17</v>
      </c>
      <c r="W20" s="28">
        <f t="shared" si="0"/>
        <v>72</v>
      </c>
      <c r="X20" s="116">
        <f t="shared" si="6"/>
        <v>14.4</v>
      </c>
      <c r="Y20" s="127">
        <v>63</v>
      </c>
      <c r="Z20" s="118">
        <f t="shared" si="7"/>
        <v>50.400000000000006</v>
      </c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19"/>
    </row>
    <row r="21" spans="1:44" s="117" customFormat="1" x14ac:dyDescent="0.3">
      <c r="A21" s="112">
        <v>15</v>
      </c>
      <c r="B21" s="127">
        <v>214385</v>
      </c>
      <c r="C21" s="127" t="s">
        <v>119</v>
      </c>
      <c r="D21" s="113">
        <v>12</v>
      </c>
      <c r="E21" s="113">
        <v>13</v>
      </c>
      <c r="F21" s="113">
        <v>14</v>
      </c>
      <c r="G21" s="113">
        <v>15</v>
      </c>
      <c r="H21" s="113">
        <v>13</v>
      </c>
      <c r="I21" s="113">
        <f t="shared" si="1"/>
        <v>67</v>
      </c>
      <c r="J21" s="113">
        <f t="shared" si="2"/>
        <v>10.049999999999999</v>
      </c>
      <c r="K21" s="114">
        <v>3.5</v>
      </c>
      <c r="L21" s="114">
        <v>4</v>
      </c>
      <c r="M21" s="114">
        <v>2.5</v>
      </c>
      <c r="N21" s="114">
        <v>4</v>
      </c>
      <c r="O21" s="114">
        <v>2.5</v>
      </c>
      <c r="P21" s="114">
        <f t="shared" si="3"/>
        <v>16.5</v>
      </c>
      <c r="Q21" s="114">
        <f t="shared" si="4"/>
        <v>0.82500000000000007</v>
      </c>
      <c r="R21" s="115">
        <f t="shared" si="5"/>
        <v>15.5</v>
      </c>
      <c r="S21" s="115">
        <f t="shared" si="0"/>
        <v>17</v>
      </c>
      <c r="T21" s="115">
        <f t="shared" si="0"/>
        <v>16.5</v>
      </c>
      <c r="U21" s="115">
        <f t="shared" si="0"/>
        <v>19</v>
      </c>
      <c r="V21" s="115">
        <f t="shared" si="0"/>
        <v>15.5</v>
      </c>
      <c r="W21" s="28">
        <f t="shared" si="0"/>
        <v>83.5</v>
      </c>
      <c r="X21" s="116">
        <f t="shared" si="6"/>
        <v>16.7</v>
      </c>
      <c r="Y21" s="127">
        <v>71</v>
      </c>
      <c r="Z21" s="118">
        <f t="shared" si="7"/>
        <v>56.800000000000004</v>
      </c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19"/>
    </row>
    <row r="22" spans="1:44" s="117" customFormat="1" x14ac:dyDescent="0.3">
      <c r="A22" s="112">
        <v>16</v>
      </c>
      <c r="B22" s="127">
        <v>214386</v>
      </c>
      <c r="C22" s="127" t="s">
        <v>120</v>
      </c>
      <c r="D22" s="113">
        <v>14</v>
      </c>
      <c r="E22" s="113">
        <v>12</v>
      </c>
      <c r="F22" s="113">
        <v>13</v>
      </c>
      <c r="G22" s="113">
        <v>14</v>
      </c>
      <c r="H22" s="113">
        <v>12</v>
      </c>
      <c r="I22" s="113">
        <f t="shared" si="1"/>
        <v>65</v>
      </c>
      <c r="J22" s="113">
        <f t="shared" si="2"/>
        <v>9.75</v>
      </c>
      <c r="K22" s="114">
        <v>4</v>
      </c>
      <c r="L22" s="114">
        <v>3</v>
      </c>
      <c r="M22" s="114">
        <v>2.5</v>
      </c>
      <c r="N22" s="114">
        <v>3</v>
      </c>
      <c r="O22" s="114">
        <v>4</v>
      </c>
      <c r="P22" s="114">
        <f t="shared" si="3"/>
        <v>16.5</v>
      </c>
      <c r="Q22" s="114">
        <f t="shared" si="4"/>
        <v>0.82500000000000007</v>
      </c>
      <c r="R22" s="115">
        <f t="shared" si="5"/>
        <v>18</v>
      </c>
      <c r="S22" s="115">
        <f t="shared" si="0"/>
        <v>15</v>
      </c>
      <c r="T22" s="115">
        <f t="shared" si="0"/>
        <v>15.5</v>
      </c>
      <c r="U22" s="115">
        <f t="shared" si="0"/>
        <v>17</v>
      </c>
      <c r="V22" s="115">
        <f t="shared" si="0"/>
        <v>16</v>
      </c>
      <c r="W22" s="28">
        <f t="shared" si="0"/>
        <v>81.5</v>
      </c>
      <c r="X22" s="116">
        <f t="shared" si="6"/>
        <v>16.3</v>
      </c>
      <c r="Y22" s="127">
        <v>66</v>
      </c>
      <c r="Z22" s="118">
        <f t="shared" si="7"/>
        <v>52.800000000000004</v>
      </c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19"/>
    </row>
    <row r="23" spans="1:44" s="117" customFormat="1" x14ac:dyDescent="0.3">
      <c r="A23" s="112">
        <v>17</v>
      </c>
      <c r="B23" s="127">
        <v>214387</v>
      </c>
      <c r="C23" s="127" t="s">
        <v>121</v>
      </c>
      <c r="D23" s="113">
        <v>8</v>
      </c>
      <c r="E23" s="113">
        <v>9</v>
      </c>
      <c r="F23" s="113">
        <v>8</v>
      </c>
      <c r="G23" s="113">
        <v>12</v>
      </c>
      <c r="H23" s="113">
        <v>13</v>
      </c>
      <c r="I23" s="113">
        <f t="shared" si="1"/>
        <v>50</v>
      </c>
      <c r="J23" s="113">
        <f t="shared" si="2"/>
        <v>7.5</v>
      </c>
      <c r="K23" s="114">
        <v>2.5</v>
      </c>
      <c r="L23" s="114">
        <v>3</v>
      </c>
      <c r="M23" s="114">
        <v>1.5</v>
      </c>
      <c r="N23" s="114">
        <v>3</v>
      </c>
      <c r="O23" s="114">
        <v>2</v>
      </c>
      <c r="P23" s="114">
        <f t="shared" si="3"/>
        <v>12</v>
      </c>
      <c r="Q23" s="114">
        <f t="shared" si="4"/>
        <v>0.60000000000000009</v>
      </c>
      <c r="R23" s="115">
        <f t="shared" si="5"/>
        <v>10.5</v>
      </c>
      <c r="S23" s="115">
        <f t="shared" si="5"/>
        <v>12</v>
      </c>
      <c r="T23" s="115">
        <f t="shared" si="5"/>
        <v>9.5</v>
      </c>
      <c r="U23" s="115">
        <f t="shared" si="5"/>
        <v>15</v>
      </c>
      <c r="V23" s="115">
        <f t="shared" si="5"/>
        <v>15</v>
      </c>
      <c r="W23" s="28">
        <f t="shared" si="5"/>
        <v>62</v>
      </c>
      <c r="X23" s="116">
        <f t="shared" si="6"/>
        <v>12.4</v>
      </c>
      <c r="Y23" s="127">
        <v>50</v>
      </c>
      <c r="Z23" s="118">
        <f t="shared" si="7"/>
        <v>40</v>
      </c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19"/>
    </row>
    <row r="24" spans="1:44" s="117" customFormat="1" x14ac:dyDescent="0.3">
      <c r="A24" s="112">
        <v>18</v>
      </c>
      <c r="B24" s="127">
        <v>214388</v>
      </c>
      <c r="C24" s="127" t="s">
        <v>122</v>
      </c>
      <c r="D24" s="113"/>
      <c r="E24" s="113"/>
      <c r="F24" s="113"/>
      <c r="G24" s="113"/>
      <c r="H24" s="113"/>
      <c r="I24" s="113"/>
      <c r="J24" s="113"/>
      <c r="K24" s="114"/>
      <c r="L24" s="114"/>
      <c r="M24" s="114"/>
      <c r="N24" s="114"/>
      <c r="O24" s="114"/>
      <c r="P24" s="114">
        <f t="shared" si="3"/>
        <v>0</v>
      </c>
      <c r="Q24" s="114">
        <f t="shared" si="4"/>
        <v>0</v>
      </c>
      <c r="R24" s="115">
        <f t="shared" si="5"/>
        <v>0</v>
      </c>
      <c r="S24" s="115">
        <f t="shared" si="5"/>
        <v>0</v>
      </c>
      <c r="T24" s="115">
        <f t="shared" si="5"/>
        <v>0</v>
      </c>
      <c r="U24" s="115">
        <f t="shared" si="5"/>
        <v>0</v>
      </c>
      <c r="V24" s="115">
        <f t="shared" si="5"/>
        <v>0</v>
      </c>
      <c r="W24" s="28">
        <f t="shared" si="5"/>
        <v>0</v>
      </c>
      <c r="X24" s="116">
        <f t="shared" si="6"/>
        <v>0</v>
      </c>
      <c r="Y24" s="127">
        <v>5</v>
      </c>
      <c r="Z24" s="118">
        <f t="shared" si="7"/>
        <v>4</v>
      </c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19"/>
    </row>
    <row r="25" spans="1:44" s="117" customFormat="1" x14ac:dyDescent="0.3">
      <c r="A25" s="112">
        <v>19</v>
      </c>
      <c r="B25" s="127">
        <v>214389</v>
      </c>
      <c r="C25" s="127" t="s">
        <v>123</v>
      </c>
      <c r="D25" s="113">
        <v>14</v>
      </c>
      <c r="E25" s="113">
        <v>13</v>
      </c>
      <c r="F25" s="113">
        <v>11</v>
      </c>
      <c r="G25" s="113">
        <v>10</v>
      </c>
      <c r="H25" s="113">
        <v>8</v>
      </c>
      <c r="I25" s="113">
        <f t="shared" si="1"/>
        <v>56</v>
      </c>
      <c r="J25" s="113">
        <f t="shared" si="2"/>
        <v>8.4</v>
      </c>
      <c r="K25" s="114">
        <v>1.5</v>
      </c>
      <c r="L25" s="114">
        <v>3</v>
      </c>
      <c r="M25" s="114">
        <v>2</v>
      </c>
      <c r="N25" s="114">
        <v>3</v>
      </c>
      <c r="O25" s="114">
        <v>2</v>
      </c>
      <c r="P25" s="114">
        <f t="shared" si="3"/>
        <v>11.5</v>
      </c>
      <c r="Q25" s="114">
        <f t="shared" si="4"/>
        <v>0.57500000000000007</v>
      </c>
      <c r="R25" s="115">
        <f t="shared" si="5"/>
        <v>15.5</v>
      </c>
      <c r="S25" s="115">
        <f t="shared" si="5"/>
        <v>16</v>
      </c>
      <c r="T25" s="115">
        <f t="shared" si="5"/>
        <v>13</v>
      </c>
      <c r="U25" s="115">
        <f t="shared" si="5"/>
        <v>13</v>
      </c>
      <c r="V25" s="115">
        <f t="shared" si="5"/>
        <v>10</v>
      </c>
      <c r="W25" s="28">
        <f t="shared" si="5"/>
        <v>67.5</v>
      </c>
      <c r="X25" s="116">
        <f t="shared" si="6"/>
        <v>13.5</v>
      </c>
      <c r="Y25" s="127">
        <v>59</v>
      </c>
      <c r="Z25" s="118">
        <f t="shared" si="7"/>
        <v>47.2</v>
      </c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19"/>
    </row>
    <row r="26" spans="1:44" s="117" customFormat="1" x14ac:dyDescent="0.3">
      <c r="A26" s="112">
        <v>20</v>
      </c>
      <c r="B26" s="127">
        <v>214390</v>
      </c>
      <c r="C26" s="127" t="s">
        <v>124</v>
      </c>
      <c r="D26" s="113">
        <v>13</v>
      </c>
      <c r="E26" s="113">
        <v>14</v>
      </c>
      <c r="F26" s="113">
        <v>12</v>
      </c>
      <c r="G26" s="113">
        <v>10</v>
      </c>
      <c r="H26" s="113">
        <v>11</v>
      </c>
      <c r="I26" s="113">
        <f t="shared" si="1"/>
        <v>60</v>
      </c>
      <c r="J26" s="113">
        <f t="shared" si="2"/>
        <v>9</v>
      </c>
      <c r="K26" s="114">
        <v>2</v>
      </c>
      <c r="L26" s="114">
        <v>3</v>
      </c>
      <c r="M26" s="114">
        <v>2</v>
      </c>
      <c r="N26" s="114">
        <v>4</v>
      </c>
      <c r="O26" s="114">
        <v>3</v>
      </c>
      <c r="P26" s="114">
        <f t="shared" si="3"/>
        <v>14</v>
      </c>
      <c r="Q26" s="114">
        <f t="shared" si="4"/>
        <v>0.70000000000000007</v>
      </c>
      <c r="R26" s="115">
        <f t="shared" si="5"/>
        <v>15</v>
      </c>
      <c r="S26" s="115">
        <f t="shared" si="5"/>
        <v>17</v>
      </c>
      <c r="T26" s="115">
        <f t="shared" si="5"/>
        <v>14</v>
      </c>
      <c r="U26" s="115">
        <f t="shared" si="5"/>
        <v>14</v>
      </c>
      <c r="V26" s="115">
        <f t="shared" si="5"/>
        <v>14</v>
      </c>
      <c r="W26" s="28">
        <f t="shared" si="5"/>
        <v>74</v>
      </c>
      <c r="X26" s="116">
        <f t="shared" si="6"/>
        <v>14.8</v>
      </c>
      <c r="Y26" s="127">
        <v>60</v>
      </c>
      <c r="Z26" s="118">
        <f t="shared" si="7"/>
        <v>48</v>
      </c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19"/>
    </row>
    <row r="27" spans="1:44" s="117" customFormat="1" x14ac:dyDescent="0.3">
      <c r="A27" s="112">
        <v>21</v>
      </c>
      <c r="B27" s="127">
        <v>214391</v>
      </c>
      <c r="C27" s="127" t="s">
        <v>125</v>
      </c>
      <c r="D27" s="113">
        <v>13</v>
      </c>
      <c r="E27" s="113">
        <v>14</v>
      </c>
      <c r="F27" s="113">
        <v>15</v>
      </c>
      <c r="G27" s="113">
        <v>13</v>
      </c>
      <c r="H27" s="113">
        <v>14</v>
      </c>
      <c r="I27" s="113">
        <f t="shared" si="1"/>
        <v>69</v>
      </c>
      <c r="J27" s="113">
        <f t="shared" si="2"/>
        <v>10.35</v>
      </c>
      <c r="K27" s="114">
        <v>2.5</v>
      </c>
      <c r="L27" s="114">
        <v>4.5</v>
      </c>
      <c r="M27" s="114">
        <v>4</v>
      </c>
      <c r="N27" s="114">
        <v>3</v>
      </c>
      <c r="O27" s="114">
        <v>3</v>
      </c>
      <c r="P27" s="114">
        <f t="shared" si="3"/>
        <v>17</v>
      </c>
      <c r="Q27" s="114">
        <f t="shared" si="4"/>
        <v>0.85000000000000009</v>
      </c>
      <c r="R27" s="115">
        <f t="shared" si="5"/>
        <v>15.5</v>
      </c>
      <c r="S27" s="115">
        <f t="shared" si="5"/>
        <v>18.5</v>
      </c>
      <c r="T27" s="115">
        <f t="shared" si="5"/>
        <v>19</v>
      </c>
      <c r="U27" s="115">
        <f t="shared" si="5"/>
        <v>16</v>
      </c>
      <c r="V27" s="115">
        <f t="shared" si="5"/>
        <v>17</v>
      </c>
      <c r="W27" s="28">
        <f t="shared" si="5"/>
        <v>86</v>
      </c>
      <c r="X27" s="116">
        <f t="shared" si="6"/>
        <v>17.2</v>
      </c>
      <c r="Y27" s="127">
        <v>70</v>
      </c>
      <c r="Z27" s="118">
        <f t="shared" si="7"/>
        <v>56</v>
      </c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19"/>
    </row>
    <row r="28" spans="1:44" s="117" customFormat="1" x14ac:dyDescent="0.3">
      <c r="A28" s="112">
        <v>22</v>
      </c>
      <c r="B28" s="127">
        <v>214392</v>
      </c>
      <c r="C28" s="127" t="s">
        <v>126</v>
      </c>
      <c r="D28" s="113">
        <v>15</v>
      </c>
      <c r="E28" s="113">
        <v>16</v>
      </c>
      <c r="F28" s="113">
        <v>17.5</v>
      </c>
      <c r="G28" s="113">
        <v>10</v>
      </c>
      <c r="H28" s="113">
        <v>9</v>
      </c>
      <c r="I28" s="113">
        <f t="shared" si="1"/>
        <v>67.5</v>
      </c>
      <c r="J28" s="113">
        <f t="shared" si="2"/>
        <v>10.125</v>
      </c>
      <c r="K28" s="114">
        <v>2.5</v>
      </c>
      <c r="L28" s="114">
        <v>3</v>
      </c>
      <c r="M28" s="114">
        <v>2</v>
      </c>
      <c r="N28" s="114">
        <v>4</v>
      </c>
      <c r="O28" s="114">
        <v>3</v>
      </c>
      <c r="P28" s="114">
        <f t="shared" si="3"/>
        <v>14.5</v>
      </c>
      <c r="Q28" s="114">
        <f t="shared" si="4"/>
        <v>0.72500000000000009</v>
      </c>
      <c r="R28" s="115">
        <f t="shared" si="5"/>
        <v>17.5</v>
      </c>
      <c r="S28" s="115">
        <f t="shared" si="5"/>
        <v>19</v>
      </c>
      <c r="T28" s="115">
        <f t="shared" si="5"/>
        <v>19.5</v>
      </c>
      <c r="U28" s="115">
        <f t="shared" si="5"/>
        <v>14</v>
      </c>
      <c r="V28" s="115">
        <f t="shared" si="5"/>
        <v>12</v>
      </c>
      <c r="W28" s="28">
        <f t="shared" si="5"/>
        <v>82</v>
      </c>
      <c r="X28" s="116">
        <f t="shared" si="6"/>
        <v>16.400000000000002</v>
      </c>
      <c r="Y28" s="127">
        <v>68</v>
      </c>
      <c r="Z28" s="118">
        <f t="shared" si="7"/>
        <v>54.400000000000006</v>
      </c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19"/>
    </row>
    <row r="29" spans="1:44" s="117" customFormat="1" x14ac:dyDescent="0.3">
      <c r="A29" s="112">
        <v>23</v>
      </c>
      <c r="B29" s="127">
        <v>214393</v>
      </c>
      <c r="C29" s="127" t="s">
        <v>127</v>
      </c>
      <c r="D29" s="113">
        <v>13</v>
      </c>
      <c r="E29" s="113">
        <v>14</v>
      </c>
      <c r="F29" s="113">
        <v>12</v>
      </c>
      <c r="G29" s="113">
        <v>10</v>
      </c>
      <c r="H29" s="113">
        <v>12</v>
      </c>
      <c r="I29" s="113">
        <f t="shared" si="1"/>
        <v>61</v>
      </c>
      <c r="J29" s="113">
        <f t="shared" si="2"/>
        <v>9.15</v>
      </c>
      <c r="K29" s="114">
        <v>5</v>
      </c>
      <c r="L29" s="114">
        <v>4</v>
      </c>
      <c r="M29" s="114">
        <v>2</v>
      </c>
      <c r="N29" s="114">
        <v>5</v>
      </c>
      <c r="O29" s="114">
        <v>2</v>
      </c>
      <c r="P29" s="114">
        <f t="shared" si="3"/>
        <v>18</v>
      </c>
      <c r="Q29" s="114">
        <f t="shared" si="4"/>
        <v>0.9</v>
      </c>
      <c r="R29" s="115">
        <f t="shared" si="5"/>
        <v>18</v>
      </c>
      <c r="S29" s="115">
        <f t="shared" si="5"/>
        <v>18</v>
      </c>
      <c r="T29" s="115">
        <f t="shared" si="5"/>
        <v>14</v>
      </c>
      <c r="U29" s="115">
        <f t="shared" si="5"/>
        <v>15</v>
      </c>
      <c r="V29" s="115">
        <f t="shared" si="5"/>
        <v>14</v>
      </c>
      <c r="W29" s="28">
        <f t="shared" si="5"/>
        <v>79</v>
      </c>
      <c r="X29" s="116">
        <f t="shared" si="6"/>
        <v>15.8</v>
      </c>
      <c r="Y29" s="127">
        <v>61</v>
      </c>
      <c r="Z29" s="118">
        <f t="shared" si="7"/>
        <v>48.800000000000004</v>
      </c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19"/>
    </row>
    <row r="30" spans="1:44" s="117" customFormat="1" x14ac:dyDescent="0.3">
      <c r="A30" s="112">
        <v>24</v>
      </c>
      <c r="B30" s="127">
        <v>214394</v>
      </c>
      <c r="C30" s="127" t="s">
        <v>128</v>
      </c>
      <c r="D30" s="113">
        <v>7</v>
      </c>
      <c r="E30" s="113">
        <v>6</v>
      </c>
      <c r="F30" s="113">
        <v>5</v>
      </c>
      <c r="G30" s="113">
        <v>6</v>
      </c>
      <c r="H30" s="113">
        <v>7</v>
      </c>
      <c r="I30" s="113">
        <f t="shared" si="1"/>
        <v>31</v>
      </c>
      <c r="J30" s="113">
        <f t="shared" si="2"/>
        <v>4.6499999999999995</v>
      </c>
      <c r="K30" s="114">
        <v>1</v>
      </c>
      <c r="L30" s="114">
        <v>1</v>
      </c>
      <c r="M30" s="114">
        <v>1.5</v>
      </c>
      <c r="N30" s="114">
        <v>3</v>
      </c>
      <c r="O30" s="114">
        <v>2</v>
      </c>
      <c r="P30" s="114">
        <f t="shared" si="3"/>
        <v>8.5</v>
      </c>
      <c r="Q30" s="114">
        <f t="shared" si="4"/>
        <v>0.42500000000000004</v>
      </c>
      <c r="R30" s="115">
        <f t="shared" si="5"/>
        <v>8</v>
      </c>
      <c r="S30" s="115">
        <f t="shared" si="5"/>
        <v>7</v>
      </c>
      <c r="T30" s="115">
        <f t="shared" si="5"/>
        <v>6.5</v>
      </c>
      <c r="U30" s="115">
        <f t="shared" si="5"/>
        <v>9</v>
      </c>
      <c r="V30" s="115">
        <f t="shared" si="5"/>
        <v>9</v>
      </c>
      <c r="W30" s="28">
        <f t="shared" si="5"/>
        <v>39.5</v>
      </c>
      <c r="X30" s="116">
        <f t="shared" si="6"/>
        <v>7.9</v>
      </c>
      <c r="Y30" s="127">
        <v>33</v>
      </c>
      <c r="Z30" s="118">
        <f t="shared" si="7"/>
        <v>26.400000000000002</v>
      </c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19"/>
    </row>
    <row r="31" spans="1:44" s="117" customFormat="1" x14ac:dyDescent="0.3">
      <c r="A31" s="112">
        <v>25</v>
      </c>
      <c r="B31" s="127">
        <v>214395</v>
      </c>
      <c r="C31" s="127" t="s">
        <v>129</v>
      </c>
      <c r="D31" s="113">
        <v>2</v>
      </c>
      <c r="E31" s="113">
        <v>3</v>
      </c>
      <c r="F31" s="113">
        <v>2</v>
      </c>
      <c r="G31" s="113">
        <v>1</v>
      </c>
      <c r="H31" s="113">
        <v>3</v>
      </c>
      <c r="I31" s="113">
        <f t="shared" si="1"/>
        <v>11</v>
      </c>
      <c r="J31" s="113">
        <f t="shared" si="2"/>
        <v>1.65</v>
      </c>
      <c r="K31" s="114">
        <v>1</v>
      </c>
      <c r="L31" s="114">
        <v>1.5</v>
      </c>
      <c r="M31" s="114">
        <v>3</v>
      </c>
      <c r="N31" s="114">
        <v>2</v>
      </c>
      <c r="O31" s="114">
        <v>2</v>
      </c>
      <c r="P31" s="114">
        <f t="shared" si="3"/>
        <v>9.5</v>
      </c>
      <c r="Q31" s="114">
        <f t="shared" si="4"/>
        <v>0.47500000000000003</v>
      </c>
      <c r="R31" s="115">
        <f t="shared" si="5"/>
        <v>3</v>
      </c>
      <c r="S31" s="115">
        <f t="shared" si="5"/>
        <v>4.5</v>
      </c>
      <c r="T31" s="115">
        <f t="shared" si="5"/>
        <v>5</v>
      </c>
      <c r="U31" s="115">
        <f t="shared" si="5"/>
        <v>3</v>
      </c>
      <c r="V31" s="115">
        <f t="shared" si="5"/>
        <v>5</v>
      </c>
      <c r="W31" s="28">
        <f t="shared" si="5"/>
        <v>20.5</v>
      </c>
      <c r="X31" s="116">
        <f t="shared" si="6"/>
        <v>4.1000000000000005</v>
      </c>
      <c r="Y31" s="127">
        <v>12</v>
      </c>
      <c r="Z31" s="118">
        <f t="shared" si="7"/>
        <v>9.6000000000000014</v>
      </c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19"/>
    </row>
    <row r="32" spans="1:44" s="117" customFormat="1" x14ac:dyDescent="0.3">
      <c r="A32" s="112">
        <v>26</v>
      </c>
      <c r="B32" s="127">
        <v>214396</v>
      </c>
      <c r="C32" s="127" t="s">
        <v>130</v>
      </c>
      <c r="D32" s="113">
        <v>12</v>
      </c>
      <c r="E32" s="113">
        <v>10</v>
      </c>
      <c r="F32" s="113">
        <v>5</v>
      </c>
      <c r="G32" s="113">
        <v>6</v>
      </c>
      <c r="H32" s="113">
        <v>8</v>
      </c>
      <c r="I32" s="113">
        <f t="shared" si="1"/>
        <v>41</v>
      </c>
      <c r="J32" s="113">
        <f t="shared" si="2"/>
        <v>6.1499999999999995</v>
      </c>
      <c r="K32" s="114">
        <v>2</v>
      </c>
      <c r="L32" s="114">
        <v>2.5</v>
      </c>
      <c r="M32" s="114">
        <v>3</v>
      </c>
      <c r="N32" s="114">
        <v>2</v>
      </c>
      <c r="O32" s="114">
        <v>2</v>
      </c>
      <c r="P32" s="114">
        <f t="shared" si="3"/>
        <v>11.5</v>
      </c>
      <c r="Q32" s="114">
        <f t="shared" si="4"/>
        <v>0.57500000000000007</v>
      </c>
      <c r="R32" s="115">
        <f t="shared" si="5"/>
        <v>14</v>
      </c>
      <c r="S32" s="115">
        <f t="shared" si="5"/>
        <v>12.5</v>
      </c>
      <c r="T32" s="115">
        <f t="shared" si="5"/>
        <v>8</v>
      </c>
      <c r="U32" s="115">
        <f t="shared" si="5"/>
        <v>8</v>
      </c>
      <c r="V32" s="115">
        <f t="shared" si="5"/>
        <v>10</v>
      </c>
      <c r="W32" s="28">
        <f t="shared" si="5"/>
        <v>52.5</v>
      </c>
      <c r="X32" s="116">
        <f t="shared" si="6"/>
        <v>10.5</v>
      </c>
      <c r="Y32" s="127">
        <v>45</v>
      </c>
      <c r="Z32" s="118">
        <f t="shared" si="7"/>
        <v>36</v>
      </c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19"/>
    </row>
    <row r="33" spans="1:44" s="117" customFormat="1" x14ac:dyDescent="0.3">
      <c r="A33" s="112">
        <v>27</v>
      </c>
      <c r="B33" s="127">
        <v>214397</v>
      </c>
      <c r="C33" s="127" t="s">
        <v>131</v>
      </c>
      <c r="D33" s="113">
        <v>9</v>
      </c>
      <c r="E33" s="113">
        <v>8</v>
      </c>
      <c r="F33" s="113">
        <v>9</v>
      </c>
      <c r="G33" s="113">
        <v>8</v>
      </c>
      <c r="H33" s="113">
        <v>9</v>
      </c>
      <c r="I33" s="113">
        <f t="shared" si="1"/>
        <v>43</v>
      </c>
      <c r="J33" s="113">
        <f t="shared" si="2"/>
        <v>6.45</v>
      </c>
      <c r="K33" s="114">
        <v>4</v>
      </c>
      <c r="L33" s="114">
        <v>2.5</v>
      </c>
      <c r="M33" s="114">
        <v>3</v>
      </c>
      <c r="N33" s="114">
        <v>2</v>
      </c>
      <c r="O33" s="114">
        <v>1</v>
      </c>
      <c r="P33" s="114">
        <f t="shared" si="3"/>
        <v>12.5</v>
      </c>
      <c r="Q33" s="114">
        <f t="shared" si="4"/>
        <v>0.625</v>
      </c>
      <c r="R33" s="115">
        <f t="shared" si="5"/>
        <v>13</v>
      </c>
      <c r="S33" s="115">
        <f t="shared" si="5"/>
        <v>10.5</v>
      </c>
      <c r="T33" s="115">
        <f t="shared" si="5"/>
        <v>12</v>
      </c>
      <c r="U33" s="115">
        <f t="shared" si="5"/>
        <v>10</v>
      </c>
      <c r="V33" s="115">
        <f t="shared" si="5"/>
        <v>10</v>
      </c>
      <c r="W33" s="28">
        <f t="shared" si="5"/>
        <v>55.5</v>
      </c>
      <c r="X33" s="116">
        <f t="shared" si="6"/>
        <v>11.100000000000001</v>
      </c>
      <c r="Y33" s="127">
        <v>43</v>
      </c>
      <c r="Z33" s="118">
        <f t="shared" si="7"/>
        <v>34.4</v>
      </c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19"/>
    </row>
    <row r="34" spans="1:44" s="117" customFormat="1" x14ac:dyDescent="0.3">
      <c r="A34" s="112">
        <v>28</v>
      </c>
      <c r="B34" s="127">
        <v>214398</v>
      </c>
      <c r="C34" s="127" t="s">
        <v>132</v>
      </c>
      <c r="D34" s="113">
        <v>2</v>
      </c>
      <c r="E34" s="113">
        <v>3</v>
      </c>
      <c r="F34" s="113">
        <v>5</v>
      </c>
      <c r="G34" s="113">
        <v>6</v>
      </c>
      <c r="H34" s="113">
        <v>4</v>
      </c>
      <c r="I34" s="113">
        <f t="shared" si="1"/>
        <v>20</v>
      </c>
      <c r="J34" s="113">
        <f t="shared" si="2"/>
        <v>3</v>
      </c>
      <c r="K34" s="114">
        <v>1</v>
      </c>
      <c r="L34" s="114">
        <v>1.5</v>
      </c>
      <c r="M34" s="114">
        <v>2</v>
      </c>
      <c r="N34" s="114">
        <v>3</v>
      </c>
      <c r="O34" s="114">
        <v>2</v>
      </c>
      <c r="P34" s="114">
        <f t="shared" si="3"/>
        <v>9.5</v>
      </c>
      <c r="Q34" s="114">
        <f t="shared" si="4"/>
        <v>0.47500000000000003</v>
      </c>
      <c r="R34" s="115">
        <f t="shared" si="5"/>
        <v>3</v>
      </c>
      <c r="S34" s="115">
        <f t="shared" si="5"/>
        <v>4.5</v>
      </c>
      <c r="T34" s="115">
        <f t="shared" si="5"/>
        <v>7</v>
      </c>
      <c r="U34" s="115">
        <f t="shared" si="5"/>
        <v>9</v>
      </c>
      <c r="V34" s="115">
        <f t="shared" si="5"/>
        <v>6</v>
      </c>
      <c r="W34" s="28">
        <f t="shared" si="5"/>
        <v>29.5</v>
      </c>
      <c r="X34" s="116">
        <f t="shared" si="6"/>
        <v>5.9</v>
      </c>
      <c r="Y34" s="127">
        <v>20</v>
      </c>
      <c r="Z34" s="118">
        <f t="shared" si="7"/>
        <v>16</v>
      </c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19"/>
    </row>
    <row r="35" spans="1:44" s="117" customFormat="1" x14ac:dyDescent="0.3">
      <c r="A35" s="112">
        <v>29</v>
      </c>
      <c r="B35" s="127">
        <v>214399</v>
      </c>
      <c r="C35" s="127" t="s">
        <v>133</v>
      </c>
      <c r="D35" s="113">
        <v>10</v>
      </c>
      <c r="E35" s="113">
        <v>10</v>
      </c>
      <c r="F35" s="113">
        <v>12</v>
      </c>
      <c r="G35" s="113">
        <v>13</v>
      </c>
      <c r="H35" s="113">
        <v>14</v>
      </c>
      <c r="I35" s="113">
        <f t="shared" si="1"/>
        <v>59</v>
      </c>
      <c r="J35" s="113">
        <f t="shared" si="2"/>
        <v>8.85</v>
      </c>
      <c r="K35" s="114">
        <v>2.5</v>
      </c>
      <c r="L35" s="114">
        <v>3</v>
      </c>
      <c r="M35" s="114">
        <v>3</v>
      </c>
      <c r="N35" s="114">
        <v>4</v>
      </c>
      <c r="O35" s="114">
        <v>3</v>
      </c>
      <c r="P35" s="114">
        <f t="shared" si="3"/>
        <v>15.5</v>
      </c>
      <c r="Q35" s="114">
        <f t="shared" si="4"/>
        <v>0.77500000000000002</v>
      </c>
      <c r="R35" s="115">
        <f t="shared" si="5"/>
        <v>12.5</v>
      </c>
      <c r="S35" s="115">
        <f t="shared" si="5"/>
        <v>13</v>
      </c>
      <c r="T35" s="115">
        <f t="shared" si="5"/>
        <v>15</v>
      </c>
      <c r="U35" s="115">
        <f t="shared" si="5"/>
        <v>17</v>
      </c>
      <c r="V35" s="115">
        <f t="shared" si="5"/>
        <v>17</v>
      </c>
      <c r="W35" s="28">
        <f t="shared" si="5"/>
        <v>74.5</v>
      </c>
      <c r="X35" s="116">
        <f t="shared" si="6"/>
        <v>14.9</v>
      </c>
      <c r="Y35" s="127">
        <v>60</v>
      </c>
      <c r="Z35" s="118">
        <f t="shared" si="7"/>
        <v>48</v>
      </c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19"/>
    </row>
    <row r="36" spans="1:44" s="117" customFormat="1" x14ac:dyDescent="0.3">
      <c r="A36" s="112">
        <v>30</v>
      </c>
      <c r="B36" s="127">
        <v>214400</v>
      </c>
      <c r="C36" s="127" t="s">
        <v>134</v>
      </c>
      <c r="D36" s="113">
        <v>6</v>
      </c>
      <c r="E36" s="113">
        <v>10</v>
      </c>
      <c r="F36" s="113">
        <v>6</v>
      </c>
      <c r="G36" s="113">
        <v>8</v>
      </c>
      <c r="H36" s="113">
        <v>6</v>
      </c>
      <c r="I36" s="113">
        <f t="shared" si="1"/>
        <v>36</v>
      </c>
      <c r="J36" s="113">
        <f t="shared" si="2"/>
        <v>5.3999999999999995</v>
      </c>
      <c r="K36" s="117">
        <v>1</v>
      </c>
      <c r="L36" s="114">
        <v>1.5</v>
      </c>
      <c r="M36" s="114">
        <v>2</v>
      </c>
      <c r="N36" s="114">
        <v>3</v>
      </c>
      <c r="O36" s="114">
        <v>2</v>
      </c>
      <c r="P36" s="114">
        <f t="shared" si="3"/>
        <v>9.5</v>
      </c>
      <c r="Q36" s="114">
        <f t="shared" si="4"/>
        <v>0.47500000000000003</v>
      </c>
      <c r="R36" s="115">
        <f>D36+K36</f>
        <v>7</v>
      </c>
      <c r="S36" s="115">
        <f t="shared" si="5"/>
        <v>11.5</v>
      </c>
      <c r="T36" s="115">
        <f t="shared" si="5"/>
        <v>8</v>
      </c>
      <c r="U36" s="115">
        <f t="shared" si="5"/>
        <v>11</v>
      </c>
      <c r="V36" s="115">
        <f t="shared" si="5"/>
        <v>8</v>
      </c>
      <c r="W36" s="28">
        <f t="shared" si="5"/>
        <v>45.5</v>
      </c>
      <c r="X36" s="116">
        <f t="shared" si="6"/>
        <v>9.1</v>
      </c>
      <c r="Y36" s="127">
        <v>38</v>
      </c>
      <c r="Z36" s="118">
        <f t="shared" si="7"/>
        <v>30.400000000000002</v>
      </c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19"/>
    </row>
    <row r="37" spans="1:44" s="117" customFormat="1" x14ac:dyDescent="0.3">
      <c r="A37" s="112">
        <v>31</v>
      </c>
      <c r="B37" s="127">
        <v>214401</v>
      </c>
      <c r="C37" s="127" t="s">
        <v>135</v>
      </c>
      <c r="D37" s="113">
        <v>8</v>
      </c>
      <c r="E37" s="113">
        <v>9</v>
      </c>
      <c r="F37" s="113">
        <v>8</v>
      </c>
      <c r="G37" s="113">
        <v>9</v>
      </c>
      <c r="H37" s="113">
        <v>12</v>
      </c>
      <c r="I37" s="113">
        <f t="shared" si="1"/>
        <v>46</v>
      </c>
      <c r="J37" s="113">
        <f t="shared" si="2"/>
        <v>6.8999999999999995</v>
      </c>
      <c r="K37" s="114">
        <v>2.5</v>
      </c>
      <c r="L37" s="114">
        <v>3</v>
      </c>
      <c r="M37" s="114">
        <v>2</v>
      </c>
      <c r="N37" s="114">
        <v>1</v>
      </c>
      <c r="O37" s="114">
        <v>2</v>
      </c>
      <c r="P37" s="114">
        <f>SUM(K37:O37)</f>
        <v>10.5</v>
      </c>
      <c r="Q37" s="114">
        <f t="shared" si="4"/>
        <v>0.52500000000000002</v>
      </c>
      <c r="R37" s="115">
        <f>D37+K37</f>
        <v>10.5</v>
      </c>
      <c r="S37" s="115">
        <f t="shared" si="5"/>
        <v>12</v>
      </c>
      <c r="T37" s="115">
        <f t="shared" si="5"/>
        <v>10</v>
      </c>
      <c r="U37" s="115">
        <f t="shared" si="5"/>
        <v>10</v>
      </c>
      <c r="V37" s="115">
        <f t="shared" si="5"/>
        <v>14</v>
      </c>
      <c r="W37" s="28">
        <f t="shared" si="5"/>
        <v>56.5</v>
      </c>
      <c r="X37" s="116">
        <f t="shared" si="6"/>
        <v>11.3</v>
      </c>
      <c r="Y37" s="127">
        <v>48</v>
      </c>
      <c r="Z37" s="118">
        <f t="shared" si="7"/>
        <v>38.400000000000006</v>
      </c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19"/>
    </row>
    <row r="38" spans="1:44" s="117" customFormat="1" x14ac:dyDescent="0.3">
      <c r="A38" s="112">
        <v>32</v>
      </c>
      <c r="B38" s="127">
        <v>214402</v>
      </c>
      <c r="C38" s="127" t="s">
        <v>136</v>
      </c>
      <c r="D38" s="113">
        <v>10</v>
      </c>
      <c r="E38" s="113">
        <v>9</v>
      </c>
      <c r="F38" s="113">
        <v>8</v>
      </c>
      <c r="G38" s="113">
        <v>7</v>
      </c>
      <c r="H38" s="113">
        <v>8</v>
      </c>
      <c r="I38" s="113">
        <f t="shared" si="1"/>
        <v>42</v>
      </c>
      <c r="J38" s="113">
        <f t="shared" si="2"/>
        <v>6.3</v>
      </c>
      <c r="K38" s="114">
        <v>1.5</v>
      </c>
      <c r="L38" s="114">
        <v>3</v>
      </c>
      <c r="M38" s="114">
        <v>2</v>
      </c>
      <c r="N38" s="114">
        <v>4</v>
      </c>
      <c r="O38" s="114">
        <v>2</v>
      </c>
      <c r="P38" s="114">
        <f t="shared" si="3"/>
        <v>12.5</v>
      </c>
      <c r="Q38" s="114">
        <f t="shared" si="4"/>
        <v>0.625</v>
      </c>
      <c r="R38" s="115">
        <f t="shared" si="5"/>
        <v>11.5</v>
      </c>
      <c r="S38" s="115">
        <f t="shared" si="5"/>
        <v>12</v>
      </c>
      <c r="T38" s="115">
        <f t="shared" si="5"/>
        <v>10</v>
      </c>
      <c r="U38" s="115">
        <f t="shared" si="5"/>
        <v>11</v>
      </c>
      <c r="V38" s="115">
        <f t="shared" si="5"/>
        <v>10</v>
      </c>
      <c r="W38" s="28">
        <f t="shared" si="5"/>
        <v>54.5</v>
      </c>
      <c r="X38" s="116">
        <f t="shared" si="6"/>
        <v>10.9</v>
      </c>
      <c r="Y38" s="127">
        <v>43</v>
      </c>
      <c r="Z38" s="118">
        <f t="shared" si="7"/>
        <v>34.4</v>
      </c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19"/>
    </row>
    <row r="39" spans="1:44" s="117" customFormat="1" x14ac:dyDescent="0.3">
      <c r="A39" s="112">
        <v>33</v>
      </c>
      <c r="B39" s="127">
        <v>214403</v>
      </c>
      <c r="C39" s="127" t="s">
        <v>137</v>
      </c>
      <c r="D39" s="113">
        <v>8</v>
      </c>
      <c r="E39" s="113">
        <v>7</v>
      </c>
      <c r="F39" s="113">
        <v>6</v>
      </c>
      <c r="G39" s="113">
        <v>8</v>
      </c>
      <c r="H39" s="113">
        <v>6</v>
      </c>
      <c r="I39" s="113">
        <f t="shared" si="1"/>
        <v>35</v>
      </c>
      <c r="J39" s="113">
        <f t="shared" si="2"/>
        <v>5.25</v>
      </c>
      <c r="K39" s="114">
        <v>1.5</v>
      </c>
      <c r="L39" s="114">
        <v>2</v>
      </c>
      <c r="M39" s="114">
        <v>3</v>
      </c>
      <c r="N39" s="114">
        <v>2</v>
      </c>
      <c r="O39" s="114">
        <v>3</v>
      </c>
      <c r="P39" s="114">
        <f t="shared" si="3"/>
        <v>11.5</v>
      </c>
      <c r="Q39" s="114">
        <f t="shared" si="4"/>
        <v>0.57500000000000007</v>
      </c>
      <c r="R39" s="115">
        <f t="shared" si="5"/>
        <v>9.5</v>
      </c>
      <c r="S39" s="115">
        <f t="shared" si="5"/>
        <v>9</v>
      </c>
      <c r="T39" s="115">
        <f t="shared" si="5"/>
        <v>9</v>
      </c>
      <c r="U39" s="115">
        <f t="shared" si="5"/>
        <v>10</v>
      </c>
      <c r="V39" s="115">
        <f t="shared" si="5"/>
        <v>9</v>
      </c>
      <c r="W39" s="28">
        <f t="shared" si="5"/>
        <v>46.5</v>
      </c>
      <c r="X39" s="116">
        <f t="shared" si="6"/>
        <v>9.3000000000000007</v>
      </c>
      <c r="Y39" s="127">
        <v>38</v>
      </c>
      <c r="Z39" s="118">
        <f t="shared" si="7"/>
        <v>30.400000000000002</v>
      </c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19"/>
    </row>
    <row r="40" spans="1:44" s="117" customFormat="1" x14ac:dyDescent="0.3">
      <c r="A40" s="112">
        <v>34</v>
      </c>
      <c r="B40" s="127">
        <v>214405</v>
      </c>
      <c r="C40" s="127" t="s">
        <v>138</v>
      </c>
      <c r="D40" s="113">
        <v>5</v>
      </c>
      <c r="E40" s="113">
        <v>6</v>
      </c>
      <c r="F40" s="113">
        <v>8</v>
      </c>
      <c r="G40" s="113">
        <v>4</v>
      </c>
      <c r="H40" s="113">
        <v>5</v>
      </c>
      <c r="I40" s="113">
        <f t="shared" si="1"/>
        <v>28</v>
      </c>
      <c r="J40" s="113">
        <f t="shared" si="2"/>
        <v>4.2</v>
      </c>
      <c r="K40" s="114">
        <v>1</v>
      </c>
      <c r="L40" s="114">
        <v>2</v>
      </c>
      <c r="M40" s="114">
        <v>2</v>
      </c>
      <c r="N40" s="114">
        <v>2.5</v>
      </c>
      <c r="O40" s="114">
        <v>3</v>
      </c>
      <c r="P40" s="114">
        <f t="shared" si="3"/>
        <v>10.5</v>
      </c>
      <c r="Q40" s="114">
        <f t="shared" si="4"/>
        <v>0.52500000000000002</v>
      </c>
      <c r="R40" s="115">
        <f t="shared" si="5"/>
        <v>6</v>
      </c>
      <c r="S40" s="115">
        <f t="shared" si="5"/>
        <v>8</v>
      </c>
      <c r="T40" s="115">
        <f t="shared" si="5"/>
        <v>10</v>
      </c>
      <c r="U40" s="115">
        <f t="shared" si="5"/>
        <v>6.5</v>
      </c>
      <c r="V40" s="115">
        <f t="shared" si="5"/>
        <v>8</v>
      </c>
      <c r="W40" s="28">
        <f t="shared" si="5"/>
        <v>38.5</v>
      </c>
      <c r="X40" s="116">
        <f t="shared" si="6"/>
        <v>7.7</v>
      </c>
      <c r="Y40" s="127">
        <v>30</v>
      </c>
      <c r="Z40" s="118">
        <f t="shared" si="7"/>
        <v>24</v>
      </c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19"/>
    </row>
    <row r="41" spans="1:44" s="117" customFormat="1" x14ac:dyDescent="0.3">
      <c r="A41" s="112">
        <v>35</v>
      </c>
      <c r="B41" s="127">
        <v>214404</v>
      </c>
      <c r="C41" s="127" t="s">
        <v>138</v>
      </c>
      <c r="D41" s="113">
        <v>9</v>
      </c>
      <c r="E41" s="113">
        <v>8</v>
      </c>
      <c r="F41" s="113">
        <v>8</v>
      </c>
      <c r="G41" s="113">
        <v>10</v>
      </c>
      <c r="H41" s="113">
        <v>12</v>
      </c>
      <c r="I41" s="113">
        <f t="shared" si="1"/>
        <v>47</v>
      </c>
      <c r="J41" s="113">
        <f t="shared" si="2"/>
        <v>7.05</v>
      </c>
      <c r="K41" s="114">
        <v>1.5</v>
      </c>
      <c r="L41" s="114">
        <v>2</v>
      </c>
      <c r="M41" s="114">
        <v>3</v>
      </c>
      <c r="N41" s="114">
        <v>4</v>
      </c>
      <c r="O41" s="114">
        <v>3</v>
      </c>
      <c r="P41" s="114">
        <f t="shared" si="3"/>
        <v>13.5</v>
      </c>
      <c r="Q41" s="114">
        <f t="shared" si="4"/>
        <v>0.67500000000000004</v>
      </c>
      <c r="R41" s="115">
        <f t="shared" si="5"/>
        <v>10.5</v>
      </c>
      <c r="S41" s="115">
        <f t="shared" si="5"/>
        <v>10</v>
      </c>
      <c r="T41" s="115">
        <f t="shared" si="5"/>
        <v>11</v>
      </c>
      <c r="U41" s="115">
        <f t="shared" si="5"/>
        <v>14</v>
      </c>
      <c r="V41" s="115">
        <f t="shared" si="5"/>
        <v>15</v>
      </c>
      <c r="W41" s="28">
        <f t="shared" si="5"/>
        <v>60.5</v>
      </c>
      <c r="X41" s="116">
        <f t="shared" si="6"/>
        <v>12.100000000000001</v>
      </c>
      <c r="Y41" s="127">
        <v>48</v>
      </c>
      <c r="Z41" s="118">
        <f t="shared" si="7"/>
        <v>38.400000000000006</v>
      </c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19"/>
    </row>
    <row r="42" spans="1:44" s="117" customFormat="1" x14ac:dyDescent="0.3">
      <c r="A42" s="112">
        <v>36</v>
      </c>
      <c r="B42" s="127">
        <v>214406</v>
      </c>
      <c r="C42" s="127" t="s">
        <v>139</v>
      </c>
      <c r="D42" s="113">
        <v>16</v>
      </c>
      <c r="E42" s="113">
        <v>14</v>
      </c>
      <c r="F42" s="113">
        <v>15</v>
      </c>
      <c r="G42" s="113">
        <v>16</v>
      </c>
      <c r="H42" s="113">
        <v>15</v>
      </c>
      <c r="I42" s="113">
        <f t="shared" si="1"/>
        <v>76</v>
      </c>
      <c r="J42" s="113">
        <f t="shared" si="2"/>
        <v>11.4</v>
      </c>
      <c r="K42" s="114">
        <v>5</v>
      </c>
      <c r="L42" s="114">
        <v>5</v>
      </c>
      <c r="M42" s="114">
        <v>5.5</v>
      </c>
      <c r="N42" s="114">
        <v>6</v>
      </c>
      <c r="O42" s="114">
        <v>5</v>
      </c>
      <c r="P42" s="114">
        <f t="shared" si="3"/>
        <v>26.5</v>
      </c>
      <c r="Q42" s="114">
        <f t="shared" si="4"/>
        <v>1.3250000000000002</v>
      </c>
      <c r="R42" s="115">
        <f t="shared" si="5"/>
        <v>21</v>
      </c>
      <c r="S42" s="115">
        <f t="shared" si="5"/>
        <v>19</v>
      </c>
      <c r="T42" s="115">
        <f t="shared" si="5"/>
        <v>20.5</v>
      </c>
      <c r="U42" s="115">
        <f t="shared" si="5"/>
        <v>22</v>
      </c>
      <c r="V42" s="115">
        <f t="shared" si="5"/>
        <v>20</v>
      </c>
      <c r="W42" s="28">
        <f t="shared" si="5"/>
        <v>102.5</v>
      </c>
      <c r="X42" s="116">
        <f t="shared" si="6"/>
        <v>20.5</v>
      </c>
      <c r="Y42" s="127">
        <v>76</v>
      </c>
      <c r="Z42" s="118">
        <f t="shared" si="7"/>
        <v>60.800000000000004</v>
      </c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19"/>
    </row>
    <row r="43" spans="1:44" s="117" customFormat="1" x14ac:dyDescent="0.3">
      <c r="A43" s="112">
        <v>37</v>
      </c>
      <c r="B43" s="127">
        <v>214407</v>
      </c>
      <c r="C43" s="127" t="s">
        <v>140</v>
      </c>
      <c r="D43" s="113">
        <v>13</v>
      </c>
      <c r="E43" s="113">
        <v>14</v>
      </c>
      <c r="F43" s="113">
        <v>12</v>
      </c>
      <c r="G43" s="113">
        <v>10</v>
      </c>
      <c r="H43" s="113">
        <v>12</v>
      </c>
      <c r="I43" s="113">
        <f t="shared" si="1"/>
        <v>61</v>
      </c>
      <c r="J43" s="113">
        <f t="shared" si="2"/>
        <v>9.15</v>
      </c>
      <c r="K43" s="114">
        <v>4.5</v>
      </c>
      <c r="L43" s="114">
        <v>3</v>
      </c>
      <c r="M43" s="114">
        <v>4</v>
      </c>
      <c r="N43" s="114">
        <v>2.5</v>
      </c>
      <c r="O43" s="114">
        <v>3.5</v>
      </c>
      <c r="P43" s="114">
        <f t="shared" si="3"/>
        <v>17.5</v>
      </c>
      <c r="Q43" s="114">
        <f t="shared" si="4"/>
        <v>0.875</v>
      </c>
      <c r="R43" s="115">
        <f t="shared" si="5"/>
        <v>17.5</v>
      </c>
      <c r="S43" s="115">
        <f t="shared" si="5"/>
        <v>17</v>
      </c>
      <c r="T43" s="115">
        <f t="shared" si="5"/>
        <v>16</v>
      </c>
      <c r="U43" s="115">
        <f t="shared" si="5"/>
        <v>12.5</v>
      </c>
      <c r="V43" s="115">
        <f t="shared" si="5"/>
        <v>15.5</v>
      </c>
      <c r="W43" s="28">
        <f t="shared" si="5"/>
        <v>78.5</v>
      </c>
      <c r="X43" s="116">
        <f t="shared" si="6"/>
        <v>15.700000000000001</v>
      </c>
      <c r="Y43" s="127">
        <v>62</v>
      </c>
      <c r="Z43" s="118">
        <f t="shared" si="7"/>
        <v>49.6</v>
      </c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19"/>
    </row>
    <row r="44" spans="1:44" s="117" customFormat="1" x14ac:dyDescent="0.3">
      <c r="A44" s="112">
        <v>38</v>
      </c>
      <c r="B44" s="127">
        <v>214408</v>
      </c>
      <c r="C44" s="127" t="s">
        <v>141</v>
      </c>
      <c r="D44" s="113">
        <v>12</v>
      </c>
      <c r="E44" s="113">
        <v>13</v>
      </c>
      <c r="F44" s="113">
        <v>9</v>
      </c>
      <c r="G44" s="113">
        <v>8</v>
      </c>
      <c r="H44" s="113">
        <v>6</v>
      </c>
      <c r="I44" s="113">
        <f t="shared" si="1"/>
        <v>48</v>
      </c>
      <c r="J44" s="113">
        <f t="shared" si="2"/>
        <v>7.1999999999999993</v>
      </c>
      <c r="K44" s="114">
        <v>2.5</v>
      </c>
      <c r="L44" s="114">
        <v>3</v>
      </c>
      <c r="M44" s="114">
        <v>2</v>
      </c>
      <c r="N44" s="114">
        <v>3</v>
      </c>
      <c r="O44" s="114">
        <v>1</v>
      </c>
      <c r="P44" s="114">
        <f t="shared" si="3"/>
        <v>11.5</v>
      </c>
      <c r="Q44" s="114">
        <f t="shared" si="4"/>
        <v>0.57500000000000007</v>
      </c>
      <c r="R44" s="115">
        <f t="shared" si="5"/>
        <v>14.5</v>
      </c>
      <c r="S44" s="115">
        <f t="shared" si="5"/>
        <v>16</v>
      </c>
      <c r="T44" s="115">
        <f t="shared" si="5"/>
        <v>11</v>
      </c>
      <c r="U44" s="115">
        <f t="shared" si="5"/>
        <v>11</v>
      </c>
      <c r="V44" s="115">
        <f t="shared" si="5"/>
        <v>7</v>
      </c>
      <c r="W44" s="28">
        <f t="shared" si="5"/>
        <v>59.5</v>
      </c>
      <c r="X44" s="116">
        <f t="shared" si="6"/>
        <v>11.9</v>
      </c>
      <c r="Y44" s="127">
        <v>50</v>
      </c>
      <c r="Z44" s="118">
        <f t="shared" si="7"/>
        <v>40</v>
      </c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19"/>
    </row>
    <row r="45" spans="1:44" s="117" customFormat="1" x14ac:dyDescent="0.3">
      <c r="A45" s="112">
        <v>39</v>
      </c>
      <c r="B45" s="127">
        <v>214409</v>
      </c>
      <c r="C45" s="127" t="s">
        <v>142</v>
      </c>
      <c r="D45" s="113">
        <v>13</v>
      </c>
      <c r="E45" s="113">
        <v>14</v>
      </c>
      <c r="F45" s="113">
        <v>12</v>
      </c>
      <c r="G45" s="113">
        <v>10</v>
      </c>
      <c r="H45" s="113">
        <v>12</v>
      </c>
      <c r="I45" s="113">
        <f t="shared" si="1"/>
        <v>61</v>
      </c>
      <c r="J45" s="113">
        <f t="shared" si="2"/>
        <v>9.15</v>
      </c>
      <c r="K45" s="114">
        <v>5</v>
      </c>
      <c r="L45" s="114">
        <v>2</v>
      </c>
      <c r="M45" s="114">
        <v>2</v>
      </c>
      <c r="N45" s="114">
        <v>5</v>
      </c>
      <c r="O45" s="114">
        <v>3</v>
      </c>
      <c r="P45" s="114">
        <f t="shared" si="3"/>
        <v>17</v>
      </c>
      <c r="Q45" s="114">
        <f t="shared" si="4"/>
        <v>0.85000000000000009</v>
      </c>
      <c r="R45" s="115">
        <f t="shared" si="5"/>
        <v>18</v>
      </c>
      <c r="S45" s="115">
        <f t="shared" si="5"/>
        <v>16</v>
      </c>
      <c r="T45" s="115">
        <f t="shared" si="5"/>
        <v>14</v>
      </c>
      <c r="U45" s="115">
        <f t="shared" si="5"/>
        <v>15</v>
      </c>
      <c r="V45" s="115">
        <f t="shared" si="5"/>
        <v>15</v>
      </c>
      <c r="W45" s="28">
        <f t="shared" si="5"/>
        <v>78</v>
      </c>
      <c r="X45" s="116">
        <f t="shared" si="6"/>
        <v>15.600000000000001</v>
      </c>
      <c r="Y45" s="127">
        <v>65</v>
      </c>
      <c r="Z45" s="118">
        <f t="shared" si="7"/>
        <v>52</v>
      </c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19"/>
    </row>
    <row r="46" spans="1:44" s="117" customFormat="1" x14ac:dyDescent="0.3">
      <c r="A46" s="112">
        <v>40</v>
      </c>
      <c r="B46" s="127">
        <v>214410</v>
      </c>
      <c r="C46" s="127" t="s">
        <v>143</v>
      </c>
      <c r="D46" s="113">
        <v>13</v>
      </c>
      <c r="E46" s="113">
        <v>14</v>
      </c>
      <c r="F46" s="113">
        <v>15</v>
      </c>
      <c r="G46" s="113">
        <v>13</v>
      </c>
      <c r="H46" s="113">
        <v>14</v>
      </c>
      <c r="I46" s="113">
        <f t="shared" si="1"/>
        <v>69</v>
      </c>
      <c r="J46" s="113">
        <f t="shared" si="2"/>
        <v>10.35</v>
      </c>
      <c r="K46" s="114">
        <v>4</v>
      </c>
      <c r="L46" s="114">
        <v>4.5</v>
      </c>
      <c r="M46" s="114">
        <v>3</v>
      </c>
      <c r="N46" s="114">
        <v>2</v>
      </c>
      <c r="O46" s="114">
        <v>5</v>
      </c>
      <c r="P46" s="114">
        <f t="shared" si="3"/>
        <v>18.5</v>
      </c>
      <c r="Q46" s="114">
        <f t="shared" si="4"/>
        <v>0.92500000000000004</v>
      </c>
      <c r="R46" s="115">
        <f t="shared" si="5"/>
        <v>17</v>
      </c>
      <c r="S46" s="115">
        <f t="shared" si="5"/>
        <v>18.5</v>
      </c>
      <c r="T46" s="115">
        <f t="shared" si="5"/>
        <v>18</v>
      </c>
      <c r="U46" s="115">
        <f t="shared" si="5"/>
        <v>15</v>
      </c>
      <c r="V46" s="115">
        <f t="shared" si="5"/>
        <v>19</v>
      </c>
      <c r="W46" s="28">
        <f t="shared" si="5"/>
        <v>87.5</v>
      </c>
      <c r="X46" s="116">
        <f t="shared" si="6"/>
        <v>17.5</v>
      </c>
      <c r="Y46" s="127">
        <v>71</v>
      </c>
      <c r="Z46" s="118">
        <f t="shared" si="7"/>
        <v>56.800000000000004</v>
      </c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19"/>
    </row>
    <row r="47" spans="1:44" s="117" customFormat="1" x14ac:dyDescent="0.3">
      <c r="A47" s="112">
        <v>41</v>
      </c>
      <c r="B47" s="127">
        <v>214412</v>
      </c>
      <c r="C47" s="127" t="s">
        <v>144</v>
      </c>
      <c r="D47" s="113">
        <v>9</v>
      </c>
      <c r="E47" s="113">
        <v>12</v>
      </c>
      <c r="F47" s="113">
        <v>13</v>
      </c>
      <c r="G47" s="113">
        <v>15</v>
      </c>
      <c r="H47" s="113">
        <v>14</v>
      </c>
      <c r="I47" s="113">
        <f t="shared" si="1"/>
        <v>63</v>
      </c>
      <c r="J47" s="113">
        <f t="shared" si="2"/>
        <v>9.4499999999999993</v>
      </c>
      <c r="K47" s="114">
        <v>2.5</v>
      </c>
      <c r="L47" s="114">
        <v>3</v>
      </c>
      <c r="M47" s="114">
        <v>4</v>
      </c>
      <c r="N47" s="114">
        <v>3</v>
      </c>
      <c r="O47" s="114">
        <v>5</v>
      </c>
      <c r="P47" s="114">
        <f t="shared" si="3"/>
        <v>17.5</v>
      </c>
      <c r="Q47" s="114">
        <f t="shared" si="4"/>
        <v>0.875</v>
      </c>
      <c r="R47" s="115">
        <f t="shared" si="5"/>
        <v>11.5</v>
      </c>
      <c r="S47" s="115">
        <f t="shared" si="5"/>
        <v>15</v>
      </c>
      <c r="T47" s="115">
        <f t="shared" si="5"/>
        <v>17</v>
      </c>
      <c r="U47" s="115">
        <f t="shared" si="5"/>
        <v>18</v>
      </c>
      <c r="V47" s="115">
        <f t="shared" si="5"/>
        <v>19</v>
      </c>
      <c r="W47" s="28">
        <f t="shared" si="5"/>
        <v>80.5</v>
      </c>
      <c r="X47" s="116">
        <f t="shared" si="6"/>
        <v>16.100000000000001</v>
      </c>
      <c r="Y47" s="127">
        <v>65</v>
      </c>
      <c r="Z47" s="118">
        <f t="shared" si="7"/>
        <v>52</v>
      </c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19"/>
    </row>
    <row r="48" spans="1:44" s="117" customFormat="1" x14ac:dyDescent="0.3">
      <c r="A48" s="112">
        <v>42</v>
      </c>
      <c r="B48" s="127">
        <v>214411</v>
      </c>
      <c r="C48" s="127" t="s">
        <v>145</v>
      </c>
      <c r="D48" s="113">
        <v>12</v>
      </c>
      <c r="E48" s="113">
        <v>10</v>
      </c>
      <c r="F48" s="113">
        <v>8</v>
      </c>
      <c r="G48" s="113">
        <v>6</v>
      </c>
      <c r="H48" s="113">
        <v>8</v>
      </c>
      <c r="I48" s="113">
        <f t="shared" si="1"/>
        <v>44</v>
      </c>
      <c r="J48" s="113">
        <f t="shared" si="2"/>
        <v>6.6</v>
      </c>
      <c r="K48" s="114">
        <v>2.5</v>
      </c>
      <c r="L48" s="114">
        <v>3</v>
      </c>
      <c r="M48" s="114">
        <v>2</v>
      </c>
      <c r="N48" s="114">
        <v>4</v>
      </c>
      <c r="O48" s="114">
        <v>3</v>
      </c>
      <c r="P48" s="114">
        <f t="shared" si="3"/>
        <v>14.5</v>
      </c>
      <c r="Q48" s="114">
        <f t="shared" si="4"/>
        <v>0.72500000000000009</v>
      </c>
      <c r="R48" s="115">
        <f t="shared" si="5"/>
        <v>14.5</v>
      </c>
      <c r="S48" s="115">
        <f t="shared" si="5"/>
        <v>13</v>
      </c>
      <c r="T48" s="115">
        <f t="shared" si="5"/>
        <v>10</v>
      </c>
      <c r="U48" s="115">
        <f t="shared" si="5"/>
        <v>10</v>
      </c>
      <c r="V48" s="115">
        <f t="shared" si="5"/>
        <v>11</v>
      </c>
      <c r="W48" s="28">
        <f t="shared" si="5"/>
        <v>58.5</v>
      </c>
      <c r="X48" s="116">
        <f t="shared" si="6"/>
        <v>11.700000000000001</v>
      </c>
      <c r="Y48" s="127">
        <v>46</v>
      </c>
      <c r="Z48" s="118">
        <f t="shared" si="7"/>
        <v>36.800000000000004</v>
      </c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19"/>
    </row>
    <row r="49" spans="1:44" s="117" customFormat="1" x14ac:dyDescent="0.3">
      <c r="A49" s="112">
        <v>43</v>
      </c>
      <c r="B49" s="127">
        <v>214413</v>
      </c>
      <c r="C49" s="127" t="s">
        <v>146</v>
      </c>
      <c r="D49" s="113">
        <v>14</v>
      </c>
      <c r="E49" s="113">
        <v>15</v>
      </c>
      <c r="F49" s="113">
        <v>13</v>
      </c>
      <c r="G49" s="113">
        <v>14</v>
      </c>
      <c r="H49" s="113">
        <v>16</v>
      </c>
      <c r="I49" s="113">
        <f t="shared" si="1"/>
        <v>72</v>
      </c>
      <c r="J49" s="113">
        <f t="shared" si="2"/>
        <v>10.799999999999999</v>
      </c>
      <c r="K49" s="114">
        <v>4</v>
      </c>
      <c r="L49" s="114">
        <v>4.5</v>
      </c>
      <c r="M49" s="114">
        <v>3</v>
      </c>
      <c r="N49" s="114">
        <v>5</v>
      </c>
      <c r="O49" s="114">
        <v>4</v>
      </c>
      <c r="P49" s="114">
        <f t="shared" si="3"/>
        <v>20.5</v>
      </c>
      <c r="Q49" s="114">
        <f t="shared" si="4"/>
        <v>1.0250000000000001</v>
      </c>
      <c r="R49" s="115">
        <f t="shared" si="5"/>
        <v>18</v>
      </c>
      <c r="S49" s="115">
        <f t="shared" si="5"/>
        <v>19.5</v>
      </c>
      <c r="T49" s="115">
        <f t="shared" si="5"/>
        <v>16</v>
      </c>
      <c r="U49" s="115">
        <f t="shared" si="5"/>
        <v>19</v>
      </c>
      <c r="V49" s="115">
        <f t="shared" si="5"/>
        <v>20</v>
      </c>
      <c r="W49" s="28">
        <f t="shared" si="5"/>
        <v>92.5</v>
      </c>
      <c r="X49" s="116">
        <f t="shared" si="6"/>
        <v>18.5</v>
      </c>
      <c r="Y49" s="127">
        <v>75</v>
      </c>
      <c r="Z49" s="118">
        <f t="shared" si="7"/>
        <v>60</v>
      </c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19"/>
    </row>
    <row r="50" spans="1:44" s="117" customFormat="1" x14ac:dyDescent="0.3">
      <c r="A50" s="112">
        <v>44</v>
      </c>
      <c r="B50" s="127">
        <v>214414</v>
      </c>
      <c r="C50" s="127" t="s">
        <v>147</v>
      </c>
      <c r="D50" s="113">
        <v>12</v>
      </c>
      <c r="E50" s="113">
        <v>14</v>
      </c>
      <c r="F50" s="113">
        <v>16</v>
      </c>
      <c r="G50" s="113">
        <v>15</v>
      </c>
      <c r="H50" s="113">
        <v>13</v>
      </c>
      <c r="I50" s="113">
        <f t="shared" si="1"/>
        <v>70</v>
      </c>
      <c r="J50" s="113">
        <f t="shared" si="2"/>
        <v>10.5</v>
      </c>
      <c r="K50" s="114">
        <v>3</v>
      </c>
      <c r="L50" s="114">
        <v>3.5</v>
      </c>
      <c r="M50" s="114">
        <v>4.5</v>
      </c>
      <c r="N50" s="114">
        <v>4</v>
      </c>
      <c r="O50" s="114">
        <v>5</v>
      </c>
      <c r="P50" s="114">
        <f t="shared" si="3"/>
        <v>20</v>
      </c>
      <c r="Q50" s="114">
        <f t="shared" si="4"/>
        <v>1</v>
      </c>
      <c r="R50" s="115">
        <f t="shared" si="5"/>
        <v>15</v>
      </c>
      <c r="S50" s="115">
        <f t="shared" si="5"/>
        <v>17.5</v>
      </c>
      <c r="T50" s="115">
        <f t="shared" si="5"/>
        <v>20.5</v>
      </c>
      <c r="U50" s="115">
        <f t="shared" si="5"/>
        <v>19</v>
      </c>
      <c r="V50" s="115">
        <f t="shared" si="5"/>
        <v>18</v>
      </c>
      <c r="W50" s="28">
        <f t="shared" si="5"/>
        <v>90</v>
      </c>
      <c r="X50" s="116">
        <f t="shared" si="6"/>
        <v>18</v>
      </c>
      <c r="Y50" s="127">
        <v>74</v>
      </c>
      <c r="Z50" s="118">
        <f t="shared" si="7"/>
        <v>59.2</v>
      </c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19"/>
    </row>
    <row r="51" spans="1:44" s="117" customFormat="1" x14ac:dyDescent="0.3">
      <c r="A51" s="112">
        <v>45</v>
      </c>
      <c r="B51" s="127">
        <v>214415</v>
      </c>
      <c r="C51" s="127" t="s">
        <v>148</v>
      </c>
      <c r="D51" s="113">
        <v>14</v>
      </c>
      <c r="E51" s="113">
        <v>13</v>
      </c>
      <c r="F51" s="113">
        <v>10</v>
      </c>
      <c r="G51" s="113">
        <v>14</v>
      </c>
      <c r="H51" s="113">
        <v>15</v>
      </c>
      <c r="I51" s="113">
        <f t="shared" si="1"/>
        <v>66</v>
      </c>
      <c r="J51" s="113">
        <f t="shared" si="2"/>
        <v>9.9</v>
      </c>
      <c r="K51" s="114">
        <v>2.5</v>
      </c>
      <c r="L51" s="114">
        <v>3</v>
      </c>
      <c r="M51" s="114">
        <v>4</v>
      </c>
      <c r="N51" s="114">
        <v>3</v>
      </c>
      <c r="O51" s="114">
        <v>4</v>
      </c>
      <c r="P51" s="114">
        <f t="shared" si="3"/>
        <v>16.5</v>
      </c>
      <c r="Q51" s="114">
        <f t="shared" si="4"/>
        <v>0.82500000000000007</v>
      </c>
      <c r="R51" s="115">
        <f t="shared" si="5"/>
        <v>16.5</v>
      </c>
      <c r="S51" s="115">
        <f t="shared" si="5"/>
        <v>16</v>
      </c>
      <c r="T51" s="115">
        <f t="shared" si="5"/>
        <v>14</v>
      </c>
      <c r="U51" s="115">
        <f t="shared" si="5"/>
        <v>17</v>
      </c>
      <c r="V51" s="115">
        <f t="shared" si="5"/>
        <v>19</v>
      </c>
      <c r="W51" s="28">
        <f t="shared" si="5"/>
        <v>82.5</v>
      </c>
      <c r="X51" s="116">
        <f t="shared" si="6"/>
        <v>16.5</v>
      </c>
      <c r="Y51" s="127">
        <v>69</v>
      </c>
      <c r="Z51" s="118">
        <f t="shared" si="7"/>
        <v>55.2</v>
      </c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19"/>
    </row>
    <row r="52" spans="1:44" s="117" customFormat="1" x14ac:dyDescent="0.3">
      <c r="A52" s="112">
        <v>46</v>
      </c>
      <c r="B52" s="127">
        <v>214416</v>
      </c>
      <c r="C52" s="127" t="s">
        <v>149</v>
      </c>
      <c r="D52" s="113">
        <v>16</v>
      </c>
      <c r="E52" s="113">
        <v>15</v>
      </c>
      <c r="F52" s="113">
        <v>14</v>
      </c>
      <c r="G52" s="113">
        <v>16</v>
      </c>
      <c r="H52" s="113">
        <v>15</v>
      </c>
      <c r="I52" s="113">
        <f t="shared" si="1"/>
        <v>76</v>
      </c>
      <c r="J52" s="113">
        <f t="shared" si="2"/>
        <v>11.4</v>
      </c>
      <c r="K52" s="114">
        <v>4.5</v>
      </c>
      <c r="L52" s="114">
        <v>3</v>
      </c>
      <c r="M52" s="114">
        <v>4</v>
      </c>
      <c r="N52" s="114">
        <v>3</v>
      </c>
      <c r="O52" s="114">
        <v>5</v>
      </c>
      <c r="P52" s="114">
        <f t="shared" si="3"/>
        <v>19.5</v>
      </c>
      <c r="Q52" s="114">
        <f t="shared" si="4"/>
        <v>0.97500000000000009</v>
      </c>
      <c r="R52" s="115">
        <f t="shared" si="5"/>
        <v>20.5</v>
      </c>
      <c r="S52" s="115">
        <f t="shared" si="5"/>
        <v>18</v>
      </c>
      <c r="T52" s="115">
        <f t="shared" si="5"/>
        <v>18</v>
      </c>
      <c r="U52" s="115">
        <f t="shared" si="5"/>
        <v>19</v>
      </c>
      <c r="V52" s="115">
        <f t="shared" si="5"/>
        <v>20</v>
      </c>
      <c r="W52" s="28">
        <f t="shared" si="5"/>
        <v>95.5</v>
      </c>
      <c r="X52" s="116">
        <f t="shared" si="6"/>
        <v>19.100000000000001</v>
      </c>
      <c r="Y52" s="127">
        <v>77</v>
      </c>
      <c r="Z52" s="118">
        <f t="shared" si="7"/>
        <v>61.6</v>
      </c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19"/>
    </row>
    <row r="53" spans="1:44" s="117" customFormat="1" x14ac:dyDescent="0.3">
      <c r="A53" s="112">
        <v>47</v>
      </c>
      <c r="B53" s="127">
        <v>214417</v>
      </c>
      <c r="C53" s="127" t="s">
        <v>150</v>
      </c>
      <c r="D53" s="113">
        <v>16</v>
      </c>
      <c r="E53" s="113">
        <v>14</v>
      </c>
      <c r="F53" s="113">
        <v>16</v>
      </c>
      <c r="G53" s="113">
        <v>18</v>
      </c>
      <c r="H53" s="113">
        <v>16</v>
      </c>
      <c r="I53" s="113">
        <f t="shared" si="1"/>
        <v>80</v>
      </c>
      <c r="J53" s="113">
        <f t="shared" si="2"/>
        <v>12</v>
      </c>
      <c r="K53" s="114">
        <v>6</v>
      </c>
      <c r="L53" s="114">
        <v>5</v>
      </c>
      <c r="M53" s="114">
        <v>6</v>
      </c>
      <c r="N53" s="114">
        <v>5</v>
      </c>
      <c r="O53" s="114">
        <v>4.5</v>
      </c>
      <c r="P53" s="114">
        <f t="shared" si="3"/>
        <v>26.5</v>
      </c>
      <c r="Q53" s="114">
        <f t="shared" si="4"/>
        <v>1.3250000000000002</v>
      </c>
      <c r="R53" s="115">
        <f t="shared" si="5"/>
        <v>22</v>
      </c>
      <c r="S53" s="115">
        <f t="shared" si="5"/>
        <v>19</v>
      </c>
      <c r="T53" s="115">
        <f t="shared" si="5"/>
        <v>22</v>
      </c>
      <c r="U53" s="115">
        <f t="shared" si="5"/>
        <v>23</v>
      </c>
      <c r="V53" s="115">
        <f t="shared" si="5"/>
        <v>20.5</v>
      </c>
      <c r="W53" s="28">
        <f t="shared" si="5"/>
        <v>106.5</v>
      </c>
      <c r="X53" s="116">
        <f t="shared" si="6"/>
        <v>21.3</v>
      </c>
      <c r="Y53" s="127">
        <v>80</v>
      </c>
      <c r="Z53" s="118">
        <f t="shared" si="7"/>
        <v>64</v>
      </c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19"/>
    </row>
    <row r="54" spans="1:44" s="117" customFormat="1" x14ac:dyDescent="0.3">
      <c r="A54" s="112">
        <v>48</v>
      </c>
      <c r="B54" s="127">
        <v>214418</v>
      </c>
      <c r="C54" s="127" t="s">
        <v>151</v>
      </c>
      <c r="D54" s="113">
        <v>14</v>
      </c>
      <c r="E54" s="113">
        <v>16</v>
      </c>
      <c r="F54" s="113">
        <v>15</v>
      </c>
      <c r="G54" s="113">
        <v>16</v>
      </c>
      <c r="H54" s="113">
        <v>14</v>
      </c>
      <c r="I54" s="113">
        <f t="shared" si="1"/>
        <v>75</v>
      </c>
      <c r="J54" s="113">
        <f t="shared" si="2"/>
        <v>11.25</v>
      </c>
      <c r="K54" s="114">
        <v>2.5</v>
      </c>
      <c r="L54" s="114">
        <v>3</v>
      </c>
      <c r="M54" s="114">
        <v>4</v>
      </c>
      <c r="N54" s="114">
        <v>3</v>
      </c>
      <c r="O54" s="114">
        <v>5</v>
      </c>
      <c r="P54" s="114">
        <f t="shared" si="3"/>
        <v>17.5</v>
      </c>
      <c r="Q54" s="114">
        <f t="shared" si="4"/>
        <v>0.875</v>
      </c>
      <c r="R54" s="115">
        <f t="shared" si="5"/>
        <v>16.5</v>
      </c>
      <c r="S54" s="115">
        <f t="shared" si="5"/>
        <v>19</v>
      </c>
      <c r="T54" s="115">
        <f t="shared" si="5"/>
        <v>19</v>
      </c>
      <c r="U54" s="115">
        <f t="shared" si="5"/>
        <v>19</v>
      </c>
      <c r="V54" s="115">
        <f t="shared" si="5"/>
        <v>19</v>
      </c>
      <c r="W54" s="28">
        <f t="shared" si="5"/>
        <v>92.5</v>
      </c>
      <c r="X54" s="116">
        <f t="shared" si="6"/>
        <v>18.5</v>
      </c>
      <c r="Y54" s="127">
        <v>77</v>
      </c>
      <c r="Z54" s="118">
        <f t="shared" si="7"/>
        <v>61.6</v>
      </c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19"/>
    </row>
    <row r="55" spans="1:44" s="117" customFormat="1" x14ac:dyDescent="0.3">
      <c r="A55" s="112">
        <v>49</v>
      </c>
      <c r="B55" s="127">
        <v>214419</v>
      </c>
      <c r="C55" s="127" t="s">
        <v>152</v>
      </c>
      <c r="D55" s="113">
        <v>10</v>
      </c>
      <c r="E55" s="113">
        <v>11</v>
      </c>
      <c r="F55" s="113">
        <v>12.4</v>
      </c>
      <c r="G55" s="113">
        <v>12</v>
      </c>
      <c r="H55" s="113">
        <v>12.5</v>
      </c>
      <c r="I55" s="113">
        <f t="shared" si="1"/>
        <v>57.9</v>
      </c>
      <c r="J55" s="113">
        <f t="shared" si="2"/>
        <v>8.6849999999999987</v>
      </c>
      <c r="K55" s="114">
        <v>4.5</v>
      </c>
      <c r="L55" s="114">
        <v>3</v>
      </c>
      <c r="M55" s="114">
        <v>4</v>
      </c>
      <c r="N55" s="114">
        <v>3</v>
      </c>
      <c r="O55" s="114">
        <v>4</v>
      </c>
      <c r="P55" s="114">
        <f t="shared" si="3"/>
        <v>18.5</v>
      </c>
      <c r="Q55" s="114">
        <f t="shared" si="4"/>
        <v>0.92500000000000004</v>
      </c>
      <c r="R55" s="115">
        <f t="shared" si="5"/>
        <v>14.5</v>
      </c>
      <c r="S55" s="115">
        <f t="shared" si="5"/>
        <v>14</v>
      </c>
      <c r="T55" s="115">
        <f t="shared" si="5"/>
        <v>16.399999999999999</v>
      </c>
      <c r="U55" s="115">
        <f t="shared" si="5"/>
        <v>15</v>
      </c>
      <c r="V55" s="115">
        <f t="shared" si="5"/>
        <v>16.5</v>
      </c>
      <c r="W55" s="28">
        <f t="shared" si="5"/>
        <v>76.400000000000006</v>
      </c>
      <c r="X55" s="116">
        <f t="shared" si="6"/>
        <v>15.280000000000001</v>
      </c>
      <c r="Y55" s="127">
        <v>59</v>
      </c>
      <c r="Z55" s="118">
        <f t="shared" si="7"/>
        <v>47.2</v>
      </c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19"/>
    </row>
    <row r="56" spans="1:44" s="117" customFormat="1" x14ac:dyDescent="0.3">
      <c r="A56" s="112">
        <v>50</v>
      </c>
      <c r="B56" s="127">
        <v>214420</v>
      </c>
      <c r="C56" s="127" t="s">
        <v>153</v>
      </c>
      <c r="D56" s="113">
        <v>9</v>
      </c>
      <c r="E56" s="113">
        <v>8</v>
      </c>
      <c r="F56" s="113">
        <v>12</v>
      </c>
      <c r="G56" s="113">
        <v>12</v>
      </c>
      <c r="H56" s="113">
        <v>10</v>
      </c>
      <c r="I56" s="113">
        <f t="shared" si="1"/>
        <v>51</v>
      </c>
      <c r="J56" s="113">
        <f t="shared" si="2"/>
        <v>7.6499999999999995</v>
      </c>
      <c r="K56" s="114">
        <v>2.5</v>
      </c>
      <c r="L56" s="114">
        <v>4.5</v>
      </c>
      <c r="M56" s="114">
        <v>3</v>
      </c>
      <c r="N56" s="114">
        <v>3.5</v>
      </c>
      <c r="O56" s="114">
        <v>2</v>
      </c>
      <c r="P56" s="114">
        <f t="shared" si="3"/>
        <v>15.5</v>
      </c>
      <c r="Q56" s="114">
        <f t="shared" si="4"/>
        <v>0.77500000000000002</v>
      </c>
      <c r="R56" s="115">
        <f t="shared" si="5"/>
        <v>11.5</v>
      </c>
      <c r="S56" s="115">
        <f t="shared" si="5"/>
        <v>12.5</v>
      </c>
      <c r="T56" s="115">
        <f t="shared" si="5"/>
        <v>15</v>
      </c>
      <c r="U56" s="115">
        <f t="shared" si="5"/>
        <v>15.5</v>
      </c>
      <c r="V56" s="115">
        <f t="shared" si="5"/>
        <v>12</v>
      </c>
      <c r="W56" s="28">
        <f t="shared" si="5"/>
        <v>66.5</v>
      </c>
      <c r="X56" s="116">
        <f t="shared" si="6"/>
        <v>13.3</v>
      </c>
      <c r="Y56" s="127">
        <v>51</v>
      </c>
      <c r="Z56" s="118">
        <f t="shared" si="7"/>
        <v>40.800000000000004</v>
      </c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19"/>
    </row>
    <row r="57" spans="1:44" s="117" customFormat="1" x14ac:dyDescent="0.3">
      <c r="A57" s="112">
        <v>51</v>
      </c>
      <c r="B57" s="127">
        <v>214421</v>
      </c>
      <c r="C57" s="127" t="s">
        <v>154</v>
      </c>
      <c r="D57" s="113">
        <v>9</v>
      </c>
      <c r="E57" s="113">
        <v>12</v>
      </c>
      <c r="F57" s="113">
        <v>10</v>
      </c>
      <c r="G57" s="113">
        <v>11</v>
      </c>
      <c r="H57" s="113">
        <v>13</v>
      </c>
      <c r="I57" s="113">
        <f t="shared" si="1"/>
        <v>55</v>
      </c>
      <c r="J57" s="113">
        <f t="shared" si="2"/>
        <v>8.25</v>
      </c>
      <c r="K57" s="114">
        <v>4</v>
      </c>
      <c r="L57" s="114">
        <v>3.5</v>
      </c>
      <c r="M57" s="114">
        <v>4</v>
      </c>
      <c r="N57" s="114">
        <v>4.5</v>
      </c>
      <c r="O57" s="114">
        <v>2</v>
      </c>
      <c r="P57" s="114">
        <f t="shared" si="3"/>
        <v>18</v>
      </c>
      <c r="Q57" s="114">
        <f t="shared" si="4"/>
        <v>0.9</v>
      </c>
      <c r="R57" s="115">
        <f t="shared" si="5"/>
        <v>13</v>
      </c>
      <c r="S57" s="115">
        <f t="shared" si="5"/>
        <v>15.5</v>
      </c>
      <c r="T57" s="115">
        <f t="shared" si="5"/>
        <v>14</v>
      </c>
      <c r="U57" s="115">
        <f t="shared" si="5"/>
        <v>15.5</v>
      </c>
      <c r="V57" s="115">
        <f t="shared" si="5"/>
        <v>15</v>
      </c>
      <c r="W57" s="28">
        <f t="shared" si="5"/>
        <v>73</v>
      </c>
      <c r="X57" s="116">
        <f t="shared" si="6"/>
        <v>14.600000000000001</v>
      </c>
      <c r="Y57" s="127">
        <v>58</v>
      </c>
      <c r="Z57" s="118">
        <f t="shared" si="7"/>
        <v>46.400000000000006</v>
      </c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19"/>
    </row>
    <row r="58" spans="1:44" s="117" customFormat="1" x14ac:dyDescent="0.3">
      <c r="A58" s="112">
        <v>52</v>
      </c>
      <c r="B58" s="127">
        <v>214422</v>
      </c>
      <c r="C58" s="127" t="s">
        <v>155</v>
      </c>
      <c r="D58" s="113">
        <v>13</v>
      </c>
      <c r="E58" s="113">
        <v>12</v>
      </c>
      <c r="F58" s="113">
        <v>10</v>
      </c>
      <c r="G58" s="113">
        <v>12</v>
      </c>
      <c r="H58" s="113">
        <v>10</v>
      </c>
      <c r="I58" s="113">
        <f t="shared" si="1"/>
        <v>57</v>
      </c>
      <c r="J58" s="113">
        <f t="shared" si="2"/>
        <v>8.5499999999999989</v>
      </c>
      <c r="K58" s="114">
        <v>2</v>
      </c>
      <c r="L58" s="114">
        <v>3</v>
      </c>
      <c r="M58" s="114">
        <v>5</v>
      </c>
      <c r="N58" s="114">
        <v>4</v>
      </c>
      <c r="O58" s="114">
        <v>3</v>
      </c>
      <c r="P58" s="114">
        <f t="shared" si="3"/>
        <v>17</v>
      </c>
      <c r="Q58" s="114">
        <f t="shared" si="4"/>
        <v>0.85000000000000009</v>
      </c>
      <c r="R58" s="115">
        <v>14</v>
      </c>
      <c r="S58" s="115">
        <v>15.5</v>
      </c>
      <c r="T58" s="115">
        <v>16.5</v>
      </c>
      <c r="U58" s="115">
        <v>11.5</v>
      </c>
      <c r="V58" s="115">
        <v>11.5</v>
      </c>
      <c r="W58" s="28">
        <f t="shared" si="5"/>
        <v>74</v>
      </c>
      <c r="X58" s="116">
        <f t="shared" si="6"/>
        <v>14.8</v>
      </c>
      <c r="Y58" s="127">
        <v>57</v>
      </c>
      <c r="Z58" s="118">
        <f t="shared" si="7"/>
        <v>45.6</v>
      </c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19"/>
    </row>
    <row r="59" spans="1:44" s="117" customFormat="1" x14ac:dyDescent="0.3">
      <c r="A59" s="112">
        <v>53</v>
      </c>
      <c r="B59" s="127">
        <v>214423</v>
      </c>
      <c r="C59" s="127" t="s">
        <v>156</v>
      </c>
      <c r="D59" s="113">
        <v>9</v>
      </c>
      <c r="E59" s="113">
        <v>12</v>
      </c>
      <c r="F59" s="113">
        <v>10</v>
      </c>
      <c r="G59" s="113">
        <v>13</v>
      </c>
      <c r="H59" s="113">
        <v>10</v>
      </c>
      <c r="I59" s="113">
        <f t="shared" si="1"/>
        <v>54</v>
      </c>
      <c r="J59" s="113">
        <f t="shared" si="2"/>
        <v>8.1</v>
      </c>
      <c r="K59" s="114">
        <v>2</v>
      </c>
      <c r="L59" s="114">
        <v>2.5</v>
      </c>
      <c r="M59" s="114">
        <v>3.5</v>
      </c>
      <c r="N59" s="114">
        <v>2.5</v>
      </c>
      <c r="O59" s="114">
        <v>3</v>
      </c>
      <c r="P59" s="114">
        <f t="shared" si="3"/>
        <v>13.5</v>
      </c>
      <c r="Q59" s="114">
        <f t="shared" si="4"/>
        <v>0.67500000000000004</v>
      </c>
      <c r="R59" s="115">
        <v>13.5</v>
      </c>
      <c r="S59" s="115">
        <v>14.5</v>
      </c>
      <c r="T59" s="115">
        <v>15.5</v>
      </c>
      <c r="U59" s="115">
        <v>16.5</v>
      </c>
      <c r="V59" s="115">
        <v>15.5</v>
      </c>
      <c r="W59" s="28">
        <f t="shared" si="5"/>
        <v>67.5</v>
      </c>
      <c r="X59" s="116">
        <f t="shared" si="6"/>
        <v>13.5</v>
      </c>
      <c r="Y59" s="127">
        <v>54</v>
      </c>
      <c r="Z59" s="118">
        <f t="shared" si="7"/>
        <v>43.2</v>
      </c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19"/>
    </row>
    <row r="60" spans="1:44" s="117" customFormat="1" x14ac:dyDescent="0.3">
      <c r="A60" s="112">
        <v>54</v>
      </c>
      <c r="B60" s="127">
        <v>214424</v>
      </c>
      <c r="C60" s="127" t="s">
        <v>157</v>
      </c>
      <c r="D60" s="113">
        <v>9</v>
      </c>
      <c r="E60" s="113">
        <v>12</v>
      </c>
      <c r="F60" s="113">
        <v>11</v>
      </c>
      <c r="G60" s="113">
        <v>10</v>
      </c>
      <c r="H60" s="113">
        <v>10</v>
      </c>
      <c r="I60" s="113">
        <f t="shared" si="1"/>
        <v>52</v>
      </c>
      <c r="J60" s="113">
        <f t="shared" si="2"/>
        <v>7.8</v>
      </c>
      <c r="K60" s="114">
        <v>2</v>
      </c>
      <c r="L60" s="114">
        <v>3</v>
      </c>
      <c r="M60" s="114">
        <v>4</v>
      </c>
      <c r="N60" s="114">
        <v>3</v>
      </c>
      <c r="O60" s="114">
        <v>4</v>
      </c>
      <c r="P60" s="114">
        <f t="shared" si="3"/>
        <v>16</v>
      </c>
      <c r="Q60" s="114">
        <f t="shared" si="4"/>
        <v>0.8</v>
      </c>
      <c r="R60" s="115">
        <v>13.5</v>
      </c>
      <c r="S60" s="115">
        <v>12.5</v>
      </c>
      <c r="T60" s="115">
        <v>13.5</v>
      </c>
      <c r="U60" s="115">
        <v>11.5</v>
      </c>
      <c r="V60" s="115">
        <v>12.5</v>
      </c>
      <c r="W60" s="28">
        <f t="shared" si="5"/>
        <v>68</v>
      </c>
      <c r="X60" s="116">
        <f t="shared" si="6"/>
        <v>13.600000000000001</v>
      </c>
      <c r="Y60" s="127">
        <v>55</v>
      </c>
      <c r="Z60" s="118">
        <f t="shared" si="7"/>
        <v>44</v>
      </c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120"/>
      <c r="AR60" s="119"/>
    </row>
    <row r="61" spans="1:44" s="117" customFormat="1" x14ac:dyDescent="0.3">
      <c r="A61" s="112">
        <v>55</v>
      </c>
      <c r="B61" s="127">
        <v>214425</v>
      </c>
      <c r="C61" s="127" t="s">
        <v>158</v>
      </c>
      <c r="D61" s="113">
        <v>12</v>
      </c>
      <c r="E61" s="113">
        <v>13</v>
      </c>
      <c r="F61" s="113">
        <v>9</v>
      </c>
      <c r="G61" s="113">
        <v>8</v>
      </c>
      <c r="H61" s="113">
        <v>6</v>
      </c>
      <c r="I61" s="113">
        <f t="shared" si="1"/>
        <v>48</v>
      </c>
      <c r="J61" s="113">
        <f t="shared" si="2"/>
        <v>7.1999999999999993</v>
      </c>
      <c r="K61" s="114">
        <v>2</v>
      </c>
      <c r="L61" s="114">
        <v>3</v>
      </c>
      <c r="M61" s="114">
        <v>2</v>
      </c>
      <c r="N61" s="114">
        <v>4</v>
      </c>
      <c r="O61" s="114">
        <v>3</v>
      </c>
      <c r="P61" s="114">
        <f t="shared" si="3"/>
        <v>14</v>
      </c>
      <c r="Q61" s="114">
        <f t="shared" si="4"/>
        <v>0.70000000000000007</v>
      </c>
      <c r="R61" s="115">
        <f t="shared" si="5"/>
        <v>14</v>
      </c>
      <c r="S61" s="115">
        <f t="shared" si="5"/>
        <v>16</v>
      </c>
      <c r="T61" s="115">
        <v>12.5</v>
      </c>
      <c r="U61" s="115">
        <v>13.5</v>
      </c>
      <c r="V61" s="115">
        <v>13.5</v>
      </c>
      <c r="W61" s="28">
        <f t="shared" si="5"/>
        <v>62</v>
      </c>
      <c r="X61" s="116">
        <f t="shared" si="6"/>
        <v>12.4</v>
      </c>
      <c r="Y61" s="127">
        <v>49</v>
      </c>
      <c r="Z61" s="118">
        <f t="shared" si="7"/>
        <v>39.200000000000003</v>
      </c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19"/>
    </row>
    <row r="62" spans="1:44" ht="21" thickBot="1" x14ac:dyDescent="0.35"/>
    <row r="63" spans="1:44" x14ac:dyDescent="0.3">
      <c r="A63" s="138" t="s">
        <v>16</v>
      </c>
      <c r="B63" s="139"/>
      <c r="C63" s="140"/>
      <c r="D63" s="6">
        <f t="shared" ref="D63:V63" si="8">COUNT(D7:D61)</f>
        <v>54</v>
      </c>
      <c r="E63" s="6">
        <f t="shared" si="8"/>
        <v>54</v>
      </c>
      <c r="F63" s="6">
        <f t="shared" si="8"/>
        <v>54</v>
      </c>
      <c r="G63" s="6">
        <f t="shared" si="8"/>
        <v>54</v>
      </c>
      <c r="H63" s="6">
        <f t="shared" si="8"/>
        <v>54</v>
      </c>
      <c r="I63" s="7">
        <f t="shared" si="8"/>
        <v>54</v>
      </c>
      <c r="J63" s="7">
        <f t="shared" si="8"/>
        <v>54</v>
      </c>
      <c r="K63" s="78">
        <f t="shared" si="8"/>
        <v>54</v>
      </c>
      <c r="L63" s="78">
        <f t="shared" si="8"/>
        <v>54</v>
      </c>
      <c r="M63" s="78">
        <f t="shared" si="8"/>
        <v>54</v>
      </c>
      <c r="N63" s="78">
        <f t="shared" si="8"/>
        <v>54</v>
      </c>
      <c r="O63" s="78">
        <f t="shared" si="8"/>
        <v>54</v>
      </c>
      <c r="P63" s="75">
        <f t="shared" si="8"/>
        <v>55</v>
      </c>
      <c r="Q63" s="75">
        <f t="shared" si="8"/>
        <v>54</v>
      </c>
      <c r="R63" s="89">
        <f t="shared" si="8"/>
        <v>55</v>
      </c>
      <c r="S63" s="89">
        <f t="shared" si="8"/>
        <v>55</v>
      </c>
      <c r="T63" s="89">
        <f t="shared" si="8"/>
        <v>55</v>
      </c>
      <c r="U63" s="89">
        <f t="shared" si="8"/>
        <v>55</v>
      </c>
      <c r="V63" s="89">
        <f t="shared" si="8"/>
        <v>55</v>
      </c>
      <c r="W63" s="92">
        <f>COUNT(W6:W61)</f>
        <v>55</v>
      </c>
      <c r="X63" s="92">
        <f>COUNT(X6:X61)</f>
        <v>55</v>
      </c>
      <c r="Y63" s="12">
        <f>COUNT(#REF!)</f>
        <v>0</v>
      </c>
      <c r="Z63" s="75">
        <f>COUNT(#REF!)</f>
        <v>0</v>
      </c>
    </row>
    <row r="64" spans="1:44" ht="21" customHeight="1" x14ac:dyDescent="0.3">
      <c r="A64" s="141" t="s">
        <v>17</v>
      </c>
      <c r="B64" s="142"/>
      <c r="C64" s="143"/>
      <c r="D64" s="8">
        <v>20</v>
      </c>
      <c r="E64" s="9">
        <v>20</v>
      </c>
      <c r="F64" s="9">
        <v>20</v>
      </c>
      <c r="G64" s="9">
        <v>20</v>
      </c>
      <c r="H64" s="81">
        <v>20</v>
      </c>
      <c r="I64" s="10">
        <f>SUM(D64:H64)</f>
        <v>100</v>
      </c>
      <c r="J64" s="82">
        <f>I64*0.15</f>
        <v>15</v>
      </c>
      <c r="K64" s="79">
        <v>6</v>
      </c>
      <c r="L64" s="13">
        <v>6</v>
      </c>
      <c r="M64" s="13">
        <v>6</v>
      </c>
      <c r="N64" s="13">
        <v>6</v>
      </c>
      <c r="O64" s="80">
        <v>6</v>
      </c>
      <c r="P64" s="76">
        <f>SUM(K64:O64)</f>
        <v>30</v>
      </c>
      <c r="Q64" s="87">
        <f>P64*0.05</f>
        <v>1.5</v>
      </c>
      <c r="R64" s="90">
        <f>(D64*0.15+K64*0.05)</f>
        <v>3.3</v>
      </c>
      <c r="S64" s="15">
        <f>((E64*0.15+L64*0.05))</f>
        <v>3.3</v>
      </c>
      <c r="T64" s="15">
        <f t="shared" ref="T64:U64" si="9">((F64*0.15+M64*0.05))</f>
        <v>3.3</v>
      </c>
      <c r="U64" s="15">
        <f t="shared" si="9"/>
        <v>3.3</v>
      </c>
      <c r="V64" s="16">
        <f>((H64*0.15+O64*0.05))</f>
        <v>3.3</v>
      </c>
      <c r="W64" s="93">
        <v>130</v>
      </c>
      <c r="X64" s="91">
        <f>W64*0.2</f>
        <v>26</v>
      </c>
      <c r="Y64" s="14">
        <v>100</v>
      </c>
      <c r="Z64" s="76">
        <f>Y64*0.8</f>
        <v>80</v>
      </c>
    </row>
    <row r="65" spans="1:26" x14ac:dyDescent="0.3">
      <c r="A65" s="141" t="s">
        <v>79</v>
      </c>
      <c r="B65" s="142"/>
      <c r="C65" s="143"/>
      <c r="D65" s="8">
        <f>D64*0.4</f>
        <v>8</v>
      </c>
      <c r="E65" s="9">
        <f>E64*0.4</f>
        <v>8</v>
      </c>
      <c r="F65" s="9">
        <f t="shared" ref="F65:J65" si="10">F64*0.4</f>
        <v>8</v>
      </c>
      <c r="G65" s="9">
        <f t="shared" si="10"/>
        <v>8</v>
      </c>
      <c r="H65" s="81">
        <f t="shared" si="10"/>
        <v>8</v>
      </c>
      <c r="I65" s="10">
        <f t="shared" si="10"/>
        <v>40</v>
      </c>
      <c r="J65" s="82">
        <f t="shared" si="10"/>
        <v>6</v>
      </c>
      <c r="K65" s="79">
        <f>K64*0.4</f>
        <v>2.4000000000000004</v>
      </c>
      <c r="L65" s="13">
        <f>L64*0.4</f>
        <v>2.4000000000000004</v>
      </c>
      <c r="M65" s="13">
        <f t="shared" ref="M65:Z65" si="11">M64*0.4</f>
        <v>2.4000000000000004</v>
      </c>
      <c r="N65" s="13">
        <f t="shared" si="11"/>
        <v>2.4000000000000004</v>
      </c>
      <c r="O65" s="80">
        <f t="shared" si="11"/>
        <v>2.4000000000000004</v>
      </c>
      <c r="P65" s="76">
        <f t="shared" si="11"/>
        <v>12</v>
      </c>
      <c r="Q65" s="87">
        <f t="shared" si="11"/>
        <v>0.60000000000000009</v>
      </c>
      <c r="R65" s="90">
        <f t="shared" si="11"/>
        <v>1.32</v>
      </c>
      <c r="S65" s="15">
        <f t="shared" si="11"/>
        <v>1.32</v>
      </c>
      <c r="T65" s="15">
        <f t="shared" si="11"/>
        <v>1.32</v>
      </c>
      <c r="U65" s="15">
        <f t="shared" si="11"/>
        <v>1.32</v>
      </c>
      <c r="V65" s="16">
        <f t="shared" si="11"/>
        <v>1.32</v>
      </c>
      <c r="W65" s="93">
        <f t="shared" si="11"/>
        <v>52</v>
      </c>
      <c r="X65" s="91">
        <f t="shared" si="11"/>
        <v>10.4</v>
      </c>
      <c r="Y65" s="14">
        <f t="shared" si="11"/>
        <v>40</v>
      </c>
      <c r="Z65" s="76">
        <f t="shared" si="11"/>
        <v>32</v>
      </c>
    </row>
    <row r="66" spans="1:26" ht="21" customHeight="1" x14ac:dyDescent="0.3">
      <c r="A66" s="141" t="s">
        <v>18</v>
      </c>
      <c r="B66" s="142"/>
      <c r="C66" s="143"/>
      <c r="D66" s="8">
        <f>COUNTIF(D7:D61, "&gt;=8")</f>
        <v>49</v>
      </c>
      <c r="E66" s="8">
        <f t="shared" ref="E66:Z66" si="12">COUNTIF(E7:E61, "&gt;=8")</f>
        <v>48</v>
      </c>
      <c r="F66" s="8">
        <f t="shared" si="12"/>
        <v>47</v>
      </c>
      <c r="G66" s="8">
        <f t="shared" si="12"/>
        <v>46</v>
      </c>
      <c r="H66" s="8">
        <f t="shared" si="12"/>
        <v>45</v>
      </c>
      <c r="I66" s="8">
        <f>COUNTIF(I7:I61, "&gt;=40")</f>
        <v>47</v>
      </c>
      <c r="J66" s="8">
        <f>COUNTIF(J7:J61, "&gt;=6")</f>
        <v>47</v>
      </c>
      <c r="K66" s="8">
        <f>COUNTIF(K7:K61, "&gt;=2.4")</f>
        <v>34</v>
      </c>
      <c r="L66" s="8">
        <f t="shared" ref="L66:O66" si="13">COUNTIF(L7:L61, "&gt;=2.4")</f>
        <v>43</v>
      </c>
      <c r="M66" s="8">
        <f t="shared" si="13"/>
        <v>35</v>
      </c>
      <c r="N66" s="8">
        <f t="shared" si="13"/>
        <v>44</v>
      </c>
      <c r="O66" s="8">
        <f t="shared" si="13"/>
        <v>34</v>
      </c>
      <c r="P66" s="8">
        <f>COUNTIF(P7:P61, "&gt;=12")</f>
        <v>41</v>
      </c>
      <c r="Q66" s="8">
        <f>COUNTIF(Q7:Q61, "&gt;=.6")</f>
        <v>40</v>
      </c>
      <c r="R66" s="8">
        <f>COUNTIF(R7:R61, "&gt;=1.32")</f>
        <v>54</v>
      </c>
      <c r="S66" s="8">
        <f t="shared" ref="S66:V66" si="14">COUNTIF(S7:S61, "&gt;=1.32")</f>
        <v>54</v>
      </c>
      <c r="T66" s="8">
        <f t="shared" si="14"/>
        <v>54</v>
      </c>
      <c r="U66" s="8">
        <f t="shared" si="14"/>
        <v>54</v>
      </c>
      <c r="V66" s="8">
        <f t="shared" si="14"/>
        <v>54</v>
      </c>
      <c r="W66" s="8">
        <f>COUNTIF(W7:W61, "&gt;=52")</f>
        <v>47</v>
      </c>
      <c r="X66" s="8">
        <f>COUNTIF(X7:X61, "&gt;=10.4")</f>
        <v>47</v>
      </c>
      <c r="Y66" s="8">
        <f>COUNTIF(Y7:Y61, "&gt;=40")</f>
        <v>48</v>
      </c>
      <c r="Z66" s="8">
        <f>COUNTIF(Z7:Z61, "&gt;=32")</f>
        <v>48</v>
      </c>
    </row>
    <row r="67" spans="1:26" x14ac:dyDescent="0.3">
      <c r="A67" s="141" t="s">
        <v>19</v>
      </c>
      <c r="B67" s="142"/>
      <c r="C67" s="143"/>
      <c r="D67" s="83" t="str">
        <f xml:space="preserve"> IF(((D66/COUNT(D7:D61))*100)&gt;=60,"3", IF(AND(((D66/COUNT(D7:D61))*100)&lt;60, ((D66/COUNT(D7:D61))*100)&gt;=50),"2", IF( AND(((D66/COUNT(D7:D61))*100)&lt;50, ((D66/COUNT(D7:D61))*100)&gt;=40),"1","0")))</f>
        <v>3</v>
      </c>
      <c r="E67" s="83" t="str">
        <f t="shared" ref="E67:Z67" si="15" xml:space="preserve"> IF(((E66/COUNT(E7:E61))*100)&gt;=60,"3", IF(AND(((E66/COUNT(E7:E61))*100)&lt;60, ((E66/COUNT(E7:E61))*100)&gt;=50),"2", IF( AND(((E66/COUNT(E7:E61))*100)&lt;50, ((E66/COUNT(E7:E61))*100)&gt;=40),"1","0")))</f>
        <v>3</v>
      </c>
      <c r="F67" s="83" t="str">
        <f t="shared" si="15"/>
        <v>3</v>
      </c>
      <c r="G67" s="83" t="str">
        <f t="shared" si="15"/>
        <v>3</v>
      </c>
      <c r="H67" s="83" t="str">
        <f t="shared" si="15"/>
        <v>3</v>
      </c>
      <c r="I67" s="83" t="str">
        <f t="shared" si="15"/>
        <v>3</v>
      </c>
      <c r="J67" s="83" t="str">
        <f t="shared" si="15"/>
        <v>3</v>
      </c>
      <c r="K67" s="83" t="str">
        <f t="shared" si="15"/>
        <v>3</v>
      </c>
      <c r="L67" s="83" t="str">
        <f t="shared" si="15"/>
        <v>3</v>
      </c>
      <c r="M67" s="83" t="str">
        <f t="shared" si="15"/>
        <v>3</v>
      </c>
      <c r="N67" s="83" t="str">
        <f t="shared" si="15"/>
        <v>3</v>
      </c>
      <c r="O67" s="83" t="str">
        <f t="shared" si="15"/>
        <v>3</v>
      </c>
      <c r="P67" s="83" t="str">
        <f t="shared" si="15"/>
        <v>3</v>
      </c>
      <c r="Q67" s="83" t="str">
        <f t="shared" si="15"/>
        <v>3</v>
      </c>
      <c r="R67" s="83" t="str">
        <f t="shared" si="15"/>
        <v>3</v>
      </c>
      <c r="S67" s="83" t="str">
        <f t="shared" si="15"/>
        <v>3</v>
      </c>
      <c r="T67" s="83" t="str">
        <f t="shared" si="15"/>
        <v>3</v>
      </c>
      <c r="U67" s="83" t="str">
        <f t="shared" si="15"/>
        <v>3</v>
      </c>
      <c r="V67" s="83" t="str">
        <f t="shared" si="15"/>
        <v>3</v>
      </c>
      <c r="W67" s="83" t="str">
        <f t="shared" si="15"/>
        <v>3</v>
      </c>
      <c r="X67" s="83" t="str">
        <f t="shared" si="15"/>
        <v>3</v>
      </c>
      <c r="Y67" s="83" t="str">
        <f t="shared" si="15"/>
        <v>3</v>
      </c>
      <c r="Z67" s="83" t="str">
        <f t="shared" si="15"/>
        <v>3</v>
      </c>
    </row>
    <row r="68" spans="1:26" ht="21" thickBot="1" x14ac:dyDescent="0.35">
      <c r="A68" s="186" t="s">
        <v>20</v>
      </c>
      <c r="B68" s="187"/>
      <c r="C68" s="188"/>
      <c r="D68" s="11">
        <f>((D66/COUNT(D7:D61))*D67)</f>
        <v>2.7222222222222223</v>
      </c>
      <c r="E68" s="11">
        <f t="shared" ref="E68:Z68" si="16">((E66/COUNT(E7:E61))*E67)</f>
        <v>2.6666666666666665</v>
      </c>
      <c r="F68" s="11">
        <f t="shared" si="16"/>
        <v>2.6111111111111112</v>
      </c>
      <c r="G68" s="11">
        <f t="shared" si="16"/>
        <v>2.5555555555555554</v>
      </c>
      <c r="H68" s="11">
        <f t="shared" si="16"/>
        <v>2.5</v>
      </c>
      <c r="I68" s="11">
        <f t="shared" si="16"/>
        <v>2.6111111111111112</v>
      </c>
      <c r="J68" s="11">
        <f t="shared" si="16"/>
        <v>2.6111111111111112</v>
      </c>
      <c r="K68" s="11">
        <f t="shared" si="16"/>
        <v>1.8888888888888888</v>
      </c>
      <c r="L68" s="11">
        <f t="shared" si="16"/>
        <v>2.3888888888888888</v>
      </c>
      <c r="M68" s="11">
        <f t="shared" si="16"/>
        <v>1.9444444444444444</v>
      </c>
      <c r="N68" s="11">
        <f t="shared" si="16"/>
        <v>2.4444444444444442</v>
      </c>
      <c r="O68" s="11">
        <f t="shared" si="16"/>
        <v>1.8888888888888888</v>
      </c>
      <c r="P68" s="11">
        <f t="shared" si="16"/>
        <v>2.2363636363636363</v>
      </c>
      <c r="Q68" s="11">
        <f t="shared" si="16"/>
        <v>2.2222222222222223</v>
      </c>
      <c r="R68" s="11">
        <f t="shared" si="16"/>
        <v>2.9454545454545453</v>
      </c>
      <c r="S68" s="11">
        <f t="shared" si="16"/>
        <v>2.9454545454545453</v>
      </c>
      <c r="T68" s="11">
        <f t="shared" si="16"/>
        <v>2.9454545454545453</v>
      </c>
      <c r="U68" s="11">
        <f t="shared" si="16"/>
        <v>2.9454545454545453</v>
      </c>
      <c r="V68" s="11">
        <f t="shared" si="16"/>
        <v>2.9454545454545453</v>
      </c>
      <c r="W68" s="11">
        <f t="shared" si="16"/>
        <v>2.5636363636363635</v>
      </c>
      <c r="X68" s="11">
        <f t="shared" si="16"/>
        <v>2.5636363636363635</v>
      </c>
      <c r="Y68" s="11">
        <f t="shared" si="16"/>
        <v>2.6181818181818182</v>
      </c>
      <c r="Z68" s="11">
        <f t="shared" si="16"/>
        <v>2.6181818181818182</v>
      </c>
    </row>
    <row r="69" spans="1:26" ht="21" thickBot="1" x14ac:dyDescent="0.35">
      <c r="A69" s="2"/>
      <c r="B69" s="2"/>
      <c r="C69" s="2"/>
      <c r="D69" s="2"/>
    </row>
    <row r="70" spans="1:26" x14ac:dyDescent="0.3">
      <c r="A70" s="189" t="s">
        <v>21</v>
      </c>
      <c r="B70" s="190"/>
      <c r="C70" s="191"/>
      <c r="D70" s="2"/>
      <c r="E70" s="168" t="s">
        <v>22</v>
      </c>
      <c r="F70" s="169"/>
      <c r="G70" s="169"/>
      <c r="H70" s="169"/>
      <c r="I70" s="169"/>
      <c r="J70" s="169"/>
      <c r="K70" s="169"/>
      <c r="L70" s="169"/>
      <c r="M70" s="169"/>
      <c r="N70" s="170"/>
      <c r="O70" s="77" t="s">
        <v>12</v>
      </c>
      <c r="P70" s="19" t="s">
        <v>3</v>
      </c>
      <c r="Q70" s="19" t="s">
        <v>4</v>
      </c>
      <c r="R70" s="19" t="s">
        <v>5</v>
      </c>
      <c r="S70" s="20" t="s">
        <v>6</v>
      </c>
    </row>
    <row r="71" spans="1:26" ht="21" thickBot="1" x14ac:dyDescent="0.35">
      <c r="A71" s="21" t="s">
        <v>80</v>
      </c>
      <c r="B71" s="3"/>
      <c r="C71" s="22"/>
      <c r="D71" s="2"/>
      <c r="E71" s="171"/>
      <c r="F71" s="172"/>
      <c r="G71" s="172"/>
      <c r="H71" s="172"/>
      <c r="I71" s="172"/>
      <c r="J71" s="172"/>
      <c r="K71" s="172"/>
      <c r="L71" s="172"/>
      <c r="M71" s="172"/>
      <c r="N71" s="173"/>
      <c r="O71" s="4">
        <f>(R68*0.2+Z68*0.8)</f>
        <v>2.6836363636363636</v>
      </c>
      <c r="P71" s="4">
        <f>(S68*0.2+Z68*0.8)</f>
        <v>2.6836363636363636</v>
      </c>
      <c r="Q71" s="4">
        <f>(T68*0.2+Z68*0.8)</f>
        <v>2.6836363636363636</v>
      </c>
      <c r="R71" s="4">
        <f>(U68*0.2+Z68*0.8)</f>
        <v>2.6836363636363636</v>
      </c>
      <c r="S71" s="5">
        <f>(V68*0.2+Z68*0.8)</f>
        <v>2.6836363636363636</v>
      </c>
    </row>
    <row r="72" spans="1:26" x14ac:dyDescent="0.3">
      <c r="A72" s="21" t="s">
        <v>81</v>
      </c>
      <c r="B72" s="3"/>
      <c r="C72" s="22"/>
      <c r="D72" s="2"/>
    </row>
    <row r="73" spans="1:26" ht="21" thickBot="1" x14ac:dyDescent="0.35">
      <c r="A73" s="23" t="s">
        <v>82</v>
      </c>
      <c r="B73" s="24"/>
      <c r="C73" s="25"/>
      <c r="D73" s="2"/>
    </row>
  </sheetData>
  <mergeCells count="22">
    <mergeCell ref="A65:C65"/>
    <mergeCell ref="A66:C66"/>
    <mergeCell ref="A67:C67"/>
    <mergeCell ref="A68:C68"/>
    <mergeCell ref="A70:C70"/>
    <mergeCell ref="E70:N71"/>
    <mergeCell ref="Y4:Y6"/>
    <mergeCell ref="Z4:Z6"/>
    <mergeCell ref="D5:J5"/>
    <mergeCell ref="K5:Q5"/>
    <mergeCell ref="A63:C63"/>
    <mergeCell ref="A64:C64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73"/>
  <sheetViews>
    <sheetView topLeftCell="K55" zoomScale="80" zoomScaleNormal="80" workbookViewId="0">
      <selection activeCell="R71" sqref="R71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53.5703125" style="1" customWidth="1"/>
    <col min="4" max="8" width="13.28515625" style="1" customWidth="1"/>
    <col min="9" max="9" width="15.7109375" style="1" customWidth="1"/>
    <col min="10" max="10" width="18.42578125" style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43" width="8.85546875" style="120"/>
    <col min="44" max="44" width="8.85546875" style="119"/>
    <col min="45" max="265" width="8.85546875" style="117"/>
    <col min="266" max="16384" width="8.85546875" style="1"/>
  </cols>
  <sheetData>
    <row r="1" spans="1:44" x14ac:dyDescent="0.3">
      <c r="A1" s="144" t="s">
        <v>103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</row>
    <row r="2" spans="1:44" ht="21" thickBot="1" x14ac:dyDescent="0.35">
      <c r="A2" s="144" t="str">
        <f>'EAFM II'!A2</f>
        <v>DEPARTMENT OF COMMERCE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</row>
    <row r="3" spans="1:44" ht="21" thickBot="1" x14ac:dyDescent="0.35">
      <c r="A3" s="145" t="s">
        <v>85</v>
      </c>
      <c r="B3" s="146"/>
      <c r="C3" s="126" t="s">
        <v>163</v>
      </c>
      <c r="D3" s="95" t="s">
        <v>160</v>
      </c>
      <c r="E3" s="94"/>
      <c r="F3" s="147" t="s">
        <v>162</v>
      </c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</row>
    <row r="4" spans="1:44" ht="21" customHeight="1" thickBot="1" x14ac:dyDescent="0.35">
      <c r="A4" s="148" t="s">
        <v>0</v>
      </c>
      <c r="B4" s="150" t="s">
        <v>1</v>
      </c>
      <c r="C4" s="153" t="s">
        <v>2</v>
      </c>
      <c r="D4" s="156" t="s">
        <v>101</v>
      </c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8"/>
      <c r="R4" s="159" t="s">
        <v>102</v>
      </c>
      <c r="S4" s="160"/>
      <c r="T4" s="160"/>
      <c r="U4" s="160"/>
      <c r="V4" s="161"/>
      <c r="W4" s="17" t="s">
        <v>15</v>
      </c>
      <c r="X4" s="165" t="s">
        <v>14</v>
      </c>
      <c r="Y4" s="174" t="s">
        <v>83</v>
      </c>
      <c r="Z4" s="177" t="s">
        <v>84</v>
      </c>
    </row>
    <row r="5" spans="1:44" x14ac:dyDescent="0.3">
      <c r="A5" s="149"/>
      <c r="B5" s="151"/>
      <c r="C5" s="154"/>
      <c r="D5" s="180" t="s">
        <v>11</v>
      </c>
      <c r="E5" s="181"/>
      <c r="F5" s="181"/>
      <c r="G5" s="181"/>
      <c r="H5" s="181"/>
      <c r="I5" s="181"/>
      <c r="J5" s="182"/>
      <c r="K5" s="183" t="s">
        <v>89</v>
      </c>
      <c r="L5" s="184"/>
      <c r="M5" s="184"/>
      <c r="N5" s="184"/>
      <c r="O5" s="184"/>
      <c r="P5" s="184"/>
      <c r="Q5" s="185"/>
      <c r="R5" s="162"/>
      <c r="S5" s="163"/>
      <c r="T5" s="163"/>
      <c r="U5" s="163"/>
      <c r="V5" s="164"/>
      <c r="W5" s="18" t="s">
        <v>13</v>
      </c>
      <c r="X5" s="166"/>
      <c r="Y5" s="175"/>
      <c r="Z5" s="178"/>
    </row>
    <row r="6" spans="1:44" ht="21" thickBot="1" x14ac:dyDescent="0.35">
      <c r="A6" s="149"/>
      <c r="B6" s="152"/>
      <c r="C6" s="155"/>
      <c r="D6" s="104" t="s">
        <v>9</v>
      </c>
      <c r="E6" s="105" t="s">
        <v>86</v>
      </c>
      <c r="F6" s="105" t="s">
        <v>8</v>
      </c>
      <c r="G6" s="105" t="s">
        <v>87</v>
      </c>
      <c r="H6" s="105" t="s">
        <v>88</v>
      </c>
      <c r="I6" s="106" t="s">
        <v>10</v>
      </c>
      <c r="J6" s="107" t="s">
        <v>97</v>
      </c>
      <c r="K6" s="108" t="s">
        <v>90</v>
      </c>
      <c r="L6" s="109" t="s">
        <v>91</v>
      </c>
      <c r="M6" s="109" t="s">
        <v>92</v>
      </c>
      <c r="N6" s="109" t="s">
        <v>93</v>
      </c>
      <c r="O6" s="109" t="s">
        <v>94</v>
      </c>
      <c r="P6" s="109" t="s">
        <v>95</v>
      </c>
      <c r="Q6" s="110" t="s">
        <v>98</v>
      </c>
      <c r="R6" s="85"/>
      <c r="S6" s="86" t="s">
        <v>3</v>
      </c>
      <c r="T6" s="86" t="s">
        <v>4</v>
      </c>
      <c r="U6" s="86" t="s">
        <v>5</v>
      </c>
      <c r="V6" s="84" t="s">
        <v>6</v>
      </c>
      <c r="W6" s="111" t="s">
        <v>96</v>
      </c>
      <c r="X6" s="167"/>
      <c r="Y6" s="176"/>
      <c r="Z6" s="179"/>
    </row>
    <row r="7" spans="1:44" s="117" customFormat="1" x14ac:dyDescent="0.3">
      <c r="A7" s="112">
        <v>1</v>
      </c>
      <c r="B7" s="127">
        <v>214371</v>
      </c>
      <c r="C7" s="127" t="s">
        <v>105</v>
      </c>
      <c r="D7" s="113">
        <v>9</v>
      </c>
      <c r="E7" s="113">
        <v>12</v>
      </c>
      <c r="F7" s="113">
        <v>12</v>
      </c>
      <c r="G7" s="113">
        <v>10</v>
      </c>
      <c r="H7" s="113">
        <v>13</v>
      </c>
      <c r="I7" s="113">
        <f>SUM(D7:H7)</f>
        <v>56</v>
      </c>
      <c r="J7" s="113">
        <f>I7*0.15</f>
        <v>8.4</v>
      </c>
      <c r="K7" s="114">
        <v>3</v>
      </c>
      <c r="L7" s="114">
        <v>4</v>
      </c>
      <c r="M7" s="114">
        <v>3</v>
      </c>
      <c r="N7" s="114">
        <v>4</v>
      </c>
      <c r="O7" s="114">
        <v>4.5</v>
      </c>
      <c r="P7" s="114">
        <f t="shared" ref="P7:P32" si="0">SUM(K7:O7)</f>
        <v>18.5</v>
      </c>
      <c r="Q7" s="114">
        <f>P7*0.05</f>
        <v>0.92500000000000004</v>
      </c>
      <c r="R7" s="115">
        <f t="shared" ref="R7:R38" si="1">D7+K7</f>
        <v>12</v>
      </c>
      <c r="S7" s="115">
        <f t="shared" ref="S7:S38" si="2">E7+L7</f>
        <v>16</v>
      </c>
      <c r="T7" s="115">
        <f t="shared" ref="T7:T38" si="3">F7+M7</f>
        <v>15</v>
      </c>
      <c r="U7" s="115">
        <f t="shared" ref="U7:U38" si="4">G7+N7</f>
        <v>14</v>
      </c>
      <c r="V7" s="115">
        <f t="shared" ref="V7:V38" si="5">H7+O7</f>
        <v>17.5</v>
      </c>
      <c r="W7" s="28">
        <f t="shared" ref="W7:W38" si="6">I7+P7</f>
        <v>74.5</v>
      </c>
      <c r="X7" s="116">
        <f>W7*0.2</f>
        <v>14.9</v>
      </c>
      <c r="Y7" s="128">
        <v>64</v>
      </c>
      <c r="Z7" s="118">
        <f>Y7*0.8</f>
        <v>51.2</v>
      </c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19"/>
    </row>
    <row r="8" spans="1:44" s="117" customFormat="1" x14ac:dyDescent="0.3">
      <c r="A8" s="112">
        <v>2</v>
      </c>
      <c r="B8" s="127">
        <v>214372</v>
      </c>
      <c r="C8" s="127" t="s">
        <v>106</v>
      </c>
      <c r="D8" s="113">
        <v>4</v>
      </c>
      <c r="E8" s="113">
        <v>4.5</v>
      </c>
      <c r="F8" s="113">
        <v>3</v>
      </c>
      <c r="G8" s="113">
        <v>4</v>
      </c>
      <c r="H8" s="113">
        <v>5</v>
      </c>
      <c r="I8" s="113">
        <f t="shared" ref="I8:I61" si="7">SUM(D8:H8)</f>
        <v>20.5</v>
      </c>
      <c r="J8" s="113">
        <f t="shared" ref="J8:J61" si="8">I8*0.15</f>
        <v>3.0749999999999997</v>
      </c>
      <c r="K8" s="114">
        <v>1</v>
      </c>
      <c r="L8" s="114">
        <v>2</v>
      </c>
      <c r="M8" s="114">
        <v>1</v>
      </c>
      <c r="N8" s="114">
        <v>1.5</v>
      </c>
      <c r="O8" s="114">
        <v>2</v>
      </c>
      <c r="P8" s="114">
        <f t="shared" si="0"/>
        <v>7.5</v>
      </c>
      <c r="Q8" s="114">
        <f t="shared" ref="Q8:Q61" si="9">P8*0.05</f>
        <v>0.375</v>
      </c>
      <c r="R8" s="115">
        <f t="shared" si="1"/>
        <v>5</v>
      </c>
      <c r="S8" s="115">
        <f t="shared" si="2"/>
        <v>6.5</v>
      </c>
      <c r="T8" s="115">
        <f t="shared" si="3"/>
        <v>4</v>
      </c>
      <c r="U8" s="115">
        <f t="shared" si="4"/>
        <v>5.5</v>
      </c>
      <c r="V8" s="115">
        <f t="shared" si="5"/>
        <v>7</v>
      </c>
      <c r="W8" s="28">
        <f t="shared" si="6"/>
        <v>28</v>
      </c>
      <c r="X8" s="116">
        <f t="shared" ref="X8:X61" si="10">W8*0.2</f>
        <v>5.6000000000000005</v>
      </c>
      <c r="Y8" s="127">
        <v>28</v>
      </c>
      <c r="Z8" s="118">
        <f t="shared" ref="Z8:Z61" si="11">Y8*0.8</f>
        <v>22.400000000000002</v>
      </c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19"/>
    </row>
    <row r="9" spans="1:44" s="117" customFormat="1" x14ac:dyDescent="0.3">
      <c r="A9" s="112">
        <v>3</v>
      </c>
      <c r="B9" s="127">
        <v>214373</v>
      </c>
      <c r="C9" s="127" t="s">
        <v>107</v>
      </c>
      <c r="D9" s="113">
        <v>6</v>
      </c>
      <c r="E9" s="113">
        <v>6</v>
      </c>
      <c r="F9" s="113">
        <v>6</v>
      </c>
      <c r="G9" s="113">
        <v>5</v>
      </c>
      <c r="H9" s="113">
        <v>3</v>
      </c>
      <c r="I9" s="113">
        <f t="shared" si="7"/>
        <v>26</v>
      </c>
      <c r="J9" s="113">
        <f t="shared" si="8"/>
        <v>3.9</v>
      </c>
      <c r="K9" s="114">
        <v>2</v>
      </c>
      <c r="L9" s="114">
        <v>3</v>
      </c>
      <c r="M9" s="114">
        <v>1</v>
      </c>
      <c r="N9" s="114">
        <v>2</v>
      </c>
      <c r="O9" s="114">
        <v>3</v>
      </c>
      <c r="P9" s="114">
        <f t="shared" si="0"/>
        <v>11</v>
      </c>
      <c r="Q9" s="114">
        <f t="shared" si="9"/>
        <v>0.55000000000000004</v>
      </c>
      <c r="R9" s="115">
        <f t="shared" si="1"/>
        <v>8</v>
      </c>
      <c r="S9" s="115">
        <f t="shared" si="2"/>
        <v>9</v>
      </c>
      <c r="T9" s="115">
        <f t="shared" si="3"/>
        <v>7</v>
      </c>
      <c r="U9" s="115">
        <f t="shared" si="4"/>
        <v>7</v>
      </c>
      <c r="V9" s="115">
        <f t="shared" si="5"/>
        <v>6</v>
      </c>
      <c r="W9" s="28">
        <f t="shared" si="6"/>
        <v>37</v>
      </c>
      <c r="X9" s="116">
        <f t="shared" si="10"/>
        <v>7.4</v>
      </c>
      <c r="Y9" s="127">
        <v>36</v>
      </c>
      <c r="Z9" s="118">
        <f t="shared" si="11"/>
        <v>28.8</v>
      </c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19"/>
    </row>
    <row r="10" spans="1:44" s="117" customFormat="1" x14ac:dyDescent="0.3">
      <c r="A10" s="112">
        <v>4</v>
      </c>
      <c r="B10" s="127">
        <v>214374</v>
      </c>
      <c r="C10" s="127" t="s">
        <v>108</v>
      </c>
      <c r="D10" s="113">
        <v>4</v>
      </c>
      <c r="E10" s="113">
        <v>4.5</v>
      </c>
      <c r="F10" s="113">
        <v>3</v>
      </c>
      <c r="G10" s="113">
        <v>5</v>
      </c>
      <c r="H10" s="113">
        <v>6</v>
      </c>
      <c r="I10" s="113">
        <f t="shared" si="7"/>
        <v>22.5</v>
      </c>
      <c r="J10" s="113">
        <f t="shared" si="8"/>
        <v>3.375</v>
      </c>
      <c r="K10" s="114">
        <v>1</v>
      </c>
      <c r="L10" s="114">
        <v>1.5</v>
      </c>
      <c r="M10" s="114">
        <v>2</v>
      </c>
      <c r="N10" s="114">
        <v>3</v>
      </c>
      <c r="O10" s="114">
        <v>2</v>
      </c>
      <c r="P10" s="114">
        <f t="shared" si="0"/>
        <v>9.5</v>
      </c>
      <c r="Q10" s="114">
        <f t="shared" si="9"/>
        <v>0.47500000000000003</v>
      </c>
      <c r="R10" s="115">
        <f t="shared" si="1"/>
        <v>5</v>
      </c>
      <c r="S10" s="115">
        <f t="shared" si="2"/>
        <v>6</v>
      </c>
      <c r="T10" s="115">
        <f t="shared" si="3"/>
        <v>5</v>
      </c>
      <c r="U10" s="115">
        <f t="shared" si="4"/>
        <v>8</v>
      </c>
      <c r="V10" s="115">
        <f t="shared" si="5"/>
        <v>8</v>
      </c>
      <c r="W10" s="28">
        <f t="shared" si="6"/>
        <v>32</v>
      </c>
      <c r="X10" s="116">
        <f t="shared" si="10"/>
        <v>6.4</v>
      </c>
      <c r="Y10" s="127">
        <v>21</v>
      </c>
      <c r="Z10" s="118">
        <f t="shared" si="11"/>
        <v>16.8</v>
      </c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19"/>
    </row>
    <row r="11" spans="1:44" s="117" customFormat="1" x14ac:dyDescent="0.3">
      <c r="A11" s="112">
        <v>5</v>
      </c>
      <c r="B11" s="127">
        <v>214375</v>
      </c>
      <c r="C11" s="127" t="s">
        <v>109</v>
      </c>
      <c r="D11" s="113">
        <v>4</v>
      </c>
      <c r="E11" s="113">
        <v>5</v>
      </c>
      <c r="F11" s="113">
        <v>6</v>
      </c>
      <c r="G11" s="113">
        <v>8</v>
      </c>
      <c r="H11" s="113">
        <v>9</v>
      </c>
      <c r="I11" s="113">
        <f t="shared" si="7"/>
        <v>32</v>
      </c>
      <c r="J11" s="113">
        <f t="shared" si="8"/>
        <v>4.8</v>
      </c>
      <c r="K11" s="114">
        <v>2</v>
      </c>
      <c r="L11" s="114">
        <v>2.5</v>
      </c>
      <c r="M11" s="114">
        <v>2</v>
      </c>
      <c r="N11" s="114">
        <v>1</v>
      </c>
      <c r="O11" s="114">
        <v>2</v>
      </c>
      <c r="P11" s="114">
        <f t="shared" si="0"/>
        <v>9.5</v>
      </c>
      <c r="Q11" s="114">
        <f t="shared" si="9"/>
        <v>0.47500000000000003</v>
      </c>
      <c r="R11" s="115">
        <f t="shared" si="1"/>
        <v>6</v>
      </c>
      <c r="S11" s="115">
        <f t="shared" si="2"/>
        <v>7.5</v>
      </c>
      <c r="T11" s="115">
        <f t="shared" si="3"/>
        <v>8</v>
      </c>
      <c r="U11" s="115">
        <f t="shared" si="4"/>
        <v>9</v>
      </c>
      <c r="V11" s="115">
        <f t="shared" si="5"/>
        <v>11</v>
      </c>
      <c r="W11" s="28">
        <f t="shared" si="6"/>
        <v>41.5</v>
      </c>
      <c r="X11" s="116">
        <f t="shared" si="10"/>
        <v>8.3000000000000007</v>
      </c>
      <c r="Y11" s="127">
        <v>39</v>
      </c>
      <c r="Z11" s="118">
        <f t="shared" si="11"/>
        <v>31.200000000000003</v>
      </c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19"/>
    </row>
    <row r="12" spans="1:44" s="117" customFormat="1" x14ac:dyDescent="0.3">
      <c r="A12" s="112">
        <v>6</v>
      </c>
      <c r="B12" s="127">
        <v>214376</v>
      </c>
      <c r="C12" s="127" t="s">
        <v>110</v>
      </c>
      <c r="D12" s="113">
        <v>1</v>
      </c>
      <c r="E12" s="113">
        <v>2</v>
      </c>
      <c r="F12" s="113">
        <v>3</v>
      </c>
      <c r="G12" s="113">
        <v>4</v>
      </c>
      <c r="H12" s="113">
        <v>3</v>
      </c>
      <c r="I12" s="113">
        <f t="shared" si="7"/>
        <v>13</v>
      </c>
      <c r="J12" s="113">
        <f t="shared" si="8"/>
        <v>1.95</v>
      </c>
      <c r="K12" s="114">
        <v>1</v>
      </c>
      <c r="L12" s="114">
        <v>0.5</v>
      </c>
      <c r="M12" s="114">
        <v>2</v>
      </c>
      <c r="N12" s="114">
        <v>3</v>
      </c>
      <c r="O12" s="114">
        <v>2</v>
      </c>
      <c r="P12" s="114">
        <f t="shared" si="0"/>
        <v>8.5</v>
      </c>
      <c r="Q12" s="114">
        <f t="shared" si="9"/>
        <v>0.42500000000000004</v>
      </c>
      <c r="R12" s="115">
        <f t="shared" si="1"/>
        <v>2</v>
      </c>
      <c r="S12" s="115">
        <f t="shared" si="2"/>
        <v>2.5</v>
      </c>
      <c r="T12" s="115">
        <f t="shared" si="3"/>
        <v>5</v>
      </c>
      <c r="U12" s="115">
        <f t="shared" si="4"/>
        <v>7</v>
      </c>
      <c r="V12" s="115">
        <f t="shared" si="5"/>
        <v>5</v>
      </c>
      <c r="W12" s="28">
        <f t="shared" si="6"/>
        <v>21.5</v>
      </c>
      <c r="X12" s="116">
        <f t="shared" si="10"/>
        <v>4.3</v>
      </c>
      <c r="Y12" s="127">
        <v>17</v>
      </c>
      <c r="Z12" s="118">
        <f t="shared" si="11"/>
        <v>13.600000000000001</v>
      </c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19"/>
    </row>
    <row r="13" spans="1:44" s="117" customFormat="1" x14ac:dyDescent="0.3">
      <c r="A13" s="112">
        <v>7</v>
      </c>
      <c r="B13" s="127">
        <v>214377</v>
      </c>
      <c r="C13" s="127" t="s">
        <v>111</v>
      </c>
      <c r="D13" s="113">
        <v>9</v>
      </c>
      <c r="E13" s="113">
        <v>8</v>
      </c>
      <c r="F13" s="113">
        <v>8.5</v>
      </c>
      <c r="G13" s="113">
        <v>8</v>
      </c>
      <c r="H13" s="113">
        <v>9</v>
      </c>
      <c r="I13" s="113">
        <f t="shared" si="7"/>
        <v>42.5</v>
      </c>
      <c r="J13" s="113">
        <f t="shared" si="8"/>
        <v>6.375</v>
      </c>
      <c r="K13" s="114">
        <v>3</v>
      </c>
      <c r="L13" s="114">
        <v>2.5</v>
      </c>
      <c r="M13" s="114">
        <v>3</v>
      </c>
      <c r="N13" s="114">
        <v>2</v>
      </c>
      <c r="O13" s="114">
        <v>2.5</v>
      </c>
      <c r="P13" s="114">
        <f t="shared" si="0"/>
        <v>13</v>
      </c>
      <c r="Q13" s="114">
        <f t="shared" si="9"/>
        <v>0.65</v>
      </c>
      <c r="R13" s="115">
        <f t="shared" si="1"/>
        <v>12</v>
      </c>
      <c r="S13" s="115">
        <f t="shared" si="2"/>
        <v>10.5</v>
      </c>
      <c r="T13" s="115">
        <f t="shared" si="3"/>
        <v>11.5</v>
      </c>
      <c r="U13" s="115">
        <f t="shared" si="4"/>
        <v>10</v>
      </c>
      <c r="V13" s="115">
        <f t="shared" si="5"/>
        <v>11.5</v>
      </c>
      <c r="W13" s="28">
        <f t="shared" si="6"/>
        <v>55.5</v>
      </c>
      <c r="X13" s="116">
        <f t="shared" si="10"/>
        <v>11.100000000000001</v>
      </c>
      <c r="Y13" s="127">
        <v>42</v>
      </c>
      <c r="Z13" s="118">
        <f t="shared" si="11"/>
        <v>33.6</v>
      </c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19"/>
    </row>
    <row r="14" spans="1:44" s="117" customFormat="1" x14ac:dyDescent="0.3">
      <c r="A14" s="112">
        <v>8</v>
      </c>
      <c r="B14" s="127">
        <v>214378</v>
      </c>
      <c r="C14" s="127" t="s">
        <v>112</v>
      </c>
      <c r="D14" s="113">
        <v>6</v>
      </c>
      <c r="E14" s="113">
        <v>8</v>
      </c>
      <c r="F14" s="113">
        <v>9</v>
      </c>
      <c r="G14" s="113">
        <v>7</v>
      </c>
      <c r="H14" s="113">
        <v>6</v>
      </c>
      <c r="I14" s="113">
        <f t="shared" si="7"/>
        <v>36</v>
      </c>
      <c r="J14" s="113">
        <f t="shared" si="8"/>
        <v>5.3999999999999995</v>
      </c>
      <c r="K14" s="114">
        <v>2</v>
      </c>
      <c r="L14" s="114">
        <v>3</v>
      </c>
      <c r="M14" s="114">
        <v>2</v>
      </c>
      <c r="N14" s="114">
        <v>1</v>
      </c>
      <c r="O14" s="114">
        <v>2</v>
      </c>
      <c r="P14" s="114">
        <f t="shared" si="0"/>
        <v>10</v>
      </c>
      <c r="Q14" s="114">
        <f t="shared" si="9"/>
        <v>0.5</v>
      </c>
      <c r="R14" s="115">
        <f t="shared" si="1"/>
        <v>8</v>
      </c>
      <c r="S14" s="115">
        <f t="shared" si="2"/>
        <v>11</v>
      </c>
      <c r="T14" s="115">
        <f t="shared" si="3"/>
        <v>11</v>
      </c>
      <c r="U14" s="115">
        <f t="shared" si="4"/>
        <v>8</v>
      </c>
      <c r="V14" s="115">
        <f t="shared" si="5"/>
        <v>8</v>
      </c>
      <c r="W14" s="28">
        <f t="shared" si="6"/>
        <v>46</v>
      </c>
      <c r="X14" s="116">
        <f t="shared" si="10"/>
        <v>9.2000000000000011</v>
      </c>
      <c r="Y14" s="127">
        <v>36</v>
      </c>
      <c r="Z14" s="118">
        <f t="shared" si="11"/>
        <v>28.8</v>
      </c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19"/>
    </row>
    <row r="15" spans="1:44" s="117" customFormat="1" x14ac:dyDescent="0.3">
      <c r="A15" s="112">
        <v>9</v>
      </c>
      <c r="B15" s="127">
        <v>214379</v>
      </c>
      <c r="C15" s="127" t="s">
        <v>113</v>
      </c>
      <c r="D15" s="113">
        <v>4</v>
      </c>
      <c r="E15" s="113">
        <v>5</v>
      </c>
      <c r="F15" s="113">
        <v>4.5</v>
      </c>
      <c r="G15" s="113">
        <v>5</v>
      </c>
      <c r="H15" s="113">
        <v>6.5</v>
      </c>
      <c r="I15" s="113">
        <f t="shared" si="7"/>
        <v>25</v>
      </c>
      <c r="J15" s="113">
        <f t="shared" si="8"/>
        <v>3.75</v>
      </c>
      <c r="K15" s="114">
        <v>1</v>
      </c>
      <c r="L15" s="114">
        <v>1.5</v>
      </c>
      <c r="M15" s="114">
        <v>2</v>
      </c>
      <c r="N15" s="114">
        <v>3</v>
      </c>
      <c r="O15" s="114">
        <v>1</v>
      </c>
      <c r="P15" s="114">
        <f t="shared" si="0"/>
        <v>8.5</v>
      </c>
      <c r="Q15" s="114">
        <f t="shared" si="9"/>
        <v>0.42500000000000004</v>
      </c>
      <c r="R15" s="115">
        <f t="shared" si="1"/>
        <v>5</v>
      </c>
      <c r="S15" s="115">
        <f t="shared" si="2"/>
        <v>6.5</v>
      </c>
      <c r="T15" s="115">
        <f t="shared" si="3"/>
        <v>6.5</v>
      </c>
      <c r="U15" s="115">
        <f t="shared" si="4"/>
        <v>8</v>
      </c>
      <c r="V15" s="115">
        <f t="shared" si="5"/>
        <v>7.5</v>
      </c>
      <c r="W15" s="28">
        <f t="shared" si="6"/>
        <v>33.5</v>
      </c>
      <c r="X15" s="116">
        <f t="shared" si="10"/>
        <v>6.7</v>
      </c>
      <c r="Y15" s="127">
        <v>25</v>
      </c>
      <c r="Z15" s="118">
        <f t="shared" si="11"/>
        <v>20</v>
      </c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19"/>
    </row>
    <row r="16" spans="1:44" s="117" customFormat="1" x14ac:dyDescent="0.3">
      <c r="A16" s="112">
        <v>10</v>
      </c>
      <c r="B16" s="127">
        <v>214380</v>
      </c>
      <c r="C16" s="127" t="s">
        <v>114</v>
      </c>
      <c r="D16" s="113">
        <v>8</v>
      </c>
      <c r="E16" s="113">
        <v>9</v>
      </c>
      <c r="F16" s="113">
        <v>7</v>
      </c>
      <c r="G16" s="113">
        <v>9</v>
      </c>
      <c r="H16" s="113">
        <v>8</v>
      </c>
      <c r="I16" s="113">
        <f t="shared" si="7"/>
        <v>41</v>
      </c>
      <c r="J16" s="113">
        <f t="shared" si="8"/>
        <v>6.1499999999999995</v>
      </c>
      <c r="K16" s="114">
        <v>2.5</v>
      </c>
      <c r="L16" s="114">
        <v>2</v>
      </c>
      <c r="M16" s="114">
        <v>3</v>
      </c>
      <c r="N16" s="114">
        <v>1</v>
      </c>
      <c r="O16" s="114">
        <v>2</v>
      </c>
      <c r="P16" s="114">
        <f t="shared" si="0"/>
        <v>10.5</v>
      </c>
      <c r="Q16" s="114">
        <f t="shared" si="9"/>
        <v>0.52500000000000002</v>
      </c>
      <c r="R16" s="115">
        <f t="shared" si="1"/>
        <v>10.5</v>
      </c>
      <c r="S16" s="115">
        <f t="shared" si="2"/>
        <v>11</v>
      </c>
      <c r="T16" s="115">
        <f t="shared" si="3"/>
        <v>10</v>
      </c>
      <c r="U16" s="115">
        <f t="shared" si="4"/>
        <v>10</v>
      </c>
      <c r="V16" s="115">
        <f t="shared" si="5"/>
        <v>10</v>
      </c>
      <c r="W16" s="28">
        <f t="shared" si="6"/>
        <v>51.5</v>
      </c>
      <c r="X16" s="116">
        <f t="shared" si="10"/>
        <v>10.3</v>
      </c>
      <c r="Y16" s="127">
        <v>43</v>
      </c>
      <c r="Z16" s="118">
        <f t="shared" si="11"/>
        <v>34.4</v>
      </c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19"/>
    </row>
    <row r="17" spans="1:44" s="117" customFormat="1" x14ac:dyDescent="0.3">
      <c r="A17" s="112">
        <v>11</v>
      </c>
      <c r="B17" s="127">
        <v>214381</v>
      </c>
      <c r="C17" s="127" t="s">
        <v>115</v>
      </c>
      <c r="D17" s="113">
        <v>6</v>
      </c>
      <c r="E17" s="113">
        <v>8</v>
      </c>
      <c r="F17" s="113">
        <v>6</v>
      </c>
      <c r="G17" s="113">
        <v>8</v>
      </c>
      <c r="H17" s="113">
        <v>6</v>
      </c>
      <c r="I17" s="113">
        <f t="shared" si="7"/>
        <v>34</v>
      </c>
      <c r="J17" s="113">
        <f t="shared" si="8"/>
        <v>5.0999999999999996</v>
      </c>
      <c r="K17" s="114">
        <v>1.5</v>
      </c>
      <c r="L17" s="114">
        <v>2</v>
      </c>
      <c r="M17" s="114">
        <v>3</v>
      </c>
      <c r="N17" s="114">
        <v>2</v>
      </c>
      <c r="O17" s="114">
        <v>2</v>
      </c>
      <c r="P17" s="114">
        <f t="shared" si="0"/>
        <v>10.5</v>
      </c>
      <c r="Q17" s="114">
        <f t="shared" si="9"/>
        <v>0.52500000000000002</v>
      </c>
      <c r="R17" s="115">
        <f t="shared" si="1"/>
        <v>7.5</v>
      </c>
      <c r="S17" s="115">
        <f t="shared" si="2"/>
        <v>10</v>
      </c>
      <c r="T17" s="115">
        <f t="shared" si="3"/>
        <v>9</v>
      </c>
      <c r="U17" s="115">
        <f t="shared" si="4"/>
        <v>10</v>
      </c>
      <c r="V17" s="115">
        <f t="shared" si="5"/>
        <v>8</v>
      </c>
      <c r="W17" s="28">
        <f t="shared" si="6"/>
        <v>44.5</v>
      </c>
      <c r="X17" s="116">
        <f t="shared" si="10"/>
        <v>8.9</v>
      </c>
      <c r="Y17" s="127">
        <v>36</v>
      </c>
      <c r="Z17" s="118">
        <f t="shared" si="11"/>
        <v>28.8</v>
      </c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19"/>
    </row>
    <row r="18" spans="1:44" s="117" customFormat="1" x14ac:dyDescent="0.3">
      <c r="A18" s="112">
        <v>12</v>
      </c>
      <c r="B18" s="127">
        <v>214382</v>
      </c>
      <c r="C18" s="127" t="s">
        <v>116</v>
      </c>
      <c r="D18" s="113">
        <v>9</v>
      </c>
      <c r="E18" s="113">
        <v>9.5</v>
      </c>
      <c r="F18" s="113">
        <v>9</v>
      </c>
      <c r="G18" s="113">
        <v>8</v>
      </c>
      <c r="H18" s="113">
        <v>8</v>
      </c>
      <c r="I18" s="113">
        <f t="shared" si="7"/>
        <v>43.5</v>
      </c>
      <c r="J18" s="113">
        <f t="shared" si="8"/>
        <v>6.5249999999999995</v>
      </c>
      <c r="K18" s="114">
        <v>2</v>
      </c>
      <c r="L18" s="114">
        <v>2.5</v>
      </c>
      <c r="M18" s="114">
        <v>3</v>
      </c>
      <c r="N18" s="114">
        <v>4</v>
      </c>
      <c r="O18" s="114">
        <v>3</v>
      </c>
      <c r="P18" s="114">
        <f t="shared" si="0"/>
        <v>14.5</v>
      </c>
      <c r="Q18" s="114">
        <f t="shared" si="9"/>
        <v>0.72500000000000009</v>
      </c>
      <c r="R18" s="115">
        <f t="shared" si="1"/>
        <v>11</v>
      </c>
      <c r="S18" s="115">
        <f t="shared" si="2"/>
        <v>12</v>
      </c>
      <c r="T18" s="115">
        <f t="shared" si="3"/>
        <v>12</v>
      </c>
      <c r="U18" s="115">
        <f t="shared" si="4"/>
        <v>12</v>
      </c>
      <c r="V18" s="115">
        <f t="shared" si="5"/>
        <v>11</v>
      </c>
      <c r="W18" s="28">
        <f t="shared" si="6"/>
        <v>58</v>
      </c>
      <c r="X18" s="116">
        <f t="shared" si="10"/>
        <v>11.600000000000001</v>
      </c>
      <c r="Y18" s="127">
        <v>47</v>
      </c>
      <c r="Z18" s="118">
        <f t="shared" si="11"/>
        <v>37.6</v>
      </c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19"/>
    </row>
    <row r="19" spans="1:44" s="117" customFormat="1" x14ac:dyDescent="0.3">
      <c r="A19" s="112">
        <v>13</v>
      </c>
      <c r="B19" s="127">
        <v>214383</v>
      </c>
      <c r="C19" s="127" t="s">
        <v>117</v>
      </c>
      <c r="D19" s="113">
        <v>12</v>
      </c>
      <c r="E19" s="113">
        <v>8</v>
      </c>
      <c r="F19" s="113">
        <v>9</v>
      </c>
      <c r="G19" s="113">
        <v>9</v>
      </c>
      <c r="H19" s="113">
        <v>8</v>
      </c>
      <c r="I19" s="113">
        <f t="shared" si="7"/>
        <v>46</v>
      </c>
      <c r="J19" s="113">
        <f t="shared" si="8"/>
        <v>6.8999999999999995</v>
      </c>
      <c r="K19" s="114">
        <v>3</v>
      </c>
      <c r="L19" s="114">
        <v>4</v>
      </c>
      <c r="M19" s="114">
        <v>4.5</v>
      </c>
      <c r="N19" s="114">
        <v>2</v>
      </c>
      <c r="O19" s="114">
        <v>1</v>
      </c>
      <c r="P19" s="114">
        <f t="shared" si="0"/>
        <v>14.5</v>
      </c>
      <c r="Q19" s="114">
        <f t="shared" si="9"/>
        <v>0.72500000000000009</v>
      </c>
      <c r="R19" s="115">
        <f t="shared" si="1"/>
        <v>15</v>
      </c>
      <c r="S19" s="115">
        <f t="shared" si="2"/>
        <v>12</v>
      </c>
      <c r="T19" s="115">
        <f t="shared" si="3"/>
        <v>13.5</v>
      </c>
      <c r="U19" s="115">
        <f t="shared" si="4"/>
        <v>11</v>
      </c>
      <c r="V19" s="115">
        <f t="shared" si="5"/>
        <v>9</v>
      </c>
      <c r="W19" s="28">
        <f t="shared" si="6"/>
        <v>60.5</v>
      </c>
      <c r="X19" s="116">
        <f t="shared" si="10"/>
        <v>12.100000000000001</v>
      </c>
      <c r="Y19" s="127">
        <v>50</v>
      </c>
      <c r="Z19" s="118">
        <f t="shared" si="11"/>
        <v>40</v>
      </c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19"/>
    </row>
    <row r="20" spans="1:44" s="117" customFormat="1" x14ac:dyDescent="0.3">
      <c r="A20" s="112">
        <v>14</v>
      </c>
      <c r="B20" s="127">
        <v>214384</v>
      </c>
      <c r="C20" s="127" t="s">
        <v>118</v>
      </c>
      <c r="D20" s="113">
        <v>10</v>
      </c>
      <c r="E20" s="113">
        <v>8</v>
      </c>
      <c r="F20" s="113">
        <v>9</v>
      </c>
      <c r="G20" s="113">
        <v>8</v>
      </c>
      <c r="H20" s="113">
        <v>9</v>
      </c>
      <c r="I20" s="113">
        <f t="shared" si="7"/>
        <v>44</v>
      </c>
      <c r="J20" s="113">
        <f t="shared" si="8"/>
        <v>6.6</v>
      </c>
      <c r="K20" s="114">
        <v>2</v>
      </c>
      <c r="L20" s="114">
        <v>3</v>
      </c>
      <c r="M20" s="114">
        <v>4</v>
      </c>
      <c r="N20" s="114">
        <v>3</v>
      </c>
      <c r="O20" s="114">
        <v>4</v>
      </c>
      <c r="P20" s="114">
        <f t="shared" si="0"/>
        <v>16</v>
      </c>
      <c r="Q20" s="114">
        <f t="shared" si="9"/>
        <v>0.8</v>
      </c>
      <c r="R20" s="115">
        <f t="shared" si="1"/>
        <v>12</v>
      </c>
      <c r="S20" s="115">
        <f t="shared" si="2"/>
        <v>11</v>
      </c>
      <c r="T20" s="115">
        <f t="shared" si="3"/>
        <v>13</v>
      </c>
      <c r="U20" s="115">
        <f t="shared" si="4"/>
        <v>11</v>
      </c>
      <c r="V20" s="115">
        <f t="shared" si="5"/>
        <v>13</v>
      </c>
      <c r="W20" s="28">
        <f t="shared" si="6"/>
        <v>60</v>
      </c>
      <c r="X20" s="116">
        <f t="shared" si="10"/>
        <v>12</v>
      </c>
      <c r="Y20" s="127">
        <v>38</v>
      </c>
      <c r="Z20" s="118">
        <f t="shared" si="11"/>
        <v>30.400000000000002</v>
      </c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19"/>
    </row>
    <row r="21" spans="1:44" s="117" customFormat="1" x14ac:dyDescent="0.3">
      <c r="A21" s="112">
        <v>15</v>
      </c>
      <c r="B21" s="127">
        <v>214385</v>
      </c>
      <c r="C21" s="127" t="s">
        <v>119</v>
      </c>
      <c r="D21" s="113">
        <v>9.5</v>
      </c>
      <c r="E21" s="113">
        <v>9</v>
      </c>
      <c r="F21" s="113">
        <v>12</v>
      </c>
      <c r="G21" s="113">
        <v>13</v>
      </c>
      <c r="H21" s="113">
        <v>10</v>
      </c>
      <c r="I21" s="113">
        <f t="shared" si="7"/>
        <v>53.5</v>
      </c>
      <c r="J21" s="113">
        <f t="shared" si="8"/>
        <v>8.0250000000000004</v>
      </c>
      <c r="K21" s="114">
        <v>3.5</v>
      </c>
      <c r="L21" s="114">
        <v>2.5</v>
      </c>
      <c r="M21" s="114">
        <v>3</v>
      </c>
      <c r="N21" s="114">
        <v>4</v>
      </c>
      <c r="O21" s="114">
        <v>3</v>
      </c>
      <c r="P21" s="114">
        <f t="shared" si="0"/>
        <v>16</v>
      </c>
      <c r="Q21" s="114">
        <f t="shared" si="9"/>
        <v>0.8</v>
      </c>
      <c r="R21" s="115">
        <f t="shared" si="1"/>
        <v>13</v>
      </c>
      <c r="S21" s="115">
        <f t="shared" si="2"/>
        <v>11.5</v>
      </c>
      <c r="T21" s="115">
        <f t="shared" si="3"/>
        <v>15</v>
      </c>
      <c r="U21" s="115">
        <f t="shared" si="4"/>
        <v>17</v>
      </c>
      <c r="V21" s="115">
        <f t="shared" si="5"/>
        <v>13</v>
      </c>
      <c r="W21" s="28">
        <f t="shared" si="6"/>
        <v>69.5</v>
      </c>
      <c r="X21" s="116">
        <f t="shared" si="10"/>
        <v>13.9</v>
      </c>
      <c r="Y21" s="127">
        <v>47</v>
      </c>
      <c r="Z21" s="118">
        <f t="shared" si="11"/>
        <v>37.6</v>
      </c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19"/>
    </row>
    <row r="22" spans="1:44" s="117" customFormat="1" x14ac:dyDescent="0.3">
      <c r="A22" s="112">
        <v>16</v>
      </c>
      <c r="B22" s="127">
        <v>214386</v>
      </c>
      <c r="C22" s="127" t="s">
        <v>120</v>
      </c>
      <c r="D22" s="113">
        <v>9</v>
      </c>
      <c r="E22" s="113">
        <v>8</v>
      </c>
      <c r="F22" s="113">
        <v>9</v>
      </c>
      <c r="G22" s="113">
        <v>8</v>
      </c>
      <c r="H22" s="113">
        <v>9</v>
      </c>
      <c r="I22" s="113">
        <f t="shared" si="7"/>
        <v>43</v>
      </c>
      <c r="J22" s="113">
        <f t="shared" si="8"/>
        <v>6.45</v>
      </c>
      <c r="K22" s="114">
        <v>1.5</v>
      </c>
      <c r="L22" s="114">
        <v>2</v>
      </c>
      <c r="M22" s="114">
        <v>3</v>
      </c>
      <c r="N22" s="114">
        <v>2</v>
      </c>
      <c r="O22" s="114">
        <v>1</v>
      </c>
      <c r="P22" s="114">
        <f t="shared" si="0"/>
        <v>9.5</v>
      </c>
      <c r="Q22" s="114">
        <f t="shared" si="9"/>
        <v>0.47500000000000003</v>
      </c>
      <c r="R22" s="115">
        <f t="shared" si="1"/>
        <v>10.5</v>
      </c>
      <c r="S22" s="115">
        <f t="shared" si="2"/>
        <v>10</v>
      </c>
      <c r="T22" s="115">
        <f t="shared" si="3"/>
        <v>12</v>
      </c>
      <c r="U22" s="115">
        <f t="shared" si="4"/>
        <v>10</v>
      </c>
      <c r="V22" s="115">
        <f t="shared" si="5"/>
        <v>10</v>
      </c>
      <c r="W22" s="28">
        <f t="shared" si="6"/>
        <v>52.5</v>
      </c>
      <c r="X22" s="116">
        <f t="shared" si="10"/>
        <v>10.5</v>
      </c>
      <c r="Y22" s="127">
        <v>45</v>
      </c>
      <c r="Z22" s="118">
        <f t="shared" si="11"/>
        <v>36</v>
      </c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19"/>
    </row>
    <row r="23" spans="1:44" s="117" customFormat="1" x14ac:dyDescent="0.3">
      <c r="A23" s="112">
        <v>17</v>
      </c>
      <c r="B23" s="127">
        <v>214387</v>
      </c>
      <c r="C23" s="127" t="s">
        <v>121</v>
      </c>
      <c r="D23" s="113">
        <v>4</v>
      </c>
      <c r="E23" s="113">
        <v>6</v>
      </c>
      <c r="F23" s="113">
        <v>5</v>
      </c>
      <c r="G23" s="113">
        <v>6</v>
      </c>
      <c r="H23" s="113">
        <v>8</v>
      </c>
      <c r="I23" s="113">
        <f t="shared" si="7"/>
        <v>29</v>
      </c>
      <c r="J23" s="113">
        <f t="shared" si="8"/>
        <v>4.3499999999999996</v>
      </c>
      <c r="K23" s="114">
        <v>1.5</v>
      </c>
      <c r="L23" s="114">
        <v>2</v>
      </c>
      <c r="M23" s="114">
        <v>3</v>
      </c>
      <c r="N23" s="114">
        <v>2</v>
      </c>
      <c r="O23" s="114">
        <v>1</v>
      </c>
      <c r="P23" s="114">
        <f t="shared" si="0"/>
        <v>9.5</v>
      </c>
      <c r="Q23" s="114">
        <f t="shared" si="9"/>
        <v>0.47500000000000003</v>
      </c>
      <c r="R23" s="115">
        <f t="shared" si="1"/>
        <v>5.5</v>
      </c>
      <c r="S23" s="115">
        <f t="shared" si="2"/>
        <v>8</v>
      </c>
      <c r="T23" s="115">
        <f t="shared" si="3"/>
        <v>8</v>
      </c>
      <c r="U23" s="115">
        <f t="shared" si="4"/>
        <v>8</v>
      </c>
      <c r="V23" s="115">
        <f t="shared" si="5"/>
        <v>9</v>
      </c>
      <c r="W23" s="28">
        <f t="shared" si="6"/>
        <v>38.5</v>
      </c>
      <c r="X23" s="116">
        <f t="shared" si="10"/>
        <v>7.7</v>
      </c>
      <c r="Y23" s="127">
        <v>22</v>
      </c>
      <c r="Z23" s="118">
        <f t="shared" si="11"/>
        <v>17.600000000000001</v>
      </c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19"/>
    </row>
    <row r="24" spans="1:44" s="117" customFormat="1" x14ac:dyDescent="0.3">
      <c r="A24" s="112">
        <v>18</v>
      </c>
      <c r="B24" s="127">
        <v>214388</v>
      </c>
      <c r="C24" s="127" t="s">
        <v>122</v>
      </c>
      <c r="D24" s="113">
        <v>2</v>
      </c>
      <c r="E24" s="113">
        <v>3</v>
      </c>
      <c r="F24" s="113">
        <v>4</v>
      </c>
      <c r="G24" s="113">
        <v>4.5</v>
      </c>
      <c r="H24" s="113">
        <v>3</v>
      </c>
      <c r="I24" s="113">
        <f t="shared" si="7"/>
        <v>16.5</v>
      </c>
      <c r="J24" s="113">
        <f t="shared" si="8"/>
        <v>2.4750000000000001</v>
      </c>
      <c r="K24" s="114">
        <v>1</v>
      </c>
      <c r="L24" s="114">
        <v>0.5</v>
      </c>
      <c r="M24" s="114">
        <v>2</v>
      </c>
      <c r="N24" s="114">
        <v>1</v>
      </c>
      <c r="O24" s="114">
        <v>2</v>
      </c>
      <c r="P24" s="114">
        <f t="shared" si="0"/>
        <v>6.5</v>
      </c>
      <c r="Q24" s="114">
        <f t="shared" si="9"/>
        <v>0.32500000000000001</v>
      </c>
      <c r="R24" s="115">
        <f t="shared" si="1"/>
        <v>3</v>
      </c>
      <c r="S24" s="115">
        <f t="shared" si="2"/>
        <v>3.5</v>
      </c>
      <c r="T24" s="115">
        <f t="shared" si="3"/>
        <v>6</v>
      </c>
      <c r="U24" s="115">
        <f t="shared" si="4"/>
        <v>5.5</v>
      </c>
      <c r="V24" s="115">
        <f t="shared" si="5"/>
        <v>5</v>
      </c>
      <c r="W24" s="28">
        <f t="shared" si="6"/>
        <v>23</v>
      </c>
      <c r="X24" s="116">
        <f t="shared" si="10"/>
        <v>4.6000000000000005</v>
      </c>
      <c r="Y24" s="127">
        <v>7</v>
      </c>
      <c r="Z24" s="118">
        <f t="shared" si="11"/>
        <v>5.6000000000000005</v>
      </c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19"/>
    </row>
    <row r="25" spans="1:44" s="117" customFormat="1" x14ac:dyDescent="0.3">
      <c r="A25" s="112">
        <v>19</v>
      </c>
      <c r="B25" s="127">
        <v>214389</v>
      </c>
      <c r="C25" s="127" t="s">
        <v>123</v>
      </c>
      <c r="D25" s="113">
        <v>9</v>
      </c>
      <c r="E25" s="113">
        <v>7</v>
      </c>
      <c r="F25" s="113">
        <v>8</v>
      </c>
      <c r="G25" s="113">
        <v>8</v>
      </c>
      <c r="H25" s="113">
        <v>7</v>
      </c>
      <c r="I25" s="113">
        <f t="shared" si="7"/>
        <v>39</v>
      </c>
      <c r="J25" s="113">
        <f t="shared" si="8"/>
        <v>5.85</v>
      </c>
      <c r="K25" s="114">
        <v>2</v>
      </c>
      <c r="L25" s="114">
        <v>1</v>
      </c>
      <c r="M25" s="114">
        <v>2</v>
      </c>
      <c r="N25" s="114">
        <v>1</v>
      </c>
      <c r="O25" s="114">
        <v>2</v>
      </c>
      <c r="P25" s="114">
        <f t="shared" si="0"/>
        <v>8</v>
      </c>
      <c r="Q25" s="114">
        <f t="shared" si="9"/>
        <v>0.4</v>
      </c>
      <c r="R25" s="115">
        <f t="shared" si="1"/>
        <v>11</v>
      </c>
      <c r="S25" s="115">
        <f t="shared" si="2"/>
        <v>8</v>
      </c>
      <c r="T25" s="115">
        <f t="shared" si="3"/>
        <v>10</v>
      </c>
      <c r="U25" s="115">
        <f t="shared" si="4"/>
        <v>9</v>
      </c>
      <c r="V25" s="115">
        <f t="shared" si="5"/>
        <v>9</v>
      </c>
      <c r="W25" s="28">
        <f t="shared" si="6"/>
        <v>47</v>
      </c>
      <c r="X25" s="116">
        <f t="shared" si="10"/>
        <v>9.4</v>
      </c>
      <c r="Y25" s="127">
        <v>37</v>
      </c>
      <c r="Z25" s="118">
        <f t="shared" si="11"/>
        <v>29.6</v>
      </c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19"/>
    </row>
    <row r="26" spans="1:44" s="117" customFormat="1" x14ac:dyDescent="0.3">
      <c r="A26" s="112">
        <v>20</v>
      </c>
      <c r="B26" s="127">
        <v>214390</v>
      </c>
      <c r="C26" s="127" t="s">
        <v>124</v>
      </c>
      <c r="D26" s="113">
        <v>8</v>
      </c>
      <c r="E26" s="113">
        <v>9</v>
      </c>
      <c r="F26" s="113">
        <v>8</v>
      </c>
      <c r="G26" s="113">
        <v>7</v>
      </c>
      <c r="H26" s="113">
        <v>9</v>
      </c>
      <c r="I26" s="113">
        <f t="shared" si="7"/>
        <v>41</v>
      </c>
      <c r="J26" s="113">
        <f t="shared" si="8"/>
        <v>6.1499999999999995</v>
      </c>
      <c r="K26" s="114">
        <v>1</v>
      </c>
      <c r="L26" s="114">
        <v>0.5</v>
      </c>
      <c r="M26" s="114">
        <v>2</v>
      </c>
      <c r="N26" s="114">
        <v>3</v>
      </c>
      <c r="O26" s="114">
        <v>2</v>
      </c>
      <c r="P26" s="114">
        <f t="shared" si="0"/>
        <v>8.5</v>
      </c>
      <c r="Q26" s="114">
        <f t="shared" si="9"/>
        <v>0.42500000000000004</v>
      </c>
      <c r="R26" s="115">
        <f t="shared" si="1"/>
        <v>9</v>
      </c>
      <c r="S26" s="115">
        <f t="shared" si="2"/>
        <v>9.5</v>
      </c>
      <c r="T26" s="115">
        <f t="shared" si="3"/>
        <v>10</v>
      </c>
      <c r="U26" s="115">
        <f t="shared" si="4"/>
        <v>10</v>
      </c>
      <c r="V26" s="115">
        <f t="shared" si="5"/>
        <v>11</v>
      </c>
      <c r="W26" s="28">
        <f t="shared" si="6"/>
        <v>49.5</v>
      </c>
      <c r="X26" s="116">
        <f t="shared" si="10"/>
        <v>9.9</v>
      </c>
      <c r="Y26" s="127">
        <v>39</v>
      </c>
      <c r="Z26" s="118">
        <f t="shared" si="11"/>
        <v>31.200000000000003</v>
      </c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19"/>
    </row>
    <row r="27" spans="1:44" s="117" customFormat="1" x14ac:dyDescent="0.3">
      <c r="A27" s="112">
        <v>21</v>
      </c>
      <c r="B27" s="127">
        <v>214391</v>
      </c>
      <c r="C27" s="127" t="s">
        <v>125</v>
      </c>
      <c r="D27" s="113">
        <v>8</v>
      </c>
      <c r="E27" s="113">
        <v>9</v>
      </c>
      <c r="F27" s="113">
        <v>8</v>
      </c>
      <c r="G27" s="113">
        <v>7</v>
      </c>
      <c r="H27" s="113">
        <v>6</v>
      </c>
      <c r="I27" s="113">
        <f t="shared" si="7"/>
        <v>38</v>
      </c>
      <c r="J27" s="113">
        <f t="shared" si="8"/>
        <v>5.7</v>
      </c>
      <c r="K27" s="114">
        <v>1</v>
      </c>
      <c r="L27" s="114">
        <v>1.5</v>
      </c>
      <c r="M27" s="114">
        <v>2</v>
      </c>
      <c r="N27" s="114">
        <v>3</v>
      </c>
      <c r="O27" s="114">
        <v>1</v>
      </c>
      <c r="P27" s="114">
        <f t="shared" si="0"/>
        <v>8.5</v>
      </c>
      <c r="Q27" s="114">
        <f t="shared" si="9"/>
        <v>0.42500000000000004</v>
      </c>
      <c r="R27" s="115">
        <f t="shared" si="1"/>
        <v>9</v>
      </c>
      <c r="S27" s="115">
        <f t="shared" si="2"/>
        <v>10.5</v>
      </c>
      <c r="T27" s="115">
        <f t="shared" si="3"/>
        <v>10</v>
      </c>
      <c r="U27" s="115">
        <f t="shared" si="4"/>
        <v>10</v>
      </c>
      <c r="V27" s="115">
        <f t="shared" si="5"/>
        <v>7</v>
      </c>
      <c r="W27" s="28">
        <f t="shared" si="6"/>
        <v>46.5</v>
      </c>
      <c r="X27" s="116">
        <f t="shared" si="10"/>
        <v>9.3000000000000007</v>
      </c>
      <c r="Y27" s="127">
        <v>38</v>
      </c>
      <c r="Z27" s="118">
        <f t="shared" si="11"/>
        <v>30.400000000000002</v>
      </c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19"/>
    </row>
    <row r="28" spans="1:44" s="117" customFormat="1" x14ac:dyDescent="0.3">
      <c r="A28" s="112">
        <v>22</v>
      </c>
      <c r="B28" s="127">
        <v>214392</v>
      </c>
      <c r="C28" s="127" t="s">
        <v>126</v>
      </c>
      <c r="D28" s="113">
        <v>9</v>
      </c>
      <c r="E28" s="113">
        <v>8</v>
      </c>
      <c r="F28" s="113">
        <v>6</v>
      </c>
      <c r="G28" s="113">
        <v>8</v>
      </c>
      <c r="H28" s="113">
        <v>9</v>
      </c>
      <c r="I28" s="113">
        <f t="shared" si="7"/>
        <v>40</v>
      </c>
      <c r="J28" s="113">
        <f t="shared" si="8"/>
        <v>6</v>
      </c>
      <c r="K28" s="114">
        <v>2</v>
      </c>
      <c r="L28" s="114">
        <v>1</v>
      </c>
      <c r="M28" s="114">
        <v>3</v>
      </c>
      <c r="N28" s="114">
        <v>2</v>
      </c>
      <c r="O28" s="114">
        <v>1</v>
      </c>
      <c r="P28" s="114">
        <f t="shared" si="0"/>
        <v>9</v>
      </c>
      <c r="Q28" s="114">
        <f t="shared" si="9"/>
        <v>0.45</v>
      </c>
      <c r="R28" s="115">
        <f t="shared" si="1"/>
        <v>11</v>
      </c>
      <c r="S28" s="115">
        <f t="shared" si="2"/>
        <v>9</v>
      </c>
      <c r="T28" s="115">
        <f t="shared" si="3"/>
        <v>9</v>
      </c>
      <c r="U28" s="115">
        <f t="shared" si="4"/>
        <v>10</v>
      </c>
      <c r="V28" s="115">
        <f t="shared" si="5"/>
        <v>10</v>
      </c>
      <c r="W28" s="28">
        <f t="shared" si="6"/>
        <v>49</v>
      </c>
      <c r="X28" s="116">
        <f t="shared" si="10"/>
        <v>9.8000000000000007</v>
      </c>
      <c r="Y28" s="127">
        <v>38</v>
      </c>
      <c r="Z28" s="118">
        <f t="shared" si="11"/>
        <v>30.400000000000002</v>
      </c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19"/>
    </row>
    <row r="29" spans="1:44" s="117" customFormat="1" x14ac:dyDescent="0.3">
      <c r="A29" s="112">
        <v>23</v>
      </c>
      <c r="B29" s="127">
        <v>214393</v>
      </c>
      <c r="C29" s="127" t="s">
        <v>127</v>
      </c>
      <c r="D29" s="113">
        <v>4.5</v>
      </c>
      <c r="E29" s="113">
        <v>8</v>
      </c>
      <c r="F29" s="113">
        <v>8</v>
      </c>
      <c r="G29" s="113">
        <v>8</v>
      </c>
      <c r="H29" s="113">
        <v>9</v>
      </c>
      <c r="I29" s="113">
        <f t="shared" si="7"/>
        <v>37.5</v>
      </c>
      <c r="J29" s="113">
        <f t="shared" si="8"/>
        <v>5.625</v>
      </c>
      <c r="K29" s="114">
        <v>2</v>
      </c>
      <c r="L29" s="114">
        <v>2</v>
      </c>
      <c r="M29" s="114">
        <v>1</v>
      </c>
      <c r="N29" s="114">
        <v>2</v>
      </c>
      <c r="O29" s="114">
        <v>3</v>
      </c>
      <c r="P29" s="114">
        <f t="shared" si="0"/>
        <v>10</v>
      </c>
      <c r="Q29" s="114">
        <f t="shared" si="9"/>
        <v>0.5</v>
      </c>
      <c r="R29" s="115">
        <f t="shared" si="1"/>
        <v>6.5</v>
      </c>
      <c r="S29" s="115">
        <f t="shared" si="2"/>
        <v>10</v>
      </c>
      <c r="T29" s="115">
        <f t="shared" si="3"/>
        <v>9</v>
      </c>
      <c r="U29" s="115">
        <f t="shared" si="4"/>
        <v>10</v>
      </c>
      <c r="V29" s="115">
        <f t="shared" si="5"/>
        <v>12</v>
      </c>
      <c r="W29" s="28">
        <f t="shared" si="6"/>
        <v>47.5</v>
      </c>
      <c r="X29" s="116">
        <f t="shared" si="10"/>
        <v>9.5</v>
      </c>
      <c r="Y29" s="127">
        <v>37</v>
      </c>
      <c r="Z29" s="118">
        <f t="shared" si="11"/>
        <v>29.6</v>
      </c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19"/>
    </row>
    <row r="30" spans="1:44" s="117" customFormat="1" x14ac:dyDescent="0.3">
      <c r="A30" s="112">
        <v>24</v>
      </c>
      <c r="B30" s="127">
        <v>214394</v>
      </c>
      <c r="C30" s="127" t="s">
        <v>128</v>
      </c>
      <c r="D30" s="113">
        <v>9</v>
      </c>
      <c r="E30" s="113">
        <v>9.5</v>
      </c>
      <c r="F30" s="113">
        <v>6</v>
      </c>
      <c r="G30" s="113">
        <v>8</v>
      </c>
      <c r="H30" s="113">
        <v>9</v>
      </c>
      <c r="I30" s="113">
        <f t="shared" si="7"/>
        <v>41.5</v>
      </c>
      <c r="J30" s="113">
        <f t="shared" si="8"/>
        <v>6.2249999999999996</v>
      </c>
      <c r="K30" s="114">
        <v>1</v>
      </c>
      <c r="L30" s="114">
        <v>1.5</v>
      </c>
      <c r="M30" s="114">
        <v>2</v>
      </c>
      <c r="N30" s="114">
        <v>3</v>
      </c>
      <c r="O30" s="114">
        <v>1</v>
      </c>
      <c r="P30" s="114">
        <f t="shared" si="0"/>
        <v>8.5</v>
      </c>
      <c r="Q30" s="114">
        <f t="shared" si="9"/>
        <v>0.42500000000000004</v>
      </c>
      <c r="R30" s="115">
        <f t="shared" si="1"/>
        <v>10</v>
      </c>
      <c r="S30" s="115">
        <f t="shared" si="2"/>
        <v>11</v>
      </c>
      <c r="T30" s="115">
        <f t="shared" si="3"/>
        <v>8</v>
      </c>
      <c r="U30" s="115">
        <f t="shared" si="4"/>
        <v>11</v>
      </c>
      <c r="V30" s="115">
        <f t="shared" si="5"/>
        <v>10</v>
      </c>
      <c r="W30" s="28">
        <f t="shared" si="6"/>
        <v>50</v>
      </c>
      <c r="X30" s="116">
        <f t="shared" si="10"/>
        <v>10</v>
      </c>
      <c r="Y30" s="127">
        <v>38</v>
      </c>
      <c r="Z30" s="118">
        <f t="shared" si="11"/>
        <v>30.400000000000002</v>
      </c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19"/>
    </row>
    <row r="31" spans="1:44" s="117" customFormat="1" x14ac:dyDescent="0.3">
      <c r="A31" s="112">
        <v>25</v>
      </c>
      <c r="B31" s="127">
        <v>214395</v>
      </c>
      <c r="C31" s="127" t="s">
        <v>129</v>
      </c>
      <c r="D31" s="113">
        <v>4</v>
      </c>
      <c r="E31" s="113">
        <v>5</v>
      </c>
      <c r="F31" s="113">
        <v>6</v>
      </c>
      <c r="G31" s="113">
        <v>8</v>
      </c>
      <c r="H31" s="113">
        <v>6</v>
      </c>
      <c r="I31" s="113">
        <f t="shared" si="7"/>
        <v>29</v>
      </c>
      <c r="J31" s="113">
        <f t="shared" si="8"/>
        <v>4.3499999999999996</v>
      </c>
      <c r="K31" s="114">
        <v>1</v>
      </c>
      <c r="L31" s="114">
        <v>1.5</v>
      </c>
      <c r="M31" s="114">
        <v>2</v>
      </c>
      <c r="N31" s="114">
        <v>3</v>
      </c>
      <c r="O31" s="114">
        <v>2</v>
      </c>
      <c r="P31" s="114">
        <f t="shared" si="0"/>
        <v>9.5</v>
      </c>
      <c r="Q31" s="114">
        <f t="shared" si="9"/>
        <v>0.47500000000000003</v>
      </c>
      <c r="R31" s="115">
        <f t="shared" si="1"/>
        <v>5</v>
      </c>
      <c r="S31" s="115">
        <f t="shared" si="2"/>
        <v>6.5</v>
      </c>
      <c r="T31" s="115">
        <f t="shared" si="3"/>
        <v>8</v>
      </c>
      <c r="U31" s="115">
        <f t="shared" si="4"/>
        <v>11</v>
      </c>
      <c r="V31" s="115">
        <f t="shared" si="5"/>
        <v>8</v>
      </c>
      <c r="W31" s="28">
        <f t="shared" si="6"/>
        <v>38.5</v>
      </c>
      <c r="X31" s="116">
        <f t="shared" si="10"/>
        <v>7.7</v>
      </c>
      <c r="Y31" s="127">
        <v>27</v>
      </c>
      <c r="Z31" s="118">
        <f t="shared" si="11"/>
        <v>21.6</v>
      </c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19"/>
    </row>
    <row r="32" spans="1:44" s="117" customFormat="1" x14ac:dyDescent="0.3">
      <c r="A32" s="112">
        <v>26</v>
      </c>
      <c r="B32" s="127">
        <v>214396</v>
      </c>
      <c r="C32" s="127" t="s">
        <v>130</v>
      </c>
      <c r="D32" s="113">
        <v>9</v>
      </c>
      <c r="E32" s="113">
        <v>8</v>
      </c>
      <c r="F32" s="113">
        <v>9</v>
      </c>
      <c r="G32" s="113">
        <v>8</v>
      </c>
      <c r="H32" s="113">
        <v>9</v>
      </c>
      <c r="I32" s="113">
        <f t="shared" si="7"/>
        <v>43</v>
      </c>
      <c r="J32" s="113">
        <f t="shared" si="8"/>
        <v>6.45</v>
      </c>
      <c r="K32" s="114">
        <v>2</v>
      </c>
      <c r="L32" s="114">
        <v>2.5</v>
      </c>
      <c r="M32" s="114">
        <v>2</v>
      </c>
      <c r="N32" s="114">
        <v>3</v>
      </c>
      <c r="O32" s="114">
        <v>2</v>
      </c>
      <c r="P32" s="114">
        <f t="shared" si="0"/>
        <v>11.5</v>
      </c>
      <c r="Q32" s="114">
        <f t="shared" si="9"/>
        <v>0.57500000000000007</v>
      </c>
      <c r="R32" s="115">
        <f t="shared" si="1"/>
        <v>11</v>
      </c>
      <c r="S32" s="115">
        <f t="shared" si="2"/>
        <v>10.5</v>
      </c>
      <c r="T32" s="115">
        <f t="shared" si="3"/>
        <v>11</v>
      </c>
      <c r="U32" s="115">
        <f t="shared" si="4"/>
        <v>11</v>
      </c>
      <c r="V32" s="115">
        <f t="shared" si="5"/>
        <v>11</v>
      </c>
      <c r="W32" s="28">
        <f t="shared" si="6"/>
        <v>54.5</v>
      </c>
      <c r="X32" s="116">
        <f t="shared" si="10"/>
        <v>10.9</v>
      </c>
      <c r="Y32" s="127">
        <v>49</v>
      </c>
      <c r="Z32" s="118">
        <f t="shared" si="11"/>
        <v>39.200000000000003</v>
      </c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19"/>
    </row>
    <row r="33" spans="1:44" s="117" customFormat="1" x14ac:dyDescent="0.3">
      <c r="A33" s="112">
        <v>27</v>
      </c>
      <c r="B33" s="127">
        <v>214397</v>
      </c>
      <c r="C33" s="127" t="s">
        <v>131</v>
      </c>
      <c r="D33" s="113">
        <v>8</v>
      </c>
      <c r="E33" s="113">
        <v>9</v>
      </c>
      <c r="F33" s="113">
        <v>12</v>
      </c>
      <c r="G33" s="113">
        <v>10</v>
      </c>
      <c r="H33" s="113">
        <v>13</v>
      </c>
      <c r="I33" s="113">
        <f t="shared" si="7"/>
        <v>52</v>
      </c>
      <c r="J33" s="113">
        <f t="shared" si="8"/>
        <v>7.8</v>
      </c>
      <c r="K33" s="114">
        <v>2.5</v>
      </c>
      <c r="L33" s="114">
        <v>3</v>
      </c>
      <c r="M33" s="114">
        <v>4</v>
      </c>
      <c r="N33" s="114">
        <v>2</v>
      </c>
      <c r="O33" s="114">
        <v>3</v>
      </c>
      <c r="P33" s="114">
        <f t="shared" ref="P33:P36" si="12">SUM(K33:O33)</f>
        <v>14.5</v>
      </c>
      <c r="Q33" s="114">
        <f t="shared" si="9"/>
        <v>0.72500000000000009</v>
      </c>
      <c r="R33" s="115">
        <f t="shared" si="1"/>
        <v>10.5</v>
      </c>
      <c r="S33" s="115">
        <f t="shared" si="2"/>
        <v>12</v>
      </c>
      <c r="T33" s="115">
        <f t="shared" si="3"/>
        <v>16</v>
      </c>
      <c r="U33" s="115">
        <f t="shared" si="4"/>
        <v>12</v>
      </c>
      <c r="V33" s="115">
        <f t="shared" si="5"/>
        <v>16</v>
      </c>
      <c r="W33" s="28">
        <f t="shared" si="6"/>
        <v>66.5</v>
      </c>
      <c r="X33" s="116">
        <f t="shared" si="10"/>
        <v>13.3</v>
      </c>
      <c r="Y33" s="127">
        <v>49</v>
      </c>
      <c r="Z33" s="118">
        <f t="shared" si="11"/>
        <v>39.200000000000003</v>
      </c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19"/>
    </row>
    <row r="34" spans="1:44" s="117" customFormat="1" x14ac:dyDescent="0.3">
      <c r="A34" s="112">
        <v>28</v>
      </c>
      <c r="B34" s="127">
        <v>214398</v>
      </c>
      <c r="C34" s="127" t="s">
        <v>132</v>
      </c>
      <c r="D34" s="113">
        <v>8</v>
      </c>
      <c r="E34" s="113">
        <v>7</v>
      </c>
      <c r="F34" s="113">
        <v>6</v>
      </c>
      <c r="G34" s="113">
        <v>8</v>
      </c>
      <c r="H34" s="113">
        <v>6</v>
      </c>
      <c r="I34" s="113">
        <f t="shared" si="7"/>
        <v>35</v>
      </c>
      <c r="J34" s="113">
        <f t="shared" si="8"/>
        <v>5.25</v>
      </c>
      <c r="K34" s="114">
        <v>1</v>
      </c>
      <c r="L34" s="114">
        <v>1.5</v>
      </c>
      <c r="M34" s="114">
        <v>2</v>
      </c>
      <c r="N34" s="114">
        <v>3</v>
      </c>
      <c r="O34" s="114">
        <v>2</v>
      </c>
      <c r="P34" s="114">
        <f t="shared" si="12"/>
        <v>9.5</v>
      </c>
      <c r="Q34" s="114">
        <f t="shared" si="9"/>
        <v>0.47500000000000003</v>
      </c>
      <c r="R34" s="115">
        <f t="shared" si="1"/>
        <v>9</v>
      </c>
      <c r="S34" s="115">
        <f t="shared" si="2"/>
        <v>8.5</v>
      </c>
      <c r="T34" s="115">
        <f t="shared" si="3"/>
        <v>8</v>
      </c>
      <c r="U34" s="115">
        <f t="shared" si="4"/>
        <v>11</v>
      </c>
      <c r="V34" s="115">
        <f t="shared" si="5"/>
        <v>8</v>
      </c>
      <c r="W34" s="28">
        <f t="shared" si="6"/>
        <v>44.5</v>
      </c>
      <c r="X34" s="116">
        <f t="shared" si="10"/>
        <v>8.9</v>
      </c>
      <c r="Y34" s="127">
        <v>31</v>
      </c>
      <c r="Z34" s="118">
        <f t="shared" si="11"/>
        <v>24.8</v>
      </c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19"/>
    </row>
    <row r="35" spans="1:44" s="117" customFormat="1" x14ac:dyDescent="0.3">
      <c r="A35" s="112">
        <v>29</v>
      </c>
      <c r="B35" s="127">
        <v>214399</v>
      </c>
      <c r="C35" s="127" t="s">
        <v>133</v>
      </c>
      <c r="D35" s="113">
        <v>9</v>
      </c>
      <c r="E35" s="113">
        <v>12</v>
      </c>
      <c r="F35" s="113">
        <v>8</v>
      </c>
      <c r="G35" s="113">
        <v>15</v>
      </c>
      <c r="H35" s="113">
        <v>14</v>
      </c>
      <c r="I35" s="113">
        <f t="shared" si="7"/>
        <v>58</v>
      </c>
      <c r="J35" s="113">
        <f t="shared" si="8"/>
        <v>8.6999999999999993</v>
      </c>
      <c r="K35" s="114">
        <v>3</v>
      </c>
      <c r="L35" s="114">
        <v>4</v>
      </c>
      <c r="M35" s="114">
        <v>3</v>
      </c>
      <c r="N35" s="114">
        <v>2</v>
      </c>
      <c r="O35" s="114">
        <v>4</v>
      </c>
      <c r="P35" s="114">
        <f t="shared" si="12"/>
        <v>16</v>
      </c>
      <c r="Q35" s="114">
        <f t="shared" si="9"/>
        <v>0.8</v>
      </c>
      <c r="R35" s="115">
        <f t="shared" si="1"/>
        <v>12</v>
      </c>
      <c r="S35" s="115">
        <f t="shared" si="2"/>
        <v>16</v>
      </c>
      <c r="T35" s="115">
        <f t="shared" si="3"/>
        <v>11</v>
      </c>
      <c r="U35" s="115">
        <f t="shared" si="4"/>
        <v>17</v>
      </c>
      <c r="V35" s="115">
        <f t="shared" si="5"/>
        <v>18</v>
      </c>
      <c r="W35" s="28">
        <f t="shared" si="6"/>
        <v>74</v>
      </c>
      <c r="X35" s="116">
        <f t="shared" si="10"/>
        <v>14.8</v>
      </c>
      <c r="Y35" s="127">
        <v>58</v>
      </c>
      <c r="Z35" s="118">
        <f t="shared" si="11"/>
        <v>46.400000000000006</v>
      </c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19"/>
    </row>
    <row r="36" spans="1:44" s="117" customFormat="1" x14ac:dyDescent="0.3">
      <c r="A36" s="112">
        <v>30</v>
      </c>
      <c r="B36" s="127">
        <v>214400</v>
      </c>
      <c r="C36" s="127" t="s">
        <v>134</v>
      </c>
      <c r="D36" s="113">
        <v>9</v>
      </c>
      <c r="E36" s="113">
        <v>8</v>
      </c>
      <c r="F36" s="113">
        <v>12</v>
      </c>
      <c r="G36" s="113">
        <v>8</v>
      </c>
      <c r="H36" s="113">
        <v>6</v>
      </c>
      <c r="I36" s="113">
        <f t="shared" si="7"/>
        <v>43</v>
      </c>
      <c r="J36" s="113">
        <f t="shared" si="8"/>
        <v>6.45</v>
      </c>
      <c r="K36" s="117">
        <v>2</v>
      </c>
      <c r="L36" s="114">
        <v>2</v>
      </c>
      <c r="M36" s="114">
        <v>3</v>
      </c>
      <c r="N36" s="114">
        <v>3</v>
      </c>
      <c r="O36" s="114">
        <v>4</v>
      </c>
      <c r="P36" s="114">
        <f t="shared" si="12"/>
        <v>14</v>
      </c>
      <c r="Q36" s="114">
        <f t="shared" si="9"/>
        <v>0.70000000000000007</v>
      </c>
      <c r="R36" s="115">
        <f t="shared" si="1"/>
        <v>11</v>
      </c>
      <c r="S36" s="115">
        <f t="shared" si="2"/>
        <v>10</v>
      </c>
      <c r="T36" s="115">
        <f t="shared" si="3"/>
        <v>15</v>
      </c>
      <c r="U36" s="115">
        <f t="shared" si="4"/>
        <v>11</v>
      </c>
      <c r="V36" s="115">
        <f t="shared" si="5"/>
        <v>10</v>
      </c>
      <c r="W36" s="28">
        <f t="shared" si="6"/>
        <v>57</v>
      </c>
      <c r="X36" s="116">
        <f t="shared" si="10"/>
        <v>11.4</v>
      </c>
      <c r="Y36" s="127">
        <v>45</v>
      </c>
      <c r="Z36" s="118">
        <f t="shared" si="11"/>
        <v>36</v>
      </c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19"/>
    </row>
    <row r="37" spans="1:44" s="117" customFormat="1" x14ac:dyDescent="0.3">
      <c r="A37" s="112">
        <v>31</v>
      </c>
      <c r="B37" s="127">
        <v>214401</v>
      </c>
      <c r="C37" s="127" t="s">
        <v>135</v>
      </c>
      <c r="D37" s="113">
        <v>10</v>
      </c>
      <c r="E37" s="113">
        <v>13</v>
      </c>
      <c r="F37" s="113">
        <v>12.5</v>
      </c>
      <c r="G37" s="113">
        <v>12</v>
      </c>
      <c r="H37" s="113">
        <v>13.5</v>
      </c>
      <c r="I37" s="113">
        <f t="shared" si="7"/>
        <v>61</v>
      </c>
      <c r="J37" s="113">
        <f t="shared" si="8"/>
        <v>9.15</v>
      </c>
      <c r="K37" s="114">
        <v>2.5</v>
      </c>
      <c r="L37" s="114">
        <v>3</v>
      </c>
      <c r="M37" s="114">
        <v>2</v>
      </c>
      <c r="N37" s="114">
        <v>4</v>
      </c>
      <c r="O37" s="114">
        <v>3</v>
      </c>
      <c r="P37" s="114">
        <f t="shared" ref="P37:P46" si="13">SUM(K37:O37)</f>
        <v>14.5</v>
      </c>
      <c r="Q37" s="114">
        <f t="shared" si="9"/>
        <v>0.72500000000000009</v>
      </c>
      <c r="R37" s="115">
        <f t="shared" si="1"/>
        <v>12.5</v>
      </c>
      <c r="S37" s="115">
        <f t="shared" si="2"/>
        <v>16</v>
      </c>
      <c r="T37" s="115">
        <f t="shared" si="3"/>
        <v>14.5</v>
      </c>
      <c r="U37" s="115">
        <f t="shared" si="4"/>
        <v>16</v>
      </c>
      <c r="V37" s="115">
        <f t="shared" si="5"/>
        <v>16.5</v>
      </c>
      <c r="W37" s="28">
        <f t="shared" si="6"/>
        <v>75.5</v>
      </c>
      <c r="X37" s="116">
        <f t="shared" si="10"/>
        <v>15.100000000000001</v>
      </c>
      <c r="Y37" s="127">
        <v>62</v>
      </c>
      <c r="Z37" s="118">
        <f t="shared" si="11"/>
        <v>49.6</v>
      </c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19"/>
    </row>
    <row r="38" spans="1:44" s="117" customFormat="1" x14ac:dyDescent="0.3">
      <c r="A38" s="112">
        <v>32</v>
      </c>
      <c r="B38" s="127">
        <v>214402</v>
      </c>
      <c r="C38" s="127" t="s">
        <v>136</v>
      </c>
      <c r="D38" s="113">
        <v>9</v>
      </c>
      <c r="E38" s="113">
        <v>12</v>
      </c>
      <c r="F38" s="113">
        <v>13</v>
      </c>
      <c r="G38" s="113">
        <v>15</v>
      </c>
      <c r="H38" s="113">
        <v>14</v>
      </c>
      <c r="I38" s="113">
        <f t="shared" si="7"/>
        <v>63</v>
      </c>
      <c r="J38" s="113">
        <f t="shared" si="8"/>
        <v>9.4499999999999993</v>
      </c>
      <c r="K38" s="114">
        <v>3</v>
      </c>
      <c r="L38" s="114">
        <v>5</v>
      </c>
      <c r="M38" s="114">
        <v>4</v>
      </c>
      <c r="N38" s="114">
        <v>3</v>
      </c>
      <c r="O38" s="114">
        <v>4</v>
      </c>
      <c r="P38" s="114">
        <f t="shared" si="13"/>
        <v>19</v>
      </c>
      <c r="Q38" s="114">
        <f t="shared" si="9"/>
        <v>0.95000000000000007</v>
      </c>
      <c r="R38" s="115">
        <f t="shared" si="1"/>
        <v>12</v>
      </c>
      <c r="S38" s="115">
        <f t="shared" si="2"/>
        <v>17</v>
      </c>
      <c r="T38" s="115">
        <f t="shared" si="3"/>
        <v>17</v>
      </c>
      <c r="U38" s="115">
        <f t="shared" si="4"/>
        <v>18</v>
      </c>
      <c r="V38" s="115">
        <f t="shared" si="5"/>
        <v>18</v>
      </c>
      <c r="W38" s="28">
        <f t="shared" si="6"/>
        <v>82</v>
      </c>
      <c r="X38" s="116">
        <f t="shared" si="10"/>
        <v>16.400000000000002</v>
      </c>
      <c r="Y38" s="127">
        <v>61</v>
      </c>
      <c r="Z38" s="118">
        <f t="shared" si="11"/>
        <v>48.800000000000004</v>
      </c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19"/>
    </row>
    <row r="39" spans="1:44" s="117" customFormat="1" x14ac:dyDescent="0.3">
      <c r="A39" s="112">
        <v>33</v>
      </c>
      <c r="B39" s="127">
        <v>214403</v>
      </c>
      <c r="C39" s="127" t="s">
        <v>137</v>
      </c>
      <c r="D39" s="113">
        <v>9</v>
      </c>
      <c r="E39" s="113">
        <v>8</v>
      </c>
      <c r="F39" s="113">
        <v>9</v>
      </c>
      <c r="G39" s="113">
        <v>7</v>
      </c>
      <c r="H39" s="113">
        <v>9</v>
      </c>
      <c r="I39" s="113">
        <f t="shared" si="7"/>
        <v>42</v>
      </c>
      <c r="J39" s="113">
        <f t="shared" si="8"/>
        <v>6.3</v>
      </c>
      <c r="K39" s="114">
        <v>3</v>
      </c>
      <c r="L39" s="114">
        <v>4</v>
      </c>
      <c r="M39" s="114">
        <v>3</v>
      </c>
      <c r="N39" s="114">
        <v>2</v>
      </c>
      <c r="O39" s="114">
        <v>2.5</v>
      </c>
      <c r="P39" s="114">
        <f t="shared" si="13"/>
        <v>14.5</v>
      </c>
      <c r="Q39" s="114">
        <f t="shared" si="9"/>
        <v>0.72500000000000009</v>
      </c>
      <c r="R39" s="115">
        <f t="shared" ref="R39:R61" si="14">D39+K39</f>
        <v>12</v>
      </c>
      <c r="S39" s="115">
        <f t="shared" ref="S39:S61" si="15">E39+L39</f>
        <v>12</v>
      </c>
      <c r="T39" s="115">
        <f t="shared" ref="T39:T61" si="16">F39+M39</f>
        <v>12</v>
      </c>
      <c r="U39" s="115">
        <f t="shared" ref="U39:U61" si="17">G39+N39</f>
        <v>9</v>
      </c>
      <c r="V39" s="115">
        <f t="shared" ref="V39:V61" si="18">H39+O39</f>
        <v>11.5</v>
      </c>
      <c r="W39" s="28">
        <f t="shared" ref="W39:W61" si="19">I39+P39</f>
        <v>56.5</v>
      </c>
      <c r="X39" s="116">
        <f t="shared" si="10"/>
        <v>11.3</v>
      </c>
      <c r="Y39" s="127">
        <v>50</v>
      </c>
      <c r="Z39" s="118">
        <f t="shared" si="11"/>
        <v>40</v>
      </c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19"/>
    </row>
    <row r="40" spans="1:44" s="117" customFormat="1" x14ac:dyDescent="0.3">
      <c r="A40" s="112">
        <v>34</v>
      </c>
      <c r="B40" s="127">
        <v>214405</v>
      </c>
      <c r="C40" s="127" t="s">
        <v>138</v>
      </c>
      <c r="D40" s="113">
        <v>10</v>
      </c>
      <c r="E40" s="113">
        <v>8</v>
      </c>
      <c r="F40" s="113">
        <v>9</v>
      </c>
      <c r="G40" s="113">
        <v>7</v>
      </c>
      <c r="H40" s="113">
        <v>12</v>
      </c>
      <c r="I40" s="113">
        <f t="shared" si="7"/>
        <v>46</v>
      </c>
      <c r="J40" s="113">
        <f t="shared" si="8"/>
        <v>6.8999999999999995</v>
      </c>
      <c r="K40" s="114">
        <v>2</v>
      </c>
      <c r="L40" s="114">
        <v>1</v>
      </c>
      <c r="M40" s="114">
        <v>2</v>
      </c>
      <c r="N40" s="114">
        <v>3</v>
      </c>
      <c r="O40" s="114">
        <v>2</v>
      </c>
      <c r="P40" s="114">
        <f t="shared" si="13"/>
        <v>10</v>
      </c>
      <c r="Q40" s="114">
        <f t="shared" si="9"/>
        <v>0.5</v>
      </c>
      <c r="R40" s="115">
        <f t="shared" si="14"/>
        <v>12</v>
      </c>
      <c r="S40" s="115">
        <f t="shared" si="15"/>
        <v>9</v>
      </c>
      <c r="T40" s="115">
        <f t="shared" si="16"/>
        <v>11</v>
      </c>
      <c r="U40" s="115">
        <f t="shared" si="17"/>
        <v>10</v>
      </c>
      <c r="V40" s="115">
        <f t="shared" si="18"/>
        <v>14</v>
      </c>
      <c r="W40" s="28">
        <f t="shared" si="19"/>
        <v>56</v>
      </c>
      <c r="X40" s="116">
        <f t="shared" si="10"/>
        <v>11.200000000000001</v>
      </c>
      <c r="Y40" s="127">
        <v>47</v>
      </c>
      <c r="Z40" s="118">
        <f t="shared" si="11"/>
        <v>37.6</v>
      </c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19"/>
    </row>
    <row r="41" spans="1:44" s="117" customFormat="1" x14ac:dyDescent="0.3">
      <c r="A41" s="112">
        <v>35</v>
      </c>
      <c r="B41" s="127">
        <v>214404</v>
      </c>
      <c r="C41" s="127" t="s">
        <v>138</v>
      </c>
      <c r="D41" s="113">
        <v>4</v>
      </c>
      <c r="E41" s="113">
        <v>3</v>
      </c>
      <c r="F41" s="113">
        <v>5</v>
      </c>
      <c r="G41" s="113">
        <v>4</v>
      </c>
      <c r="H41" s="113">
        <v>3</v>
      </c>
      <c r="I41" s="113">
        <f t="shared" si="7"/>
        <v>19</v>
      </c>
      <c r="J41" s="113">
        <f t="shared" si="8"/>
        <v>2.85</v>
      </c>
      <c r="K41" s="114">
        <v>1</v>
      </c>
      <c r="L41" s="114">
        <v>1.5</v>
      </c>
      <c r="M41" s="114">
        <v>2</v>
      </c>
      <c r="N41" s="114">
        <v>1</v>
      </c>
      <c r="O41" s="114">
        <v>2</v>
      </c>
      <c r="P41" s="114">
        <f t="shared" si="13"/>
        <v>7.5</v>
      </c>
      <c r="Q41" s="114">
        <f t="shared" si="9"/>
        <v>0.375</v>
      </c>
      <c r="R41" s="115">
        <f t="shared" si="14"/>
        <v>5</v>
      </c>
      <c r="S41" s="115">
        <f t="shared" si="15"/>
        <v>4.5</v>
      </c>
      <c r="T41" s="115">
        <f t="shared" si="16"/>
        <v>7</v>
      </c>
      <c r="U41" s="115">
        <f t="shared" si="17"/>
        <v>5</v>
      </c>
      <c r="V41" s="115">
        <f t="shared" si="18"/>
        <v>5</v>
      </c>
      <c r="W41" s="28">
        <f t="shared" si="19"/>
        <v>26.5</v>
      </c>
      <c r="X41" s="116">
        <f t="shared" si="10"/>
        <v>5.3000000000000007</v>
      </c>
      <c r="Y41" s="127">
        <v>26</v>
      </c>
      <c r="Z41" s="118">
        <f t="shared" si="11"/>
        <v>20.8</v>
      </c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19"/>
    </row>
    <row r="42" spans="1:44" s="117" customFormat="1" x14ac:dyDescent="0.3">
      <c r="A42" s="112">
        <v>36</v>
      </c>
      <c r="B42" s="127">
        <v>214406</v>
      </c>
      <c r="C42" s="127" t="s">
        <v>139</v>
      </c>
      <c r="D42" s="113">
        <v>12</v>
      </c>
      <c r="E42" s="113">
        <v>12</v>
      </c>
      <c r="F42" s="113">
        <v>8</v>
      </c>
      <c r="G42" s="113">
        <v>9</v>
      </c>
      <c r="H42" s="113">
        <v>7</v>
      </c>
      <c r="I42" s="113">
        <f t="shared" si="7"/>
        <v>48</v>
      </c>
      <c r="J42" s="113">
        <f t="shared" si="8"/>
        <v>7.1999999999999993</v>
      </c>
      <c r="K42" s="114">
        <v>2</v>
      </c>
      <c r="L42" s="114">
        <v>2</v>
      </c>
      <c r="M42" s="114">
        <v>3</v>
      </c>
      <c r="N42" s="114">
        <v>2</v>
      </c>
      <c r="O42" s="114">
        <v>1</v>
      </c>
      <c r="P42" s="114">
        <f t="shared" si="13"/>
        <v>10</v>
      </c>
      <c r="Q42" s="114">
        <f t="shared" si="9"/>
        <v>0.5</v>
      </c>
      <c r="R42" s="115">
        <f t="shared" si="14"/>
        <v>14</v>
      </c>
      <c r="S42" s="115">
        <f t="shared" si="15"/>
        <v>14</v>
      </c>
      <c r="T42" s="115">
        <f t="shared" si="16"/>
        <v>11</v>
      </c>
      <c r="U42" s="115">
        <f t="shared" si="17"/>
        <v>11</v>
      </c>
      <c r="V42" s="115">
        <f t="shared" si="18"/>
        <v>8</v>
      </c>
      <c r="W42" s="28">
        <f t="shared" si="19"/>
        <v>58</v>
      </c>
      <c r="X42" s="116">
        <f t="shared" si="10"/>
        <v>11.600000000000001</v>
      </c>
      <c r="Y42" s="127">
        <v>51</v>
      </c>
      <c r="Z42" s="118">
        <f t="shared" si="11"/>
        <v>40.800000000000004</v>
      </c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19"/>
    </row>
    <row r="43" spans="1:44" s="117" customFormat="1" x14ac:dyDescent="0.3">
      <c r="A43" s="112">
        <v>37</v>
      </c>
      <c r="B43" s="127">
        <v>214407</v>
      </c>
      <c r="C43" s="127" t="s">
        <v>140</v>
      </c>
      <c r="D43" s="113">
        <v>9</v>
      </c>
      <c r="E43" s="113">
        <v>8</v>
      </c>
      <c r="F43" s="113">
        <v>7</v>
      </c>
      <c r="G43" s="113">
        <v>9</v>
      </c>
      <c r="H43" s="113">
        <v>8</v>
      </c>
      <c r="I43" s="113">
        <f t="shared" si="7"/>
        <v>41</v>
      </c>
      <c r="J43" s="113">
        <f t="shared" si="8"/>
        <v>6.1499999999999995</v>
      </c>
      <c r="K43" s="114">
        <v>3</v>
      </c>
      <c r="L43" s="114">
        <v>2</v>
      </c>
      <c r="M43" s="114">
        <v>3</v>
      </c>
      <c r="N43" s="114">
        <v>2</v>
      </c>
      <c r="O43" s="114">
        <v>4</v>
      </c>
      <c r="P43" s="114">
        <f t="shared" si="13"/>
        <v>14</v>
      </c>
      <c r="Q43" s="114">
        <f t="shared" si="9"/>
        <v>0.70000000000000007</v>
      </c>
      <c r="R43" s="115">
        <f t="shared" si="14"/>
        <v>12</v>
      </c>
      <c r="S43" s="115">
        <f t="shared" si="15"/>
        <v>10</v>
      </c>
      <c r="T43" s="115">
        <f t="shared" si="16"/>
        <v>10</v>
      </c>
      <c r="U43" s="115">
        <f t="shared" si="17"/>
        <v>11</v>
      </c>
      <c r="V43" s="115">
        <f t="shared" si="18"/>
        <v>12</v>
      </c>
      <c r="W43" s="28">
        <f t="shared" si="19"/>
        <v>55</v>
      </c>
      <c r="X43" s="116">
        <f t="shared" si="10"/>
        <v>11</v>
      </c>
      <c r="Y43" s="127">
        <v>50</v>
      </c>
      <c r="Z43" s="118">
        <f t="shared" si="11"/>
        <v>40</v>
      </c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19"/>
    </row>
    <row r="44" spans="1:44" s="117" customFormat="1" x14ac:dyDescent="0.3">
      <c r="A44" s="112">
        <v>38</v>
      </c>
      <c r="B44" s="127">
        <v>214408</v>
      </c>
      <c r="C44" s="127" t="s">
        <v>141</v>
      </c>
      <c r="D44" s="113">
        <v>4</v>
      </c>
      <c r="E44" s="113">
        <v>4.5</v>
      </c>
      <c r="F44" s="113">
        <v>3</v>
      </c>
      <c r="G44" s="113">
        <v>5</v>
      </c>
      <c r="H44" s="113">
        <v>3</v>
      </c>
      <c r="I44" s="113">
        <f t="shared" si="7"/>
        <v>19.5</v>
      </c>
      <c r="J44" s="113">
        <f t="shared" si="8"/>
        <v>2.9249999999999998</v>
      </c>
      <c r="K44" s="114">
        <v>3</v>
      </c>
      <c r="L44" s="114">
        <v>2</v>
      </c>
      <c r="M44" s="114">
        <v>3</v>
      </c>
      <c r="N44" s="114">
        <v>2</v>
      </c>
      <c r="O44" s="114">
        <v>3</v>
      </c>
      <c r="P44" s="114">
        <f t="shared" si="13"/>
        <v>13</v>
      </c>
      <c r="Q44" s="114">
        <f t="shared" si="9"/>
        <v>0.65</v>
      </c>
      <c r="R44" s="115">
        <f t="shared" si="14"/>
        <v>7</v>
      </c>
      <c r="S44" s="115">
        <f t="shared" si="15"/>
        <v>6.5</v>
      </c>
      <c r="T44" s="115">
        <f t="shared" si="16"/>
        <v>6</v>
      </c>
      <c r="U44" s="115">
        <f t="shared" si="17"/>
        <v>7</v>
      </c>
      <c r="V44" s="115">
        <f t="shared" si="18"/>
        <v>6</v>
      </c>
      <c r="W44" s="28">
        <f t="shared" si="19"/>
        <v>32.5</v>
      </c>
      <c r="X44" s="116">
        <f t="shared" si="10"/>
        <v>6.5</v>
      </c>
      <c r="Y44" s="127">
        <v>29</v>
      </c>
      <c r="Z44" s="118">
        <f t="shared" si="11"/>
        <v>23.200000000000003</v>
      </c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19"/>
    </row>
    <row r="45" spans="1:44" s="117" customFormat="1" x14ac:dyDescent="0.3">
      <c r="A45" s="112">
        <v>39</v>
      </c>
      <c r="B45" s="127">
        <v>214409</v>
      </c>
      <c r="C45" s="127" t="s">
        <v>142</v>
      </c>
      <c r="D45" s="113">
        <v>4</v>
      </c>
      <c r="E45" s="113">
        <v>4.5</v>
      </c>
      <c r="F45" s="113">
        <v>3.5</v>
      </c>
      <c r="G45" s="113">
        <v>3</v>
      </c>
      <c r="H45" s="113">
        <v>5</v>
      </c>
      <c r="I45" s="113">
        <f t="shared" si="7"/>
        <v>20</v>
      </c>
      <c r="J45" s="113">
        <f t="shared" si="8"/>
        <v>3</v>
      </c>
      <c r="K45" s="114">
        <v>1</v>
      </c>
      <c r="L45" s="114">
        <v>3</v>
      </c>
      <c r="M45" s="114">
        <v>1</v>
      </c>
      <c r="N45" s="114">
        <v>3</v>
      </c>
      <c r="O45" s="114">
        <v>2</v>
      </c>
      <c r="P45" s="114">
        <f t="shared" si="13"/>
        <v>10</v>
      </c>
      <c r="Q45" s="114">
        <f t="shared" si="9"/>
        <v>0.5</v>
      </c>
      <c r="R45" s="115">
        <f t="shared" si="14"/>
        <v>5</v>
      </c>
      <c r="S45" s="115">
        <f t="shared" si="15"/>
        <v>7.5</v>
      </c>
      <c r="T45" s="115">
        <f t="shared" si="16"/>
        <v>4.5</v>
      </c>
      <c r="U45" s="115">
        <f t="shared" si="17"/>
        <v>6</v>
      </c>
      <c r="V45" s="115">
        <f t="shared" si="18"/>
        <v>7</v>
      </c>
      <c r="W45" s="28">
        <f t="shared" si="19"/>
        <v>30</v>
      </c>
      <c r="X45" s="116">
        <f t="shared" si="10"/>
        <v>6</v>
      </c>
      <c r="Y45" s="127">
        <v>26</v>
      </c>
      <c r="Z45" s="118">
        <f t="shared" si="11"/>
        <v>20.8</v>
      </c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19"/>
    </row>
    <row r="46" spans="1:44" s="117" customFormat="1" x14ac:dyDescent="0.3">
      <c r="A46" s="112">
        <v>40</v>
      </c>
      <c r="B46" s="127">
        <v>214410</v>
      </c>
      <c r="C46" s="127" t="s">
        <v>143</v>
      </c>
      <c r="D46" s="113">
        <v>8</v>
      </c>
      <c r="E46" s="113">
        <v>5</v>
      </c>
      <c r="F46" s="113">
        <v>9</v>
      </c>
      <c r="G46" s="113">
        <v>12</v>
      </c>
      <c r="H46" s="113">
        <v>9</v>
      </c>
      <c r="I46" s="113">
        <f t="shared" si="7"/>
        <v>43</v>
      </c>
      <c r="J46" s="113">
        <f t="shared" si="8"/>
        <v>6.45</v>
      </c>
      <c r="K46" s="114">
        <v>4</v>
      </c>
      <c r="L46" s="114">
        <v>3</v>
      </c>
      <c r="M46" s="114">
        <v>2</v>
      </c>
      <c r="N46" s="114">
        <v>4</v>
      </c>
      <c r="O46" s="114">
        <v>3</v>
      </c>
      <c r="P46" s="114">
        <f t="shared" si="13"/>
        <v>16</v>
      </c>
      <c r="Q46" s="114">
        <f t="shared" si="9"/>
        <v>0.8</v>
      </c>
      <c r="R46" s="115">
        <f t="shared" si="14"/>
        <v>12</v>
      </c>
      <c r="S46" s="115">
        <f t="shared" si="15"/>
        <v>8</v>
      </c>
      <c r="T46" s="115">
        <f t="shared" si="16"/>
        <v>11</v>
      </c>
      <c r="U46" s="115">
        <f t="shared" si="17"/>
        <v>16</v>
      </c>
      <c r="V46" s="115">
        <f t="shared" si="18"/>
        <v>12</v>
      </c>
      <c r="W46" s="28">
        <f t="shared" si="19"/>
        <v>59</v>
      </c>
      <c r="X46" s="116">
        <f t="shared" si="10"/>
        <v>11.8</v>
      </c>
      <c r="Y46" s="127">
        <v>42</v>
      </c>
      <c r="Z46" s="118">
        <f t="shared" si="11"/>
        <v>33.6</v>
      </c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19"/>
    </row>
    <row r="47" spans="1:44" s="117" customFormat="1" x14ac:dyDescent="0.3">
      <c r="A47" s="112">
        <v>41</v>
      </c>
      <c r="B47" s="127">
        <v>214412</v>
      </c>
      <c r="C47" s="127" t="s">
        <v>144</v>
      </c>
      <c r="D47" s="113">
        <v>9</v>
      </c>
      <c r="E47" s="113">
        <v>8</v>
      </c>
      <c r="F47" s="113">
        <v>9</v>
      </c>
      <c r="G47" s="113">
        <v>9</v>
      </c>
      <c r="H47" s="113">
        <v>9</v>
      </c>
      <c r="I47" s="113">
        <f t="shared" si="7"/>
        <v>44</v>
      </c>
      <c r="J47" s="113">
        <f t="shared" si="8"/>
        <v>6.6</v>
      </c>
      <c r="K47" s="114">
        <v>1</v>
      </c>
      <c r="L47" s="114">
        <v>3</v>
      </c>
      <c r="M47" s="114">
        <v>1</v>
      </c>
      <c r="N47" s="114">
        <v>2</v>
      </c>
      <c r="O47" s="114">
        <v>3</v>
      </c>
      <c r="P47" s="114">
        <f t="shared" ref="P47:P52" si="20">SUM(K47:O47)</f>
        <v>10</v>
      </c>
      <c r="Q47" s="114">
        <f t="shared" si="9"/>
        <v>0.5</v>
      </c>
      <c r="R47" s="115">
        <f t="shared" si="14"/>
        <v>10</v>
      </c>
      <c r="S47" s="115">
        <f t="shared" si="15"/>
        <v>11</v>
      </c>
      <c r="T47" s="115">
        <f t="shared" si="16"/>
        <v>10</v>
      </c>
      <c r="U47" s="115">
        <f t="shared" si="17"/>
        <v>11</v>
      </c>
      <c r="V47" s="115">
        <f t="shared" si="18"/>
        <v>12</v>
      </c>
      <c r="W47" s="28">
        <f t="shared" si="19"/>
        <v>54</v>
      </c>
      <c r="X47" s="116">
        <f t="shared" si="10"/>
        <v>10.8</v>
      </c>
      <c r="Y47" s="127">
        <v>46</v>
      </c>
      <c r="Z47" s="118">
        <f t="shared" si="11"/>
        <v>36.800000000000004</v>
      </c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19"/>
    </row>
    <row r="48" spans="1:44" s="117" customFormat="1" x14ac:dyDescent="0.3">
      <c r="A48" s="112">
        <v>42</v>
      </c>
      <c r="B48" s="127">
        <v>214411</v>
      </c>
      <c r="C48" s="127" t="s">
        <v>145</v>
      </c>
      <c r="D48" s="113">
        <v>6</v>
      </c>
      <c r="E48" s="113">
        <v>8</v>
      </c>
      <c r="F48" s="113">
        <v>6</v>
      </c>
      <c r="G48" s="113">
        <v>7</v>
      </c>
      <c r="H48" s="113">
        <v>6</v>
      </c>
      <c r="I48" s="113">
        <f t="shared" si="7"/>
        <v>33</v>
      </c>
      <c r="J48" s="113">
        <f t="shared" si="8"/>
        <v>4.95</v>
      </c>
      <c r="K48" s="114">
        <v>3</v>
      </c>
      <c r="L48" s="114">
        <v>2</v>
      </c>
      <c r="M48" s="114">
        <v>3</v>
      </c>
      <c r="N48" s="114">
        <v>2</v>
      </c>
      <c r="O48" s="114">
        <v>3</v>
      </c>
      <c r="P48" s="114">
        <f t="shared" si="20"/>
        <v>13</v>
      </c>
      <c r="Q48" s="114">
        <f t="shared" si="9"/>
        <v>0.65</v>
      </c>
      <c r="R48" s="115">
        <f t="shared" si="14"/>
        <v>9</v>
      </c>
      <c r="S48" s="115">
        <f t="shared" si="15"/>
        <v>10</v>
      </c>
      <c r="T48" s="115">
        <f t="shared" si="16"/>
        <v>9</v>
      </c>
      <c r="U48" s="115">
        <f t="shared" si="17"/>
        <v>9</v>
      </c>
      <c r="V48" s="115">
        <f t="shared" si="18"/>
        <v>9</v>
      </c>
      <c r="W48" s="28">
        <f t="shared" si="19"/>
        <v>46</v>
      </c>
      <c r="X48" s="116">
        <f t="shared" si="10"/>
        <v>9.2000000000000011</v>
      </c>
      <c r="Y48" s="127">
        <v>36</v>
      </c>
      <c r="Z48" s="118">
        <f t="shared" si="11"/>
        <v>28.8</v>
      </c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19"/>
    </row>
    <row r="49" spans="1:44" s="117" customFormat="1" x14ac:dyDescent="0.3">
      <c r="A49" s="112">
        <v>43</v>
      </c>
      <c r="B49" s="127">
        <v>214413</v>
      </c>
      <c r="C49" s="127" t="s">
        <v>146</v>
      </c>
      <c r="D49" s="113">
        <v>8</v>
      </c>
      <c r="E49" s="113">
        <v>7.5</v>
      </c>
      <c r="F49" s="113">
        <v>8</v>
      </c>
      <c r="G49" s="113">
        <v>8.5</v>
      </c>
      <c r="H49" s="113">
        <v>8.5</v>
      </c>
      <c r="I49" s="113">
        <f t="shared" si="7"/>
        <v>40.5</v>
      </c>
      <c r="J49" s="113">
        <f t="shared" si="8"/>
        <v>6.0750000000000002</v>
      </c>
      <c r="K49" s="114">
        <v>2</v>
      </c>
      <c r="L49" s="114">
        <v>3</v>
      </c>
      <c r="M49" s="114">
        <v>1</v>
      </c>
      <c r="N49" s="114">
        <v>2</v>
      </c>
      <c r="O49" s="114">
        <v>3</v>
      </c>
      <c r="P49" s="114">
        <f t="shared" si="20"/>
        <v>11</v>
      </c>
      <c r="Q49" s="114">
        <f t="shared" si="9"/>
        <v>0.55000000000000004</v>
      </c>
      <c r="R49" s="115">
        <f t="shared" si="14"/>
        <v>10</v>
      </c>
      <c r="S49" s="115">
        <f t="shared" si="15"/>
        <v>10.5</v>
      </c>
      <c r="T49" s="115">
        <f t="shared" si="16"/>
        <v>9</v>
      </c>
      <c r="U49" s="115">
        <f t="shared" si="17"/>
        <v>10.5</v>
      </c>
      <c r="V49" s="115">
        <f t="shared" si="18"/>
        <v>11.5</v>
      </c>
      <c r="W49" s="28">
        <f t="shared" si="19"/>
        <v>51.5</v>
      </c>
      <c r="X49" s="116">
        <f t="shared" si="10"/>
        <v>10.3</v>
      </c>
      <c r="Y49" s="127">
        <v>50</v>
      </c>
      <c r="Z49" s="118">
        <f t="shared" si="11"/>
        <v>40</v>
      </c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19"/>
    </row>
    <row r="50" spans="1:44" s="117" customFormat="1" x14ac:dyDescent="0.3">
      <c r="A50" s="112">
        <v>44</v>
      </c>
      <c r="B50" s="127">
        <v>214414</v>
      </c>
      <c r="C50" s="127" t="s">
        <v>147</v>
      </c>
      <c r="D50" s="113">
        <v>8</v>
      </c>
      <c r="E50" s="113">
        <v>6</v>
      </c>
      <c r="F50" s="113">
        <v>8</v>
      </c>
      <c r="G50" s="113">
        <v>6</v>
      </c>
      <c r="H50" s="113">
        <v>8</v>
      </c>
      <c r="I50" s="113">
        <f t="shared" si="7"/>
        <v>36</v>
      </c>
      <c r="J50" s="113">
        <f t="shared" si="8"/>
        <v>5.3999999999999995</v>
      </c>
      <c r="K50" s="114">
        <v>2</v>
      </c>
      <c r="L50" s="114">
        <v>3</v>
      </c>
      <c r="M50" s="114">
        <v>2</v>
      </c>
      <c r="N50" s="114">
        <v>3</v>
      </c>
      <c r="O50" s="114">
        <v>2</v>
      </c>
      <c r="P50" s="114">
        <f t="shared" si="20"/>
        <v>12</v>
      </c>
      <c r="Q50" s="114">
        <f t="shared" si="9"/>
        <v>0.60000000000000009</v>
      </c>
      <c r="R50" s="115">
        <f t="shared" si="14"/>
        <v>10</v>
      </c>
      <c r="S50" s="115">
        <f t="shared" si="15"/>
        <v>9</v>
      </c>
      <c r="T50" s="115">
        <f t="shared" si="16"/>
        <v>10</v>
      </c>
      <c r="U50" s="115">
        <f t="shared" si="17"/>
        <v>9</v>
      </c>
      <c r="V50" s="115">
        <f t="shared" si="18"/>
        <v>10</v>
      </c>
      <c r="W50" s="28">
        <f t="shared" si="19"/>
        <v>48</v>
      </c>
      <c r="X50" s="116">
        <f t="shared" si="10"/>
        <v>9.6000000000000014</v>
      </c>
      <c r="Y50" s="127">
        <v>40</v>
      </c>
      <c r="Z50" s="118">
        <f t="shared" si="11"/>
        <v>32</v>
      </c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19"/>
    </row>
    <row r="51" spans="1:44" s="117" customFormat="1" x14ac:dyDescent="0.3">
      <c r="A51" s="112">
        <v>45</v>
      </c>
      <c r="B51" s="127">
        <v>214415</v>
      </c>
      <c r="C51" s="127" t="s">
        <v>148</v>
      </c>
      <c r="D51" s="113">
        <v>8</v>
      </c>
      <c r="E51" s="113">
        <v>6</v>
      </c>
      <c r="F51" s="113">
        <v>4</v>
      </c>
      <c r="G51" s="113">
        <v>6</v>
      </c>
      <c r="H51" s="113">
        <v>4</v>
      </c>
      <c r="I51" s="113">
        <f t="shared" si="7"/>
        <v>28</v>
      </c>
      <c r="J51" s="113">
        <f t="shared" si="8"/>
        <v>4.2</v>
      </c>
      <c r="K51" s="114">
        <v>3</v>
      </c>
      <c r="L51" s="114">
        <v>2</v>
      </c>
      <c r="M51" s="114">
        <v>3</v>
      </c>
      <c r="N51" s="114">
        <v>1</v>
      </c>
      <c r="O51" s="114">
        <v>3</v>
      </c>
      <c r="P51" s="114">
        <f t="shared" si="20"/>
        <v>12</v>
      </c>
      <c r="Q51" s="114">
        <f t="shared" si="9"/>
        <v>0.60000000000000009</v>
      </c>
      <c r="R51" s="115">
        <f t="shared" si="14"/>
        <v>11</v>
      </c>
      <c r="S51" s="115">
        <f t="shared" si="15"/>
        <v>8</v>
      </c>
      <c r="T51" s="115">
        <f t="shared" si="16"/>
        <v>7</v>
      </c>
      <c r="U51" s="115">
        <f t="shared" si="17"/>
        <v>7</v>
      </c>
      <c r="V51" s="115">
        <f t="shared" si="18"/>
        <v>7</v>
      </c>
      <c r="W51" s="28">
        <f t="shared" si="19"/>
        <v>40</v>
      </c>
      <c r="X51" s="116">
        <f t="shared" si="10"/>
        <v>8</v>
      </c>
      <c r="Y51" s="127">
        <v>36</v>
      </c>
      <c r="Z51" s="118">
        <f t="shared" si="11"/>
        <v>28.8</v>
      </c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19"/>
    </row>
    <row r="52" spans="1:44" s="117" customFormat="1" x14ac:dyDescent="0.3">
      <c r="A52" s="112">
        <v>46</v>
      </c>
      <c r="B52" s="127">
        <v>214416</v>
      </c>
      <c r="C52" s="127" t="s">
        <v>149</v>
      </c>
      <c r="D52" s="113">
        <v>9</v>
      </c>
      <c r="E52" s="113">
        <v>9.5</v>
      </c>
      <c r="F52" s="113">
        <v>12</v>
      </c>
      <c r="G52" s="113">
        <v>10</v>
      </c>
      <c r="H52" s="113">
        <v>13</v>
      </c>
      <c r="I52" s="113">
        <f t="shared" si="7"/>
        <v>53.5</v>
      </c>
      <c r="J52" s="113">
        <f t="shared" si="8"/>
        <v>8.0250000000000004</v>
      </c>
      <c r="K52" s="114">
        <v>2</v>
      </c>
      <c r="L52" s="114">
        <v>1</v>
      </c>
      <c r="M52" s="114">
        <v>2</v>
      </c>
      <c r="N52" s="114">
        <v>1.5</v>
      </c>
      <c r="O52" s="114">
        <v>2.5</v>
      </c>
      <c r="P52" s="114">
        <f t="shared" si="20"/>
        <v>9</v>
      </c>
      <c r="Q52" s="114">
        <f t="shared" si="9"/>
        <v>0.45</v>
      </c>
      <c r="R52" s="115">
        <f t="shared" si="14"/>
        <v>11</v>
      </c>
      <c r="S52" s="115">
        <f t="shared" si="15"/>
        <v>10.5</v>
      </c>
      <c r="T52" s="115">
        <f t="shared" si="16"/>
        <v>14</v>
      </c>
      <c r="U52" s="115">
        <f t="shared" si="17"/>
        <v>11.5</v>
      </c>
      <c r="V52" s="115">
        <f t="shared" si="18"/>
        <v>15.5</v>
      </c>
      <c r="W52" s="28">
        <f t="shared" si="19"/>
        <v>62.5</v>
      </c>
      <c r="X52" s="116">
        <f t="shared" si="10"/>
        <v>12.5</v>
      </c>
      <c r="Y52" s="127">
        <v>45</v>
      </c>
      <c r="Z52" s="118">
        <f t="shared" si="11"/>
        <v>36</v>
      </c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19"/>
    </row>
    <row r="53" spans="1:44" s="117" customFormat="1" x14ac:dyDescent="0.3">
      <c r="A53" s="112">
        <v>47</v>
      </c>
      <c r="B53" s="127">
        <v>214417</v>
      </c>
      <c r="C53" s="127" t="s">
        <v>150</v>
      </c>
      <c r="D53" s="113">
        <v>8</v>
      </c>
      <c r="E53" s="113">
        <v>7</v>
      </c>
      <c r="F53" s="113">
        <v>7</v>
      </c>
      <c r="G53" s="113">
        <v>6</v>
      </c>
      <c r="H53" s="113">
        <v>8</v>
      </c>
      <c r="I53" s="113">
        <f t="shared" si="7"/>
        <v>36</v>
      </c>
      <c r="J53" s="113">
        <f t="shared" si="8"/>
        <v>5.3999999999999995</v>
      </c>
      <c r="K53" s="114">
        <v>1.5</v>
      </c>
      <c r="L53" s="114">
        <v>2.5</v>
      </c>
      <c r="M53" s="114">
        <v>1.5</v>
      </c>
      <c r="N53" s="114">
        <v>2</v>
      </c>
      <c r="O53" s="114">
        <v>3</v>
      </c>
      <c r="P53" s="114">
        <f>SUM(K53:O53)</f>
        <v>10.5</v>
      </c>
      <c r="Q53" s="114">
        <f t="shared" si="9"/>
        <v>0.52500000000000002</v>
      </c>
      <c r="R53" s="115">
        <f t="shared" si="14"/>
        <v>9.5</v>
      </c>
      <c r="S53" s="115">
        <f t="shared" si="15"/>
        <v>9.5</v>
      </c>
      <c r="T53" s="115">
        <f t="shared" si="16"/>
        <v>8.5</v>
      </c>
      <c r="U53" s="115">
        <f t="shared" si="17"/>
        <v>8</v>
      </c>
      <c r="V53" s="115">
        <f t="shared" si="18"/>
        <v>11</v>
      </c>
      <c r="W53" s="28">
        <f t="shared" si="19"/>
        <v>46.5</v>
      </c>
      <c r="X53" s="116">
        <f t="shared" si="10"/>
        <v>9.3000000000000007</v>
      </c>
      <c r="Y53" s="127">
        <v>41</v>
      </c>
      <c r="Z53" s="118">
        <f t="shared" si="11"/>
        <v>32.800000000000004</v>
      </c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19"/>
    </row>
    <row r="54" spans="1:44" s="117" customFormat="1" x14ac:dyDescent="0.3">
      <c r="A54" s="112">
        <v>48</v>
      </c>
      <c r="B54" s="127">
        <v>214418</v>
      </c>
      <c r="C54" s="127" t="s">
        <v>151</v>
      </c>
      <c r="D54" s="113">
        <v>12</v>
      </c>
      <c r="E54" s="113">
        <v>13</v>
      </c>
      <c r="F54" s="113">
        <v>10</v>
      </c>
      <c r="G54" s="113">
        <v>10.5</v>
      </c>
      <c r="H54" s="113">
        <v>11</v>
      </c>
      <c r="I54" s="113">
        <f t="shared" si="7"/>
        <v>56.5</v>
      </c>
      <c r="J54" s="113">
        <f t="shared" si="8"/>
        <v>8.4749999999999996</v>
      </c>
      <c r="K54" s="114">
        <v>1.5</v>
      </c>
      <c r="L54" s="114">
        <v>2.5</v>
      </c>
      <c r="M54" s="114">
        <v>3</v>
      </c>
      <c r="N54" s="114">
        <v>1.5</v>
      </c>
      <c r="O54" s="114">
        <v>2.5</v>
      </c>
      <c r="P54" s="114">
        <f>SUM(K54:O54)</f>
        <v>11</v>
      </c>
      <c r="Q54" s="114">
        <f t="shared" si="9"/>
        <v>0.55000000000000004</v>
      </c>
      <c r="R54" s="115">
        <f t="shared" si="14"/>
        <v>13.5</v>
      </c>
      <c r="S54" s="115">
        <f t="shared" si="15"/>
        <v>15.5</v>
      </c>
      <c r="T54" s="115">
        <f t="shared" si="16"/>
        <v>13</v>
      </c>
      <c r="U54" s="115">
        <f t="shared" si="17"/>
        <v>12</v>
      </c>
      <c r="V54" s="115">
        <f t="shared" si="18"/>
        <v>13.5</v>
      </c>
      <c r="W54" s="28">
        <f t="shared" si="19"/>
        <v>67.5</v>
      </c>
      <c r="X54" s="116">
        <f t="shared" si="10"/>
        <v>13.5</v>
      </c>
      <c r="Y54" s="127">
        <v>50</v>
      </c>
      <c r="Z54" s="118">
        <f t="shared" si="11"/>
        <v>40</v>
      </c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19"/>
    </row>
    <row r="55" spans="1:44" s="117" customFormat="1" x14ac:dyDescent="0.3">
      <c r="A55" s="112">
        <v>49</v>
      </c>
      <c r="B55" s="127">
        <v>214419</v>
      </c>
      <c r="C55" s="127" t="s">
        <v>152</v>
      </c>
      <c r="D55" s="113">
        <v>4</v>
      </c>
      <c r="E55" s="113">
        <v>6</v>
      </c>
      <c r="F55" s="113">
        <v>8</v>
      </c>
      <c r="G55" s="113">
        <v>6</v>
      </c>
      <c r="H55" s="113">
        <v>4</v>
      </c>
      <c r="I55" s="113">
        <f t="shared" si="7"/>
        <v>28</v>
      </c>
      <c r="J55" s="113">
        <f t="shared" si="8"/>
        <v>4.2</v>
      </c>
      <c r="K55" s="114">
        <v>1.5</v>
      </c>
      <c r="L55" s="114">
        <v>2.5</v>
      </c>
      <c r="M55" s="114">
        <v>1.5</v>
      </c>
      <c r="N55" s="114">
        <v>3.5</v>
      </c>
      <c r="O55" s="114">
        <v>1.5</v>
      </c>
      <c r="P55" s="114">
        <f>SUM(K55:O55)</f>
        <v>10.5</v>
      </c>
      <c r="Q55" s="114">
        <f t="shared" si="9"/>
        <v>0.52500000000000002</v>
      </c>
      <c r="R55" s="115">
        <f t="shared" si="14"/>
        <v>5.5</v>
      </c>
      <c r="S55" s="115">
        <f t="shared" si="15"/>
        <v>8.5</v>
      </c>
      <c r="T55" s="115">
        <f t="shared" si="16"/>
        <v>9.5</v>
      </c>
      <c r="U55" s="115">
        <f t="shared" si="17"/>
        <v>9.5</v>
      </c>
      <c r="V55" s="115">
        <f t="shared" si="18"/>
        <v>5.5</v>
      </c>
      <c r="W55" s="28">
        <f t="shared" si="19"/>
        <v>38.5</v>
      </c>
      <c r="X55" s="116">
        <f t="shared" si="10"/>
        <v>7.7</v>
      </c>
      <c r="Y55" s="127">
        <v>25</v>
      </c>
      <c r="Z55" s="118">
        <f t="shared" si="11"/>
        <v>20</v>
      </c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19"/>
    </row>
    <row r="56" spans="1:44" s="117" customFormat="1" x14ac:dyDescent="0.3">
      <c r="A56" s="112">
        <v>50</v>
      </c>
      <c r="B56" s="127">
        <v>214420</v>
      </c>
      <c r="C56" s="127" t="s">
        <v>153</v>
      </c>
      <c r="D56" s="113">
        <v>8</v>
      </c>
      <c r="E56" s="113">
        <v>9</v>
      </c>
      <c r="F56" s="113">
        <v>8</v>
      </c>
      <c r="G56" s="113">
        <v>7</v>
      </c>
      <c r="H56" s="113">
        <v>6</v>
      </c>
      <c r="I56" s="113">
        <f t="shared" si="7"/>
        <v>38</v>
      </c>
      <c r="J56" s="113">
        <f t="shared" si="8"/>
        <v>5.7</v>
      </c>
      <c r="K56" s="114">
        <v>1</v>
      </c>
      <c r="L56" s="114">
        <v>2</v>
      </c>
      <c r="M56" s="114">
        <v>3.5</v>
      </c>
      <c r="N56" s="114">
        <v>2</v>
      </c>
      <c r="O56" s="114">
        <v>1</v>
      </c>
      <c r="P56" s="114">
        <f>SUM(K56:O56)</f>
        <v>9.5</v>
      </c>
      <c r="Q56" s="114">
        <f t="shared" si="9"/>
        <v>0.47500000000000003</v>
      </c>
      <c r="R56" s="115">
        <f t="shared" si="14"/>
        <v>9</v>
      </c>
      <c r="S56" s="115">
        <f t="shared" si="15"/>
        <v>11</v>
      </c>
      <c r="T56" s="115">
        <f t="shared" si="16"/>
        <v>11.5</v>
      </c>
      <c r="U56" s="115">
        <f t="shared" si="17"/>
        <v>9</v>
      </c>
      <c r="V56" s="115">
        <f t="shared" si="18"/>
        <v>7</v>
      </c>
      <c r="W56" s="28">
        <f t="shared" si="19"/>
        <v>47.5</v>
      </c>
      <c r="X56" s="116">
        <f t="shared" si="10"/>
        <v>9.5</v>
      </c>
      <c r="Y56" s="127">
        <v>39</v>
      </c>
      <c r="Z56" s="118">
        <f t="shared" si="11"/>
        <v>31.200000000000003</v>
      </c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19"/>
    </row>
    <row r="57" spans="1:44" s="117" customFormat="1" x14ac:dyDescent="0.3">
      <c r="A57" s="112">
        <v>51</v>
      </c>
      <c r="B57" s="127">
        <v>214421</v>
      </c>
      <c r="C57" s="127" t="s">
        <v>154</v>
      </c>
      <c r="D57" s="113">
        <v>9</v>
      </c>
      <c r="E57" s="113">
        <v>12</v>
      </c>
      <c r="F57" s="113">
        <v>13</v>
      </c>
      <c r="G57" s="113">
        <v>10</v>
      </c>
      <c r="H57" s="113">
        <v>10.5</v>
      </c>
      <c r="I57" s="113">
        <f t="shared" si="7"/>
        <v>54.5</v>
      </c>
      <c r="J57" s="113">
        <f t="shared" si="8"/>
        <v>8.1749999999999989</v>
      </c>
      <c r="K57" s="114">
        <v>3</v>
      </c>
      <c r="L57" s="114">
        <v>2.5</v>
      </c>
      <c r="M57" s="114">
        <v>1.5</v>
      </c>
      <c r="N57" s="114">
        <v>2.5</v>
      </c>
      <c r="O57" s="114">
        <v>3</v>
      </c>
      <c r="P57" s="114">
        <f t="shared" ref="P57:P61" si="21">SUM(K57:O57)</f>
        <v>12.5</v>
      </c>
      <c r="Q57" s="114">
        <f t="shared" si="9"/>
        <v>0.625</v>
      </c>
      <c r="R57" s="115">
        <f t="shared" si="14"/>
        <v>12</v>
      </c>
      <c r="S57" s="115">
        <f t="shared" si="15"/>
        <v>14.5</v>
      </c>
      <c r="T57" s="115">
        <f t="shared" si="16"/>
        <v>14.5</v>
      </c>
      <c r="U57" s="115">
        <f t="shared" si="17"/>
        <v>12.5</v>
      </c>
      <c r="V57" s="115">
        <f t="shared" si="18"/>
        <v>13.5</v>
      </c>
      <c r="W57" s="28">
        <f t="shared" si="19"/>
        <v>67</v>
      </c>
      <c r="X57" s="116">
        <f t="shared" si="10"/>
        <v>13.4</v>
      </c>
      <c r="Y57" s="127">
        <v>51</v>
      </c>
      <c r="Z57" s="118">
        <f t="shared" si="11"/>
        <v>40.800000000000004</v>
      </c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19"/>
    </row>
    <row r="58" spans="1:44" s="117" customFormat="1" x14ac:dyDescent="0.3">
      <c r="A58" s="112">
        <v>52</v>
      </c>
      <c r="B58" s="127">
        <v>214422</v>
      </c>
      <c r="C58" s="127" t="s">
        <v>155</v>
      </c>
      <c r="D58" s="113">
        <v>6</v>
      </c>
      <c r="E58" s="113">
        <v>8</v>
      </c>
      <c r="F58" s="113">
        <v>6</v>
      </c>
      <c r="G58" s="113">
        <v>8</v>
      </c>
      <c r="H58" s="113">
        <v>7</v>
      </c>
      <c r="I58" s="113">
        <f t="shared" si="7"/>
        <v>35</v>
      </c>
      <c r="J58" s="113">
        <f t="shared" si="8"/>
        <v>5.25</v>
      </c>
      <c r="K58" s="114">
        <v>1.5</v>
      </c>
      <c r="L58" s="114">
        <v>2</v>
      </c>
      <c r="M58" s="114">
        <v>1.5</v>
      </c>
      <c r="N58" s="114">
        <v>2</v>
      </c>
      <c r="O58" s="114">
        <v>1.5</v>
      </c>
      <c r="P58" s="114">
        <f t="shared" si="21"/>
        <v>8.5</v>
      </c>
      <c r="Q58" s="114">
        <f t="shared" si="9"/>
        <v>0.42500000000000004</v>
      </c>
      <c r="R58" s="115">
        <f t="shared" si="14"/>
        <v>7.5</v>
      </c>
      <c r="S58" s="115">
        <f t="shared" si="15"/>
        <v>10</v>
      </c>
      <c r="T58" s="115">
        <f t="shared" si="16"/>
        <v>7.5</v>
      </c>
      <c r="U58" s="115">
        <f t="shared" si="17"/>
        <v>10</v>
      </c>
      <c r="V58" s="115">
        <f t="shared" si="18"/>
        <v>8.5</v>
      </c>
      <c r="W58" s="28">
        <f t="shared" si="19"/>
        <v>43.5</v>
      </c>
      <c r="X58" s="116">
        <f t="shared" si="10"/>
        <v>8.7000000000000011</v>
      </c>
      <c r="Y58" s="127">
        <v>36</v>
      </c>
      <c r="Z58" s="118">
        <f t="shared" si="11"/>
        <v>28.8</v>
      </c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19"/>
    </row>
    <row r="59" spans="1:44" s="117" customFormat="1" x14ac:dyDescent="0.3">
      <c r="A59" s="112">
        <v>53</v>
      </c>
      <c r="B59" s="127">
        <v>214423</v>
      </c>
      <c r="C59" s="127" t="s">
        <v>156</v>
      </c>
      <c r="D59" s="113">
        <v>9</v>
      </c>
      <c r="E59" s="113">
        <v>12</v>
      </c>
      <c r="F59" s="113">
        <v>13</v>
      </c>
      <c r="G59" s="113">
        <v>10</v>
      </c>
      <c r="H59" s="113">
        <v>10.5</v>
      </c>
      <c r="I59" s="113">
        <f t="shared" si="7"/>
        <v>54.5</v>
      </c>
      <c r="J59" s="113">
        <f t="shared" si="8"/>
        <v>8.1749999999999989</v>
      </c>
      <c r="K59" s="114">
        <v>2.5</v>
      </c>
      <c r="L59" s="114">
        <v>3</v>
      </c>
      <c r="M59" s="114">
        <v>2</v>
      </c>
      <c r="N59" s="114">
        <v>3</v>
      </c>
      <c r="O59" s="114">
        <v>2</v>
      </c>
      <c r="P59" s="114">
        <f t="shared" si="21"/>
        <v>12.5</v>
      </c>
      <c r="Q59" s="114">
        <f t="shared" si="9"/>
        <v>0.625</v>
      </c>
      <c r="R59" s="115">
        <f t="shared" si="14"/>
        <v>11.5</v>
      </c>
      <c r="S59" s="115">
        <f t="shared" si="15"/>
        <v>15</v>
      </c>
      <c r="T59" s="115">
        <f t="shared" si="16"/>
        <v>15</v>
      </c>
      <c r="U59" s="115">
        <f t="shared" si="17"/>
        <v>13</v>
      </c>
      <c r="V59" s="115">
        <f t="shared" si="18"/>
        <v>12.5</v>
      </c>
      <c r="W59" s="28">
        <f t="shared" si="19"/>
        <v>67</v>
      </c>
      <c r="X59" s="116">
        <f t="shared" si="10"/>
        <v>13.4</v>
      </c>
      <c r="Y59" s="127">
        <v>48</v>
      </c>
      <c r="Z59" s="118">
        <f t="shared" si="11"/>
        <v>38.400000000000006</v>
      </c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19"/>
    </row>
    <row r="60" spans="1:44" s="117" customFormat="1" x14ac:dyDescent="0.3">
      <c r="A60" s="112">
        <v>54</v>
      </c>
      <c r="B60" s="127">
        <v>214424</v>
      </c>
      <c r="C60" s="127" t="s">
        <v>157</v>
      </c>
      <c r="D60" s="113">
        <v>12</v>
      </c>
      <c r="E60" s="113">
        <v>13</v>
      </c>
      <c r="F60" s="113">
        <v>10</v>
      </c>
      <c r="G60" s="113">
        <v>10.5</v>
      </c>
      <c r="H60" s="113">
        <v>11</v>
      </c>
      <c r="I60" s="113">
        <f t="shared" si="7"/>
        <v>56.5</v>
      </c>
      <c r="J60" s="113">
        <f t="shared" si="8"/>
        <v>8.4749999999999996</v>
      </c>
      <c r="K60" s="114">
        <v>2.5</v>
      </c>
      <c r="L60" s="114">
        <v>3.5</v>
      </c>
      <c r="M60" s="114">
        <v>2.5</v>
      </c>
      <c r="N60" s="114">
        <v>3.5</v>
      </c>
      <c r="O60" s="114">
        <v>2.5</v>
      </c>
      <c r="P60" s="114">
        <f t="shared" si="21"/>
        <v>14.5</v>
      </c>
      <c r="Q60" s="114">
        <f t="shared" si="9"/>
        <v>0.72500000000000009</v>
      </c>
      <c r="R60" s="115">
        <f t="shared" si="14"/>
        <v>14.5</v>
      </c>
      <c r="S60" s="115">
        <f t="shared" si="15"/>
        <v>16.5</v>
      </c>
      <c r="T60" s="115">
        <f t="shared" si="16"/>
        <v>12.5</v>
      </c>
      <c r="U60" s="115">
        <f t="shared" si="17"/>
        <v>14</v>
      </c>
      <c r="V60" s="115">
        <f t="shared" si="18"/>
        <v>13.5</v>
      </c>
      <c r="W60" s="28">
        <f t="shared" si="19"/>
        <v>71</v>
      </c>
      <c r="X60" s="116">
        <f t="shared" si="10"/>
        <v>14.200000000000001</v>
      </c>
      <c r="Y60" s="127">
        <v>60</v>
      </c>
      <c r="Z60" s="118">
        <f t="shared" si="11"/>
        <v>48</v>
      </c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120"/>
      <c r="AR60" s="119"/>
    </row>
    <row r="61" spans="1:44" s="117" customFormat="1" x14ac:dyDescent="0.3">
      <c r="A61" s="112">
        <v>55</v>
      </c>
      <c r="B61" s="127">
        <v>214425</v>
      </c>
      <c r="C61" s="127" t="s">
        <v>158</v>
      </c>
      <c r="D61" s="113">
        <v>8</v>
      </c>
      <c r="E61" s="113">
        <v>6</v>
      </c>
      <c r="F61" s="113">
        <v>8</v>
      </c>
      <c r="G61" s="113">
        <v>6</v>
      </c>
      <c r="H61" s="113">
        <v>6</v>
      </c>
      <c r="I61" s="113">
        <f t="shared" si="7"/>
        <v>34</v>
      </c>
      <c r="J61" s="113">
        <f t="shared" si="8"/>
        <v>5.0999999999999996</v>
      </c>
      <c r="K61" s="114">
        <v>3.5</v>
      </c>
      <c r="L61" s="114">
        <v>2.5</v>
      </c>
      <c r="M61" s="114">
        <v>3.5</v>
      </c>
      <c r="N61" s="114">
        <v>2.5</v>
      </c>
      <c r="O61" s="114">
        <v>3.5</v>
      </c>
      <c r="P61" s="114">
        <f t="shared" si="21"/>
        <v>15.5</v>
      </c>
      <c r="Q61" s="114">
        <f t="shared" si="9"/>
        <v>0.77500000000000002</v>
      </c>
      <c r="R61" s="115">
        <f t="shared" si="14"/>
        <v>11.5</v>
      </c>
      <c r="S61" s="115">
        <f t="shared" si="15"/>
        <v>8.5</v>
      </c>
      <c r="T61" s="115">
        <f t="shared" si="16"/>
        <v>11.5</v>
      </c>
      <c r="U61" s="115">
        <f t="shared" si="17"/>
        <v>8.5</v>
      </c>
      <c r="V61" s="115">
        <f t="shared" si="18"/>
        <v>9.5</v>
      </c>
      <c r="W61" s="28">
        <f t="shared" si="19"/>
        <v>49.5</v>
      </c>
      <c r="X61" s="116">
        <f t="shared" si="10"/>
        <v>9.9</v>
      </c>
      <c r="Y61" s="127">
        <v>36</v>
      </c>
      <c r="Z61" s="118">
        <f t="shared" si="11"/>
        <v>28.8</v>
      </c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19"/>
    </row>
    <row r="62" spans="1:44" ht="21" thickBot="1" x14ac:dyDescent="0.35"/>
    <row r="63" spans="1:44" x14ac:dyDescent="0.3">
      <c r="A63" s="138" t="s">
        <v>16</v>
      </c>
      <c r="B63" s="139"/>
      <c r="C63" s="140"/>
      <c r="D63" s="6">
        <f t="shared" ref="D63:V63" si="22">COUNT(D7:D61)</f>
        <v>55</v>
      </c>
      <c r="E63" s="6">
        <f t="shared" si="22"/>
        <v>55</v>
      </c>
      <c r="F63" s="6">
        <f t="shared" si="22"/>
        <v>55</v>
      </c>
      <c r="G63" s="6">
        <f t="shared" si="22"/>
        <v>55</v>
      </c>
      <c r="H63" s="6">
        <f t="shared" si="22"/>
        <v>55</v>
      </c>
      <c r="I63" s="7">
        <f t="shared" si="22"/>
        <v>55</v>
      </c>
      <c r="J63" s="7">
        <f t="shared" si="22"/>
        <v>55</v>
      </c>
      <c r="K63" s="78">
        <f t="shared" si="22"/>
        <v>55</v>
      </c>
      <c r="L63" s="78">
        <f t="shared" si="22"/>
        <v>55</v>
      </c>
      <c r="M63" s="78">
        <f t="shared" si="22"/>
        <v>55</v>
      </c>
      <c r="N63" s="78">
        <f t="shared" si="22"/>
        <v>55</v>
      </c>
      <c r="O63" s="78">
        <f t="shared" si="22"/>
        <v>55</v>
      </c>
      <c r="P63" s="75">
        <f t="shared" si="22"/>
        <v>55</v>
      </c>
      <c r="Q63" s="75">
        <f t="shared" si="22"/>
        <v>55</v>
      </c>
      <c r="R63" s="89">
        <f t="shared" si="22"/>
        <v>55</v>
      </c>
      <c r="S63" s="89">
        <f t="shared" si="22"/>
        <v>55</v>
      </c>
      <c r="T63" s="89">
        <f t="shared" si="22"/>
        <v>55</v>
      </c>
      <c r="U63" s="89">
        <f t="shared" si="22"/>
        <v>55</v>
      </c>
      <c r="V63" s="89">
        <f t="shared" si="22"/>
        <v>55</v>
      </c>
      <c r="W63" s="92">
        <f>COUNT(W6:W61)</f>
        <v>55</v>
      </c>
      <c r="X63" s="92">
        <f>COUNT(X6:X61)</f>
        <v>55</v>
      </c>
      <c r="Y63" s="92">
        <f t="shared" ref="Y63:Z63" si="23">COUNT(Y6:Y61)</f>
        <v>55</v>
      </c>
      <c r="Z63" s="92">
        <f t="shared" si="23"/>
        <v>55</v>
      </c>
    </row>
    <row r="64" spans="1:44" ht="21" customHeight="1" x14ac:dyDescent="0.3">
      <c r="A64" s="141" t="s">
        <v>17</v>
      </c>
      <c r="B64" s="142"/>
      <c r="C64" s="143"/>
      <c r="D64" s="8">
        <v>20</v>
      </c>
      <c r="E64" s="9">
        <v>20</v>
      </c>
      <c r="F64" s="9">
        <v>20</v>
      </c>
      <c r="G64" s="9">
        <v>20</v>
      </c>
      <c r="H64" s="81">
        <v>20</v>
      </c>
      <c r="I64" s="10">
        <f>SUM(D64:H64)</f>
        <v>100</v>
      </c>
      <c r="J64" s="82">
        <f>I64*0.15</f>
        <v>15</v>
      </c>
      <c r="K64" s="79">
        <v>6</v>
      </c>
      <c r="L64" s="13">
        <v>6</v>
      </c>
      <c r="M64" s="13">
        <v>6</v>
      </c>
      <c r="N64" s="13">
        <v>6</v>
      </c>
      <c r="O64" s="80">
        <v>6</v>
      </c>
      <c r="P64" s="76">
        <f>SUM(K64:O64)</f>
        <v>30</v>
      </c>
      <c r="Q64" s="87">
        <f>P64*0.05</f>
        <v>1.5</v>
      </c>
      <c r="R64" s="90">
        <f>(D64*0.15+K64*0.05)</f>
        <v>3.3</v>
      </c>
      <c r="S64" s="15">
        <f>((E64*0.15+L64*0.05))</f>
        <v>3.3</v>
      </c>
      <c r="T64" s="15">
        <f>((F64*0.15+M64*0.05))</f>
        <v>3.3</v>
      </c>
      <c r="U64" s="15">
        <f>((G64*0.15+N64*0.05))</f>
        <v>3.3</v>
      </c>
      <c r="V64" s="16">
        <f>((H64*0.15+O64*0.05))</f>
        <v>3.3</v>
      </c>
      <c r="W64" s="93">
        <v>130</v>
      </c>
      <c r="X64" s="91">
        <f>W64*0.2</f>
        <v>26</v>
      </c>
      <c r="Y64" s="14">
        <v>100</v>
      </c>
      <c r="Z64" s="76">
        <f>Y64*0.8</f>
        <v>80</v>
      </c>
    </row>
    <row r="65" spans="1:26" x14ac:dyDescent="0.3">
      <c r="A65" s="141" t="s">
        <v>79</v>
      </c>
      <c r="B65" s="142"/>
      <c r="C65" s="143"/>
      <c r="D65" s="8">
        <f>D64*0.4</f>
        <v>8</v>
      </c>
      <c r="E65" s="9">
        <f>E64*0.4</f>
        <v>8</v>
      </c>
      <c r="F65" s="9">
        <f t="shared" ref="F65:J65" si="24">F64*0.4</f>
        <v>8</v>
      </c>
      <c r="G65" s="9">
        <f t="shared" si="24"/>
        <v>8</v>
      </c>
      <c r="H65" s="81">
        <f t="shared" si="24"/>
        <v>8</v>
      </c>
      <c r="I65" s="10">
        <f t="shared" si="24"/>
        <v>40</v>
      </c>
      <c r="J65" s="82">
        <f t="shared" si="24"/>
        <v>6</v>
      </c>
      <c r="K65" s="79">
        <f>K64*0.4</f>
        <v>2.4000000000000004</v>
      </c>
      <c r="L65" s="13">
        <f>L64*0.4</f>
        <v>2.4000000000000004</v>
      </c>
      <c r="M65" s="13">
        <f t="shared" ref="M65:Z65" si="25">M64*0.4</f>
        <v>2.4000000000000004</v>
      </c>
      <c r="N65" s="13">
        <f t="shared" si="25"/>
        <v>2.4000000000000004</v>
      </c>
      <c r="O65" s="80">
        <f t="shared" si="25"/>
        <v>2.4000000000000004</v>
      </c>
      <c r="P65" s="76">
        <f t="shared" si="25"/>
        <v>12</v>
      </c>
      <c r="Q65" s="87">
        <f t="shared" si="25"/>
        <v>0.60000000000000009</v>
      </c>
      <c r="R65" s="90">
        <f t="shared" si="25"/>
        <v>1.32</v>
      </c>
      <c r="S65" s="15">
        <f t="shared" si="25"/>
        <v>1.32</v>
      </c>
      <c r="T65" s="15">
        <f t="shared" si="25"/>
        <v>1.32</v>
      </c>
      <c r="U65" s="15">
        <f t="shared" si="25"/>
        <v>1.32</v>
      </c>
      <c r="V65" s="16">
        <f t="shared" si="25"/>
        <v>1.32</v>
      </c>
      <c r="W65" s="93">
        <f t="shared" si="25"/>
        <v>52</v>
      </c>
      <c r="X65" s="91">
        <f t="shared" si="25"/>
        <v>10.4</v>
      </c>
      <c r="Y65" s="14">
        <f t="shared" si="25"/>
        <v>40</v>
      </c>
      <c r="Z65" s="76">
        <f t="shared" si="25"/>
        <v>32</v>
      </c>
    </row>
    <row r="66" spans="1:26" ht="21" customHeight="1" x14ac:dyDescent="0.3">
      <c r="A66" s="141" t="s">
        <v>18</v>
      </c>
      <c r="B66" s="142"/>
      <c r="C66" s="143"/>
      <c r="D66" s="8">
        <f>COUNTIF(D7:D61, "&gt;=8")</f>
        <v>37</v>
      </c>
      <c r="E66" s="8">
        <f t="shared" ref="E66:Z66" si="26">COUNTIF(E7:E61, "&gt;=8")</f>
        <v>34</v>
      </c>
      <c r="F66" s="8">
        <f t="shared" si="26"/>
        <v>33</v>
      </c>
      <c r="G66" s="8">
        <f t="shared" si="26"/>
        <v>33</v>
      </c>
      <c r="H66" s="8">
        <f t="shared" si="26"/>
        <v>32</v>
      </c>
      <c r="I66" s="8">
        <f>COUNTIF(I7:I61, "&gt;=40")</f>
        <v>29</v>
      </c>
      <c r="J66" s="8">
        <f>COUNTIF(J7:J61, "&gt;=6")</f>
        <v>29</v>
      </c>
      <c r="K66" s="8">
        <f>COUNTIF(K7:K61, "&gt;=2.4")</f>
        <v>19</v>
      </c>
      <c r="L66" s="8">
        <f t="shared" ref="L66:O66" si="27">COUNTIF(L7:L61, "&gt;=2.4")</f>
        <v>27</v>
      </c>
      <c r="M66" s="8">
        <f t="shared" si="27"/>
        <v>25</v>
      </c>
      <c r="N66" s="8">
        <f t="shared" si="27"/>
        <v>25</v>
      </c>
      <c r="O66" s="8">
        <f t="shared" si="27"/>
        <v>26</v>
      </c>
      <c r="P66" s="8">
        <f>COUNTIF(P7:P61, "&gt;=12")</f>
        <v>22</v>
      </c>
      <c r="Q66" s="8">
        <f>COUNTIF(Q7:Q61, "&gt;=.6")</f>
        <v>22</v>
      </c>
      <c r="R66" s="8">
        <f>COUNTIF(R7:R61, "&gt;=1.32")</f>
        <v>55</v>
      </c>
      <c r="S66" s="8">
        <f t="shared" ref="S66:V66" si="28">COUNTIF(S7:S61, "&gt;=1.32")</f>
        <v>55</v>
      </c>
      <c r="T66" s="8">
        <f t="shared" si="28"/>
        <v>55</v>
      </c>
      <c r="U66" s="8">
        <f t="shared" si="28"/>
        <v>55</v>
      </c>
      <c r="V66" s="8">
        <f t="shared" si="28"/>
        <v>55</v>
      </c>
      <c r="W66" s="8">
        <f>COUNTIF(W7:W61, "&gt;=52")</f>
        <v>24</v>
      </c>
      <c r="X66" s="8">
        <f>COUNTIF(X7:X61, "&gt;=10.4")</f>
        <v>24</v>
      </c>
      <c r="Y66" s="8">
        <f>COUNTIF(Y7:Y61, "&gt;=40")</f>
        <v>27</v>
      </c>
      <c r="Z66" s="8">
        <f>COUNTIF(Z7:Z61, "&gt;=32")</f>
        <v>27</v>
      </c>
    </row>
    <row r="67" spans="1:26" x14ac:dyDescent="0.3">
      <c r="A67" s="141" t="s">
        <v>19</v>
      </c>
      <c r="B67" s="142"/>
      <c r="C67" s="143"/>
      <c r="D67" s="83" t="str">
        <f xml:space="preserve"> IF(((D66/COUNT(D7:D61))*100)&gt;=60,"3", IF(AND(((D66/COUNT(D7:D61))*100)&lt;60, ((D66/COUNT(D7:D61))*100)&gt;=50),"2", IF( AND(((D66/COUNT(D7:D61))*100)&lt;50, ((D66/COUNT(D7:D61))*100)&gt;=40),"1","0")))</f>
        <v>3</v>
      </c>
      <c r="E67" s="83" t="str">
        <f t="shared" ref="E67:Z67" si="29" xml:space="preserve"> IF(((E66/COUNT(E7:E61))*100)&gt;=60,"3", IF(AND(((E66/COUNT(E7:E61))*100)&lt;60, ((E66/COUNT(E7:E61))*100)&gt;=50),"2", IF( AND(((E66/COUNT(E7:E61))*100)&lt;50, ((E66/COUNT(E7:E61))*100)&gt;=40),"1","0")))</f>
        <v>3</v>
      </c>
      <c r="F67" s="83" t="str">
        <f t="shared" si="29"/>
        <v>3</v>
      </c>
      <c r="G67" s="83" t="str">
        <f t="shared" si="29"/>
        <v>3</v>
      </c>
      <c r="H67" s="83" t="str">
        <f t="shared" si="29"/>
        <v>2</v>
      </c>
      <c r="I67" s="83" t="str">
        <f t="shared" si="29"/>
        <v>2</v>
      </c>
      <c r="J67" s="83" t="str">
        <f t="shared" si="29"/>
        <v>2</v>
      </c>
      <c r="K67" s="83" t="str">
        <f t="shared" si="29"/>
        <v>0</v>
      </c>
      <c r="L67" s="83" t="str">
        <f t="shared" si="29"/>
        <v>1</v>
      </c>
      <c r="M67" s="83" t="str">
        <f t="shared" si="29"/>
        <v>1</v>
      </c>
      <c r="N67" s="83" t="str">
        <f t="shared" si="29"/>
        <v>1</v>
      </c>
      <c r="O67" s="83" t="str">
        <f t="shared" si="29"/>
        <v>1</v>
      </c>
      <c r="P67" s="83" t="str">
        <f t="shared" si="29"/>
        <v>1</v>
      </c>
      <c r="Q67" s="83" t="str">
        <f t="shared" si="29"/>
        <v>1</v>
      </c>
      <c r="R67" s="83" t="str">
        <f t="shared" si="29"/>
        <v>3</v>
      </c>
      <c r="S67" s="83" t="str">
        <f t="shared" si="29"/>
        <v>3</v>
      </c>
      <c r="T67" s="83" t="str">
        <f t="shared" si="29"/>
        <v>3</v>
      </c>
      <c r="U67" s="83" t="str">
        <f t="shared" si="29"/>
        <v>3</v>
      </c>
      <c r="V67" s="83" t="str">
        <f t="shared" si="29"/>
        <v>3</v>
      </c>
      <c r="W67" s="83" t="str">
        <f t="shared" si="29"/>
        <v>1</v>
      </c>
      <c r="X67" s="83" t="str">
        <f t="shared" si="29"/>
        <v>1</v>
      </c>
      <c r="Y67" s="83" t="str">
        <f t="shared" si="29"/>
        <v>1</v>
      </c>
      <c r="Z67" s="83" t="str">
        <f t="shared" si="29"/>
        <v>1</v>
      </c>
    </row>
    <row r="68" spans="1:26" ht="21" thickBot="1" x14ac:dyDescent="0.35">
      <c r="A68" s="186" t="s">
        <v>20</v>
      </c>
      <c r="B68" s="187"/>
      <c r="C68" s="188"/>
      <c r="D68" s="11">
        <f>((D66/COUNT(D7:D61))*D67)</f>
        <v>2.0181818181818181</v>
      </c>
      <c r="E68" s="11">
        <f t="shared" ref="E68:Z68" si="30">((E66/COUNT(E7:E61))*E67)</f>
        <v>1.8545454545454545</v>
      </c>
      <c r="F68" s="11">
        <f t="shared" si="30"/>
        <v>1.7999999999999998</v>
      </c>
      <c r="G68" s="11">
        <f t="shared" si="30"/>
        <v>1.7999999999999998</v>
      </c>
      <c r="H68" s="11">
        <f t="shared" si="30"/>
        <v>1.1636363636363636</v>
      </c>
      <c r="I68" s="11">
        <f t="shared" si="30"/>
        <v>1.0545454545454545</v>
      </c>
      <c r="J68" s="11">
        <f t="shared" si="30"/>
        <v>1.0545454545454545</v>
      </c>
      <c r="K68" s="11">
        <f t="shared" si="30"/>
        <v>0</v>
      </c>
      <c r="L68" s="11">
        <f t="shared" si="30"/>
        <v>0.49090909090909091</v>
      </c>
      <c r="M68" s="11">
        <f t="shared" si="30"/>
        <v>0.45454545454545453</v>
      </c>
      <c r="N68" s="11">
        <f t="shared" si="30"/>
        <v>0.45454545454545453</v>
      </c>
      <c r="O68" s="11">
        <f t="shared" si="30"/>
        <v>0.47272727272727272</v>
      </c>
      <c r="P68" s="11">
        <f t="shared" si="30"/>
        <v>0.4</v>
      </c>
      <c r="Q68" s="11">
        <f t="shared" si="30"/>
        <v>0.4</v>
      </c>
      <c r="R68" s="11">
        <f t="shared" si="30"/>
        <v>3</v>
      </c>
      <c r="S68" s="11">
        <f t="shared" si="30"/>
        <v>3</v>
      </c>
      <c r="T68" s="11">
        <f t="shared" si="30"/>
        <v>3</v>
      </c>
      <c r="U68" s="11">
        <f t="shared" si="30"/>
        <v>3</v>
      </c>
      <c r="V68" s="11">
        <f t="shared" si="30"/>
        <v>3</v>
      </c>
      <c r="W68" s="11">
        <f t="shared" si="30"/>
        <v>0.43636363636363634</v>
      </c>
      <c r="X68" s="11">
        <f t="shared" si="30"/>
        <v>0.43636363636363634</v>
      </c>
      <c r="Y68" s="11">
        <f t="shared" si="30"/>
        <v>0.49090909090909091</v>
      </c>
      <c r="Z68" s="11">
        <f t="shared" si="30"/>
        <v>0.49090909090909091</v>
      </c>
    </row>
    <row r="69" spans="1:26" ht="21" thickBot="1" x14ac:dyDescent="0.35">
      <c r="A69" s="2"/>
      <c r="B69" s="2"/>
      <c r="C69" s="2"/>
      <c r="D69" s="2"/>
    </row>
    <row r="70" spans="1:26" x14ac:dyDescent="0.3">
      <c r="A70" s="189" t="s">
        <v>21</v>
      </c>
      <c r="B70" s="190"/>
      <c r="C70" s="191"/>
      <c r="D70" s="2"/>
      <c r="E70" s="168" t="s">
        <v>22</v>
      </c>
      <c r="F70" s="169"/>
      <c r="G70" s="169"/>
      <c r="H70" s="169"/>
      <c r="I70" s="169"/>
      <c r="J70" s="169"/>
      <c r="K70" s="169"/>
      <c r="L70" s="169"/>
      <c r="M70" s="169"/>
      <c r="N70" s="170"/>
      <c r="O70" s="77" t="s">
        <v>12</v>
      </c>
      <c r="P70" s="19" t="s">
        <v>3</v>
      </c>
      <c r="Q70" s="19" t="s">
        <v>4</v>
      </c>
      <c r="R70" s="19" t="s">
        <v>5</v>
      </c>
      <c r="S70" s="20" t="s">
        <v>6</v>
      </c>
    </row>
    <row r="71" spans="1:26" ht="21" thickBot="1" x14ac:dyDescent="0.35">
      <c r="A71" s="21" t="s">
        <v>80</v>
      </c>
      <c r="B71" s="3"/>
      <c r="C71" s="22"/>
      <c r="D71" s="2"/>
      <c r="E71" s="171"/>
      <c r="F71" s="172"/>
      <c r="G71" s="172"/>
      <c r="H71" s="172"/>
      <c r="I71" s="172"/>
      <c r="J71" s="172"/>
      <c r="K71" s="172"/>
      <c r="L71" s="172"/>
      <c r="M71" s="172"/>
      <c r="N71" s="173"/>
      <c r="O71" s="4">
        <f>(R68*0.2+Z68*0.8)</f>
        <v>0.9927272727272729</v>
      </c>
      <c r="P71" s="4">
        <f>(S68*0.2+Z68*0.8)</f>
        <v>0.9927272727272729</v>
      </c>
      <c r="Q71" s="4">
        <f>(T68*0.2+Z68*0.8)</f>
        <v>0.9927272727272729</v>
      </c>
      <c r="R71" s="4">
        <f>(U68*0.2+Z68*0.8)</f>
        <v>0.9927272727272729</v>
      </c>
      <c r="S71" s="5">
        <f>(V68*0.2+Z68*0.8)</f>
        <v>0.9927272727272729</v>
      </c>
    </row>
    <row r="72" spans="1:26" x14ac:dyDescent="0.3">
      <c r="A72" s="21" t="s">
        <v>81</v>
      </c>
      <c r="B72" s="3"/>
      <c r="C72" s="22"/>
      <c r="D72" s="2"/>
    </row>
    <row r="73" spans="1:26" ht="21" thickBot="1" x14ac:dyDescent="0.35">
      <c r="A73" s="23" t="s">
        <v>82</v>
      </c>
      <c r="B73" s="24"/>
      <c r="C73" s="25"/>
      <c r="D73" s="2"/>
    </row>
  </sheetData>
  <mergeCells count="22">
    <mergeCell ref="A65:C65"/>
    <mergeCell ref="A66:C66"/>
    <mergeCell ref="A67:C67"/>
    <mergeCell ref="A68:C68"/>
    <mergeCell ref="A70:C70"/>
    <mergeCell ref="E70:N71"/>
    <mergeCell ref="Y4:Y6"/>
    <mergeCell ref="Z4:Z6"/>
    <mergeCell ref="D5:J5"/>
    <mergeCell ref="K5:Q5"/>
    <mergeCell ref="A63:C63"/>
    <mergeCell ref="A64:C64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73"/>
  <sheetViews>
    <sheetView topLeftCell="M58" zoomScale="80" zoomScaleNormal="80" workbookViewId="0">
      <selection activeCell="S71" sqref="S71"/>
    </sheetView>
  </sheetViews>
  <sheetFormatPr defaultColWidth="8.85546875" defaultRowHeight="20.25" x14ac:dyDescent="0.3"/>
  <cols>
    <col min="1" max="1" width="8.5703125" style="1" bestFit="1" customWidth="1"/>
    <col min="2" max="2" width="11.42578125" style="1" customWidth="1"/>
    <col min="3" max="3" width="28.42578125" style="1" customWidth="1"/>
    <col min="4" max="8" width="13.28515625" style="1" bestFit="1" customWidth="1"/>
    <col min="9" max="9" width="15.7109375" style="1" bestFit="1" customWidth="1"/>
    <col min="10" max="10" width="18.42578125" style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hidden="1" customWidth="1"/>
    <col min="27" max="43" width="8.85546875" style="120"/>
    <col min="44" max="44" width="8.85546875" style="119"/>
    <col min="45" max="265" width="8.85546875" style="117"/>
    <col min="266" max="16384" width="8.85546875" style="1"/>
  </cols>
  <sheetData>
    <row r="1" spans="1:44" x14ac:dyDescent="0.3">
      <c r="A1" s="144" t="s">
        <v>103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</row>
    <row r="2" spans="1:44" ht="21" thickBot="1" x14ac:dyDescent="0.35">
      <c r="A2" s="144" t="str">
        <f>'BADM I'!A2</f>
        <v>DEPARTMENT OF COMMERCE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</row>
    <row r="3" spans="1:44" ht="21" thickBot="1" x14ac:dyDescent="0.35">
      <c r="A3" s="145" t="s">
        <v>85</v>
      </c>
      <c r="B3" s="146"/>
      <c r="C3" s="126" t="s">
        <v>168</v>
      </c>
      <c r="D3" s="95" t="s">
        <v>100</v>
      </c>
      <c r="E3" s="94"/>
      <c r="F3" s="147" t="s">
        <v>162</v>
      </c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</row>
    <row r="4" spans="1:44" ht="21" customHeight="1" thickBot="1" x14ac:dyDescent="0.35">
      <c r="A4" s="148" t="s">
        <v>0</v>
      </c>
      <c r="B4" s="150" t="s">
        <v>1</v>
      </c>
      <c r="C4" s="153" t="s">
        <v>2</v>
      </c>
      <c r="D4" s="156" t="s">
        <v>101</v>
      </c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8"/>
      <c r="R4" s="159" t="s">
        <v>102</v>
      </c>
      <c r="S4" s="160"/>
      <c r="T4" s="160"/>
      <c r="U4" s="160"/>
      <c r="V4" s="161"/>
      <c r="W4" s="17" t="s">
        <v>15</v>
      </c>
      <c r="X4" s="165" t="s">
        <v>14</v>
      </c>
      <c r="Y4" s="174" t="s">
        <v>83</v>
      </c>
      <c r="Z4" s="177" t="s">
        <v>84</v>
      </c>
    </row>
    <row r="5" spans="1:44" x14ac:dyDescent="0.3">
      <c r="A5" s="149"/>
      <c r="B5" s="151"/>
      <c r="C5" s="154"/>
      <c r="D5" s="180" t="s">
        <v>11</v>
      </c>
      <c r="E5" s="181"/>
      <c r="F5" s="181"/>
      <c r="G5" s="181"/>
      <c r="H5" s="181"/>
      <c r="I5" s="181"/>
      <c r="J5" s="182"/>
      <c r="K5" s="183" t="s">
        <v>89</v>
      </c>
      <c r="L5" s="184"/>
      <c r="M5" s="184"/>
      <c r="N5" s="184"/>
      <c r="O5" s="184"/>
      <c r="P5" s="184"/>
      <c r="Q5" s="185"/>
      <c r="R5" s="162"/>
      <c r="S5" s="163"/>
      <c r="T5" s="163"/>
      <c r="U5" s="163"/>
      <c r="V5" s="164"/>
      <c r="W5" s="18" t="s">
        <v>13</v>
      </c>
      <c r="X5" s="166"/>
      <c r="Y5" s="175"/>
      <c r="Z5" s="178"/>
    </row>
    <row r="6" spans="1:44" ht="21" thickBot="1" x14ac:dyDescent="0.35">
      <c r="A6" s="149"/>
      <c r="B6" s="152"/>
      <c r="C6" s="155"/>
      <c r="D6" s="104" t="s">
        <v>9</v>
      </c>
      <c r="E6" s="105" t="s">
        <v>86</v>
      </c>
      <c r="F6" s="105" t="s">
        <v>8</v>
      </c>
      <c r="G6" s="105" t="s">
        <v>87</v>
      </c>
      <c r="H6" s="105" t="s">
        <v>88</v>
      </c>
      <c r="I6" s="106" t="s">
        <v>10</v>
      </c>
      <c r="J6" s="107" t="s">
        <v>97</v>
      </c>
      <c r="K6" s="108" t="s">
        <v>90</v>
      </c>
      <c r="L6" s="109" t="s">
        <v>91</v>
      </c>
      <c r="M6" s="109" t="s">
        <v>92</v>
      </c>
      <c r="N6" s="109" t="s">
        <v>93</v>
      </c>
      <c r="O6" s="109" t="s">
        <v>94</v>
      </c>
      <c r="P6" s="109" t="s">
        <v>95</v>
      </c>
      <c r="Q6" s="110" t="s">
        <v>98</v>
      </c>
      <c r="R6" s="125" t="s">
        <v>12</v>
      </c>
      <c r="S6" s="86" t="s">
        <v>3</v>
      </c>
      <c r="T6" s="86" t="s">
        <v>4</v>
      </c>
      <c r="U6" s="86" t="s">
        <v>5</v>
      </c>
      <c r="V6" s="84" t="s">
        <v>6</v>
      </c>
      <c r="W6" s="111" t="s">
        <v>96</v>
      </c>
      <c r="X6" s="167"/>
      <c r="Y6" s="176"/>
      <c r="Z6" s="179"/>
    </row>
    <row r="7" spans="1:44" s="117" customFormat="1" x14ac:dyDescent="0.3">
      <c r="A7" s="112">
        <v>1</v>
      </c>
      <c r="B7" s="127">
        <v>214371</v>
      </c>
      <c r="C7" s="127" t="s">
        <v>105</v>
      </c>
      <c r="D7" s="122">
        <v>15</v>
      </c>
      <c r="E7" s="122">
        <v>12</v>
      </c>
      <c r="F7" s="122">
        <v>15</v>
      </c>
      <c r="G7" s="122">
        <v>13</v>
      </c>
      <c r="H7" s="122">
        <v>11</v>
      </c>
      <c r="I7" s="113">
        <f>SUM(D7:H7)</f>
        <v>66</v>
      </c>
      <c r="J7" s="113">
        <f>I7*0.15</f>
        <v>9.9</v>
      </c>
      <c r="K7" s="114">
        <v>2.5</v>
      </c>
      <c r="L7" s="114">
        <v>1.5</v>
      </c>
      <c r="M7" s="114">
        <v>3.5</v>
      </c>
      <c r="N7" s="114">
        <v>1.5</v>
      </c>
      <c r="O7" s="114">
        <v>3.5</v>
      </c>
      <c r="P7" s="114">
        <f>SUM(K7:O7)</f>
        <v>12.5</v>
      </c>
      <c r="Q7" s="114">
        <f>P7*0.05</f>
        <v>0.625</v>
      </c>
      <c r="R7" s="115">
        <f>D7+K7</f>
        <v>17.5</v>
      </c>
      <c r="S7" s="115">
        <f t="shared" ref="S7:W22" si="0">E7+L7</f>
        <v>13.5</v>
      </c>
      <c r="T7" s="115">
        <f t="shared" si="0"/>
        <v>18.5</v>
      </c>
      <c r="U7" s="115">
        <f t="shared" si="0"/>
        <v>14.5</v>
      </c>
      <c r="V7" s="115">
        <f t="shared" si="0"/>
        <v>14.5</v>
      </c>
      <c r="W7" s="28">
        <f>I7+P7</f>
        <v>78.5</v>
      </c>
      <c r="X7" s="116">
        <f>W7*0.2</f>
        <v>15.700000000000001</v>
      </c>
      <c r="Y7" s="128">
        <v>59</v>
      </c>
      <c r="Z7" s="118">
        <f>Y7*0.8</f>
        <v>47.2</v>
      </c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19"/>
    </row>
    <row r="8" spans="1:44" s="117" customFormat="1" x14ac:dyDescent="0.3">
      <c r="A8" s="112">
        <v>2</v>
      </c>
      <c r="B8" s="127">
        <v>214372</v>
      </c>
      <c r="C8" s="127" t="s">
        <v>106</v>
      </c>
      <c r="D8" s="122">
        <v>12</v>
      </c>
      <c r="E8" s="122">
        <v>11</v>
      </c>
      <c r="F8" s="122">
        <v>13</v>
      </c>
      <c r="G8" s="122">
        <v>12</v>
      </c>
      <c r="H8" s="122">
        <v>11</v>
      </c>
      <c r="I8" s="113">
        <f t="shared" ref="I8:I61" si="1">SUM(D8:H8)</f>
        <v>59</v>
      </c>
      <c r="J8" s="113">
        <f t="shared" ref="J8:J61" si="2">I8*0.15</f>
        <v>8.85</v>
      </c>
      <c r="K8" s="114">
        <v>2.5</v>
      </c>
      <c r="L8" s="114">
        <v>3.5</v>
      </c>
      <c r="M8" s="114">
        <v>4.5</v>
      </c>
      <c r="N8" s="114">
        <v>1.5</v>
      </c>
      <c r="O8" s="114">
        <v>2.5</v>
      </c>
      <c r="P8" s="114">
        <f t="shared" ref="P8:P61" si="3">SUM(K8:O8)</f>
        <v>14.5</v>
      </c>
      <c r="Q8" s="114">
        <f t="shared" ref="Q8:Q61" si="4">P8*0.05</f>
        <v>0.72500000000000009</v>
      </c>
      <c r="R8" s="115">
        <f t="shared" ref="R8:W61" si="5">D8+K8</f>
        <v>14.5</v>
      </c>
      <c r="S8" s="115">
        <f t="shared" si="0"/>
        <v>14.5</v>
      </c>
      <c r="T8" s="115">
        <f t="shared" si="0"/>
        <v>17.5</v>
      </c>
      <c r="U8" s="115">
        <f t="shared" si="0"/>
        <v>13.5</v>
      </c>
      <c r="V8" s="115">
        <f t="shared" si="0"/>
        <v>13.5</v>
      </c>
      <c r="W8" s="28">
        <f t="shared" si="0"/>
        <v>73.5</v>
      </c>
      <c r="X8" s="116">
        <f t="shared" ref="X8:X61" si="6">W8*0.2</f>
        <v>14.700000000000001</v>
      </c>
      <c r="Y8" s="127">
        <v>40</v>
      </c>
      <c r="Z8" s="118">
        <f t="shared" ref="Z8:Z61" si="7">Y8*0.8</f>
        <v>32</v>
      </c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19"/>
    </row>
    <row r="9" spans="1:44" s="117" customFormat="1" x14ac:dyDescent="0.3">
      <c r="A9" s="112">
        <v>3</v>
      </c>
      <c r="B9" s="127">
        <v>214373</v>
      </c>
      <c r="C9" s="127" t="s">
        <v>107</v>
      </c>
      <c r="D9" s="122">
        <v>12</v>
      </c>
      <c r="E9" s="122">
        <v>11</v>
      </c>
      <c r="F9" s="122">
        <v>13</v>
      </c>
      <c r="G9" s="122">
        <v>11</v>
      </c>
      <c r="H9" s="122">
        <v>10</v>
      </c>
      <c r="I9" s="113">
        <f t="shared" si="1"/>
        <v>57</v>
      </c>
      <c r="J9" s="113">
        <f t="shared" si="2"/>
        <v>8.5499999999999989</v>
      </c>
      <c r="K9" s="114">
        <v>2.5</v>
      </c>
      <c r="L9" s="114">
        <v>1.5</v>
      </c>
      <c r="M9" s="114">
        <v>2.5</v>
      </c>
      <c r="N9" s="114">
        <v>1.5</v>
      </c>
      <c r="O9" s="114">
        <v>2.5</v>
      </c>
      <c r="P9" s="114">
        <f t="shared" si="3"/>
        <v>10.5</v>
      </c>
      <c r="Q9" s="114">
        <f t="shared" si="4"/>
        <v>0.52500000000000002</v>
      </c>
      <c r="R9" s="115">
        <f t="shared" si="5"/>
        <v>14.5</v>
      </c>
      <c r="S9" s="115">
        <f t="shared" si="0"/>
        <v>12.5</v>
      </c>
      <c r="T9" s="115">
        <f t="shared" si="0"/>
        <v>15.5</v>
      </c>
      <c r="U9" s="115">
        <f t="shared" si="0"/>
        <v>12.5</v>
      </c>
      <c r="V9" s="115">
        <f t="shared" si="0"/>
        <v>12.5</v>
      </c>
      <c r="W9" s="28">
        <f t="shared" si="0"/>
        <v>67.5</v>
      </c>
      <c r="X9" s="116">
        <f t="shared" si="6"/>
        <v>13.5</v>
      </c>
      <c r="Y9" s="127">
        <v>47</v>
      </c>
      <c r="Z9" s="118">
        <f t="shared" si="7"/>
        <v>37.6</v>
      </c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19"/>
    </row>
    <row r="10" spans="1:44" s="117" customFormat="1" x14ac:dyDescent="0.3">
      <c r="A10" s="112">
        <v>4</v>
      </c>
      <c r="B10" s="127">
        <v>214374</v>
      </c>
      <c r="C10" s="127" t="s">
        <v>108</v>
      </c>
      <c r="D10" s="122">
        <v>9</v>
      </c>
      <c r="E10" s="122">
        <v>8</v>
      </c>
      <c r="F10" s="122">
        <v>9</v>
      </c>
      <c r="G10" s="122">
        <v>8</v>
      </c>
      <c r="H10" s="122">
        <v>7</v>
      </c>
      <c r="I10" s="113">
        <f t="shared" si="1"/>
        <v>41</v>
      </c>
      <c r="J10" s="113">
        <f t="shared" si="2"/>
        <v>6.1499999999999995</v>
      </c>
      <c r="K10" s="114">
        <v>1.5</v>
      </c>
      <c r="L10" s="114">
        <v>2.5</v>
      </c>
      <c r="M10" s="114">
        <v>2.5</v>
      </c>
      <c r="N10" s="114">
        <v>3.5</v>
      </c>
      <c r="O10" s="114">
        <v>4.5</v>
      </c>
      <c r="P10" s="114">
        <f t="shared" si="3"/>
        <v>14.5</v>
      </c>
      <c r="Q10" s="114">
        <f t="shared" si="4"/>
        <v>0.72500000000000009</v>
      </c>
      <c r="R10" s="115">
        <f t="shared" si="5"/>
        <v>10.5</v>
      </c>
      <c r="S10" s="115">
        <f t="shared" si="0"/>
        <v>10.5</v>
      </c>
      <c r="T10" s="115">
        <f t="shared" si="0"/>
        <v>11.5</v>
      </c>
      <c r="U10" s="115">
        <f t="shared" si="0"/>
        <v>11.5</v>
      </c>
      <c r="V10" s="115">
        <f t="shared" si="0"/>
        <v>11.5</v>
      </c>
      <c r="W10" s="28">
        <f t="shared" si="0"/>
        <v>55.5</v>
      </c>
      <c r="X10" s="116">
        <f t="shared" si="6"/>
        <v>11.100000000000001</v>
      </c>
      <c r="Y10" s="127">
        <v>36</v>
      </c>
      <c r="Z10" s="118">
        <f t="shared" si="7"/>
        <v>28.8</v>
      </c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19"/>
    </row>
    <row r="11" spans="1:44" s="117" customFormat="1" x14ac:dyDescent="0.3">
      <c r="A11" s="112">
        <v>5</v>
      </c>
      <c r="B11" s="127">
        <v>214375</v>
      </c>
      <c r="C11" s="127" t="s">
        <v>109</v>
      </c>
      <c r="D11" s="122">
        <v>12</v>
      </c>
      <c r="E11" s="122">
        <v>13</v>
      </c>
      <c r="F11" s="122">
        <v>12</v>
      </c>
      <c r="G11" s="122">
        <v>11</v>
      </c>
      <c r="H11" s="122">
        <v>12</v>
      </c>
      <c r="I11" s="113">
        <f t="shared" si="1"/>
        <v>60</v>
      </c>
      <c r="J11" s="113">
        <f t="shared" si="2"/>
        <v>9</v>
      </c>
      <c r="K11" s="114">
        <v>3.5</v>
      </c>
      <c r="L11" s="114">
        <v>2.5</v>
      </c>
      <c r="M11" s="114">
        <v>1.5</v>
      </c>
      <c r="N11" s="114">
        <v>3.5</v>
      </c>
      <c r="O11" s="114">
        <v>4.5</v>
      </c>
      <c r="P11" s="114">
        <f t="shared" si="3"/>
        <v>15.5</v>
      </c>
      <c r="Q11" s="114">
        <f t="shared" si="4"/>
        <v>0.77500000000000002</v>
      </c>
      <c r="R11" s="115">
        <f t="shared" si="5"/>
        <v>15.5</v>
      </c>
      <c r="S11" s="115">
        <f t="shared" si="0"/>
        <v>15.5</v>
      </c>
      <c r="T11" s="115">
        <f t="shared" si="0"/>
        <v>13.5</v>
      </c>
      <c r="U11" s="115">
        <f t="shared" si="0"/>
        <v>14.5</v>
      </c>
      <c r="V11" s="115">
        <f t="shared" si="0"/>
        <v>16.5</v>
      </c>
      <c r="W11" s="28">
        <f t="shared" si="0"/>
        <v>75.5</v>
      </c>
      <c r="X11" s="116">
        <f t="shared" si="6"/>
        <v>15.100000000000001</v>
      </c>
      <c r="Y11" s="127">
        <v>50</v>
      </c>
      <c r="Z11" s="118">
        <f t="shared" si="7"/>
        <v>40</v>
      </c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19"/>
    </row>
    <row r="12" spans="1:44" s="117" customFormat="1" x14ac:dyDescent="0.3">
      <c r="A12" s="112">
        <v>6</v>
      </c>
      <c r="B12" s="127">
        <v>214376</v>
      </c>
      <c r="C12" s="127" t="s">
        <v>110</v>
      </c>
      <c r="D12" s="122">
        <v>10</v>
      </c>
      <c r="E12" s="122">
        <v>9</v>
      </c>
      <c r="F12" s="122">
        <v>8</v>
      </c>
      <c r="G12" s="122">
        <v>7</v>
      </c>
      <c r="H12" s="122">
        <v>6</v>
      </c>
      <c r="I12" s="113">
        <f t="shared" si="1"/>
        <v>40</v>
      </c>
      <c r="J12" s="113">
        <f t="shared" si="2"/>
        <v>6</v>
      </c>
      <c r="K12" s="114">
        <v>2.5</v>
      </c>
      <c r="L12" s="114">
        <v>1.5</v>
      </c>
      <c r="M12" s="114">
        <v>2.5</v>
      </c>
      <c r="N12" s="114">
        <v>1.5</v>
      </c>
      <c r="O12" s="114">
        <v>2.5</v>
      </c>
      <c r="P12" s="114">
        <f t="shared" si="3"/>
        <v>10.5</v>
      </c>
      <c r="Q12" s="114">
        <f t="shared" si="4"/>
        <v>0.52500000000000002</v>
      </c>
      <c r="R12" s="115">
        <f t="shared" si="5"/>
        <v>12.5</v>
      </c>
      <c r="S12" s="115">
        <f t="shared" si="0"/>
        <v>10.5</v>
      </c>
      <c r="T12" s="115">
        <f t="shared" si="0"/>
        <v>10.5</v>
      </c>
      <c r="U12" s="115">
        <f t="shared" si="0"/>
        <v>8.5</v>
      </c>
      <c r="V12" s="115">
        <f t="shared" si="0"/>
        <v>8.5</v>
      </c>
      <c r="W12" s="28">
        <f t="shared" si="0"/>
        <v>50.5</v>
      </c>
      <c r="X12" s="116">
        <f t="shared" si="6"/>
        <v>10.100000000000001</v>
      </c>
      <c r="Y12" s="127">
        <v>36</v>
      </c>
      <c r="Z12" s="118">
        <f t="shared" si="7"/>
        <v>28.8</v>
      </c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19"/>
    </row>
    <row r="13" spans="1:44" s="117" customFormat="1" x14ac:dyDescent="0.3">
      <c r="A13" s="112">
        <v>7</v>
      </c>
      <c r="B13" s="127">
        <v>214377</v>
      </c>
      <c r="C13" s="127" t="s">
        <v>111</v>
      </c>
      <c r="D13" s="122">
        <v>11</v>
      </c>
      <c r="E13" s="122">
        <v>12</v>
      </c>
      <c r="F13" s="122">
        <v>11</v>
      </c>
      <c r="G13" s="122">
        <v>13</v>
      </c>
      <c r="H13" s="122">
        <v>11</v>
      </c>
      <c r="I13" s="113">
        <f t="shared" si="1"/>
        <v>58</v>
      </c>
      <c r="J13" s="113">
        <f t="shared" si="2"/>
        <v>8.6999999999999993</v>
      </c>
      <c r="K13" s="114">
        <v>1.5</v>
      </c>
      <c r="L13" s="114">
        <v>2.5</v>
      </c>
      <c r="M13" s="114">
        <v>1.5</v>
      </c>
      <c r="N13" s="114">
        <v>2.5</v>
      </c>
      <c r="O13" s="114">
        <v>1.5</v>
      </c>
      <c r="P13" s="114">
        <f t="shared" si="3"/>
        <v>9.5</v>
      </c>
      <c r="Q13" s="114">
        <f t="shared" si="4"/>
        <v>0.47500000000000003</v>
      </c>
      <c r="R13" s="115">
        <f t="shared" si="5"/>
        <v>12.5</v>
      </c>
      <c r="S13" s="115">
        <f t="shared" si="0"/>
        <v>14.5</v>
      </c>
      <c r="T13" s="115">
        <f t="shared" si="0"/>
        <v>12.5</v>
      </c>
      <c r="U13" s="115">
        <f t="shared" si="0"/>
        <v>15.5</v>
      </c>
      <c r="V13" s="115">
        <f t="shared" si="0"/>
        <v>12.5</v>
      </c>
      <c r="W13" s="28">
        <f t="shared" si="0"/>
        <v>67.5</v>
      </c>
      <c r="X13" s="116">
        <f t="shared" si="6"/>
        <v>13.5</v>
      </c>
      <c r="Y13" s="127">
        <v>54</v>
      </c>
      <c r="Z13" s="118">
        <f t="shared" si="7"/>
        <v>43.2</v>
      </c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19"/>
    </row>
    <row r="14" spans="1:44" s="117" customFormat="1" x14ac:dyDescent="0.3">
      <c r="A14" s="112">
        <v>8</v>
      </c>
      <c r="B14" s="127">
        <v>214378</v>
      </c>
      <c r="C14" s="127" t="s">
        <v>112</v>
      </c>
      <c r="D14" s="122">
        <v>14</v>
      </c>
      <c r="E14" s="122">
        <v>12</v>
      </c>
      <c r="F14" s="122">
        <v>13</v>
      </c>
      <c r="G14" s="122">
        <v>12</v>
      </c>
      <c r="H14" s="122">
        <v>10</v>
      </c>
      <c r="I14" s="113">
        <f t="shared" si="1"/>
        <v>61</v>
      </c>
      <c r="J14" s="113">
        <f t="shared" si="2"/>
        <v>9.15</v>
      </c>
      <c r="K14" s="114">
        <v>3.5</v>
      </c>
      <c r="L14" s="114">
        <v>2.5</v>
      </c>
      <c r="M14" s="114">
        <v>3.5</v>
      </c>
      <c r="N14" s="114">
        <v>2.5</v>
      </c>
      <c r="O14" s="114">
        <v>1.5</v>
      </c>
      <c r="P14" s="114">
        <f t="shared" si="3"/>
        <v>13.5</v>
      </c>
      <c r="Q14" s="114">
        <f t="shared" si="4"/>
        <v>0.67500000000000004</v>
      </c>
      <c r="R14" s="115">
        <f t="shared" si="5"/>
        <v>17.5</v>
      </c>
      <c r="S14" s="115">
        <f t="shared" si="0"/>
        <v>14.5</v>
      </c>
      <c r="T14" s="115">
        <f t="shared" si="0"/>
        <v>16.5</v>
      </c>
      <c r="U14" s="115">
        <f t="shared" si="0"/>
        <v>14.5</v>
      </c>
      <c r="V14" s="115">
        <f t="shared" si="0"/>
        <v>11.5</v>
      </c>
      <c r="W14" s="28">
        <f t="shared" si="0"/>
        <v>74.5</v>
      </c>
      <c r="X14" s="116">
        <f t="shared" si="6"/>
        <v>14.9</v>
      </c>
      <c r="Y14" s="127">
        <v>50</v>
      </c>
      <c r="Z14" s="118">
        <f t="shared" si="7"/>
        <v>40</v>
      </c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19"/>
    </row>
    <row r="15" spans="1:44" s="117" customFormat="1" x14ac:dyDescent="0.3">
      <c r="A15" s="112">
        <v>9</v>
      </c>
      <c r="B15" s="127">
        <v>214379</v>
      </c>
      <c r="C15" s="127" t="s">
        <v>113</v>
      </c>
      <c r="D15" s="122">
        <v>8</v>
      </c>
      <c r="E15" s="122">
        <v>7</v>
      </c>
      <c r="F15" s="122">
        <v>6</v>
      </c>
      <c r="G15" s="122">
        <v>8</v>
      </c>
      <c r="H15" s="122">
        <v>6</v>
      </c>
      <c r="I15" s="113">
        <f t="shared" si="1"/>
        <v>35</v>
      </c>
      <c r="J15" s="113">
        <f t="shared" si="2"/>
        <v>5.25</v>
      </c>
      <c r="K15" s="114">
        <v>2.5</v>
      </c>
      <c r="L15" s="114">
        <v>3.5</v>
      </c>
      <c r="M15" s="114">
        <v>2.5</v>
      </c>
      <c r="N15" s="114">
        <v>3.5</v>
      </c>
      <c r="O15" s="114">
        <v>2.5</v>
      </c>
      <c r="P15" s="114">
        <f t="shared" si="3"/>
        <v>14.5</v>
      </c>
      <c r="Q15" s="114">
        <f t="shared" si="4"/>
        <v>0.72500000000000009</v>
      </c>
      <c r="R15" s="115">
        <f t="shared" si="5"/>
        <v>10.5</v>
      </c>
      <c r="S15" s="115">
        <f t="shared" si="0"/>
        <v>10.5</v>
      </c>
      <c r="T15" s="115">
        <f t="shared" si="0"/>
        <v>8.5</v>
      </c>
      <c r="U15" s="115">
        <f t="shared" si="0"/>
        <v>11.5</v>
      </c>
      <c r="V15" s="115">
        <f t="shared" si="0"/>
        <v>8.5</v>
      </c>
      <c r="W15" s="28">
        <f t="shared" si="0"/>
        <v>49.5</v>
      </c>
      <c r="X15" s="116">
        <f t="shared" si="6"/>
        <v>9.9</v>
      </c>
      <c r="Y15" s="127">
        <v>36</v>
      </c>
      <c r="Z15" s="118">
        <f t="shared" si="7"/>
        <v>28.8</v>
      </c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19"/>
    </row>
    <row r="16" spans="1:44" s="117" customFormat="1" x14ac:dyDescent="0.3">
      <c r="A16" s="112">
        <v>10</v>
      </c>
      <c r="B16" s="127">
        <v>214380</v>
      </c>
      <c r="C16" s="127" t="s">
        <v>114</v>
      </c>
      <c r="D16" s="122">
        <v>11</v>
      </c>
      <c r="E16" s="122">
        <v>12</v>
      </c>
      <c r="F16" s="122">
        <v>13</v>
      </c>
      <c r="G16" s="122">
        <v>14</v>
      </c>
      <c r="H16" s="122">
        <v>11</v>
      </c>
      <c r="I16" s="113">
        <f t="shared" si="1"/>
        <v>61</v>
      </c>
      <c r="J16" s="113">
        <f t="shared" si="2"/>
        <v>9.15</v>
      </c>
      <c r="K16" s="114">
        <v>3.5</v>
      </c>
      <c r="L16" s="114">
        <v>2.5</v>
      </c>
      <c r="M16" s="114">
        <v>3.5</v>
      </c>
      <c r="N16" s="114">
        <v>2.5</v>
      </c>
      <c r="O16" s="114">
        <v>3.5</v>
      </c>
      <c r="P16" s="114">
        <f t="shared" si="3"/>
        <v>15.5</v>
      </c>
      <c r="Q16" s="114">
        <f t="shared" si="4"/>
        <v>0.77500000000000002</v>
      </c>
      <c r="R16" s="115">
        <f t="shared" si="5"/>
        <v>14.5</v>
      </c>
      <c r="S16" s="115">
        <f t="shared" si="0"/>
        <v>14.5</v>
      </c>
      <c r="T16" s="115">
        <f t="shared" si="0"/>
        <v>16.5</v>
      </c>
      <c r="U16" s="115">
        <f t="shared" si="0"/>
        <v>16.5</v>
      </c>
      <c r="V16" s="115">
        <f t="shared" si="0"/>
        <v>14.5</v>
      </c>
      <c r="W16" s="28">
        <f t="shared" si="0"/>
        <v>76.5</v>
      </c>
      <c r="X16" s="116">
        <f t="shared" si="6"/>
        <v>15.3</v>
      </c>
      <c r="Y16" s="127">
        <v>50</v>
      </c>
      <c r="Z16" s="118">
        <f t="shared" si="7"/>
        <v>40</v>
      </c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19"/>
    </row>
    <row r="17" spans="1:44" s="117" customFormat="1" x14ac:dyDescent="0.3">
      <c r="A17" s="112">
        <v>11</v>
      </c>
      <c r="B17" s="127">
        <v>214381</v>
      </c>
      <c r="C17" s="127" t="s">
        <v>115</v>
      </c>
      <c r="D17" s="122">
        <v>8</v>
      </c>
      <c r="E17" s="122">
        <v>9</v>
      </c>
      <c r="F17" s="122">
        <v>9</v>
      </c>
      <c r="G17" s="122">
        <v>11</v>
      </c>
      <c r="H17" s="122">
        <v>10</v>
      </c>
      <c r="I17" s="113">
        <f t="shared" si="1"/>
        <v>47</v>
      </c>
      <c r="J17" s="113">
        <f t="shared" si="2"/>
        <v>7.05</v>
      </c>
      <c r="K17" s="114">
        <v>3.5</v>
      </c>
      <c r="L17" s="114">
        <v>2.5</v>
      </c>
      <c r="M17" s="114">
        <v>4.5</v>
      </c>
      <c r="N17" s="114">
        <v>3.5</v>
      </c>
      <c r="O17" s="114">
        <v>1.5</v>
      </c>
      <c r="P17" s="114">
        <f t="shared" si="3"/>
        <v>15.5</v>
      </c>
      <c r="Q17" s="114">
        <f t="shared" si="4"/>
        <v>0.77500000000000002</v>
      </c>
      <c r="R17" s="115">
        <f t="shared" si="5"/>
        <v>11.5</v>
      </c>
      <c r="S17" s="115">
        <f t="shared" si="0"/>
        <v>11.5</v>
      </c>
      <c r="T17" s="115">
        <f t="shared" si="0"/>
        <v>13.5</v>
      </c>
      <c r="U17" s="115">
        <f t="shared" si="0"/>
        <v>14.5</v>
      </c>
      <c r="V17" s="115">
        <f t="shared" si="0"/>
        <v>11.5</v>
      </c>
      <c r="W17" s="28">
        <f t="shared" si="0"/>
        <v>62.5</v>
      </c>
      <c r="X17" s="116">
        <f t="shared" si="6"/>
        <v>12.5</v>
      </c>
      <c r="Y17" s="127">
        <v>44</v>
      </c>
      <c r="Z17" s="118">
        <f t="shared" si="7"/>
        <v>35.200000000000003</v>
      </c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19"/>
    </row>
    <row r="18" spans="1:44" s="117" customFormat="1" x14ac:dyDescent="0.3">
      <c r="A18" s="112">
        <v>12</v>
      </c>
      <c r="B18" s="127">
        <v>214382</v>
      </c>
      <c r="C18" s="127" t="s">
        <v>116</v>
      </c>
      <c r="D18" s="122">
        <v>11</v>
      </c>
      <c r="E18" s="122">
        <v>12</v>
      </c>
      <c r="F18" s="122">
        <v>11</v>
      </c>
      <c r="G18" s="122">
        <v>13</v>
      </c>
      <c r="H18" s="122">
        <v>14</v>
      </c>
      <c r="I18" s="113">
        <f t="shared" si="1"/>
        <v>61</v>
      </c>
      <c r="J18" s="113">
        <f t="shared" si="2"/>
        <v>9.15</v>
      </c>
      <c r="K18" s="114">
        <v>2.5</v>
      </c>
      <c r="L18" s="114">
        <v>3.5</v>
      </c>
      <c r="M18" s="114">
        <v>2.5</v>
      </c>
      <c r="N18" s="114">
        <v>3.5</v>
      </c>
      <c r="O18" s="114">
        <v>1.5</v>
      </c>
      <c r="P18" s="114">
        <f t="shared" si="3"/>
        <v>13.5</v>
      </c>
      <c r="Q18" s="114">
        <f t="shared" si="4"/>
        <v>0.67500000000000004</v>
      </c>
      <c r="R18" s="115">
        <f t="shared" si="5"/>
        <v>13.5</v>
      </c>
      <c r="S18" s="115">
        <f t="shared" si="0"/>
        <v>15.5</v>
      </c>
      <c r="T18" s="115">
        <f t="shared" si="0"/>
        <v>13.5</v>
      </c>
      <c r="U18" s="115">
        <f t="shared" si="0"/>
        <v>16.5</v>
      </c>
      <c r="V18" s="115">
        <f t="shared" si="0"/>
        <v>15.5</v>
      </c>
      <c r="W18" s="28">
        <f t="shared" si="0"/>
        <v>74.5</v>
      </c>
      <c r="X18" s="116">
        <f t="shared" si="6"/>
        <v>14.9</v>
      </c>
      <c r="Y18" s="127">
        <v>50</v>
      </c>
      <c r="Z18" s="118">
        <f t="shared" si="7"/>
        <v>40</v>
      </c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19"/>
    </row>
    <row r="19" spans="1:44" s="117" customFormat="1" x14ac:dyDescent="0.3">
      <c r="A19" s="112">
        <v>13</v>
      </c>
      <c r="B19" s="127">
        <v>214383</v>
      </c>
      <c r="C19" s="127" t="s">
        <v>117</v>
      </c>
      <c r="D19" s="122">
        <v>11</v>
      </c>
      <c r="E19" s="122">
        <v>12</v>
      </c>
      <c r="F19" s="122">
        <v>13</v>
      </c>
      <c r="G19" s="122">
        <v>14</v>
      </c>
      <c r="H19" s="122">
        <v>13</v>
      </c>
      <c r="I19" s="113">
        <f t="shared" si="1"/>
        <v>63</v>
      </c>
      <c r="J19" s="113">
        <f t="shared" si="2"/>
        <v>9.4499999999999993</v>
      </c>
      <c r="K19" s="114">
        <v>4.5</v>
      </c>
      <c r="L19" s="114">
        <v>3.5</v>
      </c>
      <c r="M19" s="114">
        <v>2.5</v>
      </c>
      <c r="N19" s="114">
        <v>3.5</v>
      </c>
      <c r="O19" s="114">
        <v>2.5</v>
      </c>
      <c r="P19" s="114">
        <f t="shared" si="3"/>
        <v>16.5</v>
      </c>
      <c r="Q19" s="114">
        <f t="shared" si="4"/>
        <v>0.82500000000000007</v>
      </c>
      <c r="R19" s="115">
        <f t="shared" si="5"/>
        <v>15.5</v>
      </c>
      <c r="S19" s="115">
        <f t="shared" si="0"/>
        <v>15.5</v>
      </c>
      <c r="T19" s="115">
        <f t="shared" si="0"/>
        <v>15.5</v>
      </c>
      <c r="U19" s="115">
        <f t="shared" si="0"/>
        <v>17.5</v>
      </c>
      <c r="V19" s="115">
        <f t="shared" si="0"/>
        <v>15.5</v>
      </c>
      <c r="W19" s="28">
        <f t="shared" si="0"/>
        <v>79.5</v>
      </c>
      <c r="X19" s="116">
        <f t="shared" si="6"/>
        <v>15.9</v>
      </c>
      <c r="Y19" s="127">
        <v>66</v>
      </c>
      <c r="Z19" s="118">
        <f t="shared" si="7"/>
        <v>52.800000000000004</v>
      </c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19"/>
    </row>
    <row r="20" spans="1:44" s="117" customFormat="1" x14ac:dyDescent="0.3">
      <c r="A20" s="112">
        <v>14</v>
      </c>
      <c r="B20" s="127">
        <v>214384</v>
      </c>
      <c r="C20" s="127" t="s">
        <v>118</v>
      </c>
      <c r="D20" s="122">
        <v>11</v>
      </c>
      <c r="E20" s="122">
        <v>12</v>
      </c>
      <c r="F20" s="122">
        <v>13</v>
      </c>
      <c r="G20" s="122">
        <v>14</v>
      </c>
      <c r="H20" s="122">
        <v>11</v>
      </c>
      <c r="I20" s="113">
        <f t="shared" si="1"/>
        <v>61</v>
      </c>
      <c r="J20" s="113">
        <f t="shared" si="2"/>
        <v>9.15</v>
      </c>
      <c r="K20" s="114">
        <v>2.5</v>
      </c>
      <c r="L20" s="114">
        <v>3.5</v>
      </c>
      <c r="M20" s="114">
        <v>3.5</v>
      </c>
      <c r="N20" s="114">
        <v>4.5</v>
      </c>
      <c r="O20" s="114">
        <v>2.5</v>
      </c>
      <c r="P20" s="114">
        <f t="shared" si="3"/>
        <v>16.5</v>
      </c>
      <c r="Q20" s="114">
        <f t="shared" si="4"/>
        <v>0.82500000000000007</v>
      </c>
      <c r="R20" s="115">
        <f t="shared" si="5"/>
        <v>13.5</v>
      </c>
      <c r="S20" s="115">
        <f t="shared" si="0"/>
        <v>15.5</v>
      </c>
      <c r="T20" s="115">
        <f t="shared" si="0"/>
        <v>16.5</v>
      </c>
      <c r="U20" s="115">
        <f t="shared" si="0"/>
        <v>18.5</v>
      </c>
      <c r="V20" s="115">
        <f t="shared" si="0"/>
        <v>13.5</v>
      </c>
      <c r="W20" s="28">
        <f t="shared" si="0"/>
        <v>77.5</v>
      </c>
      <c r="X20" s="116">
        <f t="shared" si="6"/>
        <v>15.5</v>
      </c>
      <c r="Y20" s="127">
        <v>62</v>
      </c>
      <c r="Z20" s="118">
        <f t="shared" si="7"/>
        <v>49.6</v>
      </c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19"/>
    </row>
    <row r="21" spans="1:44" s="117" customFormat="1" x14ac:dyDescent="0.3">
      <c r="A21" s="112">
        <v>15</v>
      </c>
      <c r="B21" s="127">
        <v>214385</v>
      </c>
      <c r="C21" s="127" t="s">
        <v>119</v>
      </c>
      <c r="D21" s="121">
        <v>10</v>
      </c>
      <c r="E21" s="121">
        <v>9</v>
      </c>
      <c r="F21" s="121">
        <v>10</v>
      </c>
      <c r="G21" s="121">
        <v>9</v>
      </c>
      <c r="H21" s="121">
        <v>11</v>
      </c>
      <c r="I21" s="113">
        <f t="shared" si="1"/>
        <v>49</v>
      </c>
      <c r="J21" s="113">
        <f t="shared" si="2"/>
        <v>7.35</v>
      </c>
      <c r="K21" s="114">
        <v>3.5</v>
      </c>
      <c r="L21" s="114">
        <v>4.5</v>
      </c>
      <c r="M21" s="114">
        <v>3.5</v>
      </c>
      <c r="N21" s="114">
        <v>2.5</v>
      </c>
      <c r="O21" s="114">
        <v>1.5</v>
      </c>
      <c r="P21" s="114">
        <f t="shared" si="3"/>
        <v>15.5</v>
      </c>
      <c r="Q21" s="114">
        <f t="shared" si="4"/>
        <v>0.77500000000000002</v>
      </c>
      <c r="R21" s="115">
        <f t="shared" si="5"/>
        <v>13.5</v>
      </c>
      <c r="S21" s="115">
        <f t="shared" si="0"/>
        <v>13.5</v>
      </c>
      <c r="T21" s="115">
        <f t="shared" si="0"/>
        <v>13.5</v>
      </c>
      <c r="U21" s="115">
        <f t="shared" si="0"/>
        <v>11.5</v>
      </c>
      <c r="V21" s="115">
        <f t="shared" si="0"/>
        <v>12.5</v>
      </c>
      <c r="W21" s="28">
        <f t="shared" si="0"/>
        <v>64.5</v>
      </c>
      <c r="X21" s="116">
        <f t="shared" si="6"/>
        <v>12.9</v>
      </c>
      <c r="Y21" s="127">
        <v>51</v>
      </c>
      <c r="Z21" s="118">
        <f t="shared" si="7"/>
        <v>40.800000000000004</v>
      </c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19"/>
    </row>
    <row r="22" spans="1:44" s="117" customFormat="1" x14ac:dyDescent="0.3">
      <c r="A22" s="112">
        <v>16</v>
      </c>
      <c r="B22" s="127">
        <v>214386</v>
      </c>
      <c r="C22" s="127" t="s">
        <v>120</v>
      </c>
      <c r="D22" s="121">
        <v>8</v>
      </c>
      <c r="E22" s="121">
        <v>7</v>
      </c>
      <c r="F22" s="121">
        <v>6</v>
      </c>
      <c r="G22" s="121">
        <v>7</v>
      </c>
      <c r="H22" s="121">
        <v>8</v>
      </c>
      <c r="I22" s="113">
        <f t="shared" si="1"/>
        <v>36</v>
      </c>
      <c r="J22" s="113">
        <f t="shared" si="2"/>
        <v>5.3999999999999995</v>
      </c>
      <c r="K22" s="114">
        <v>3.5</v>
      </c>
      <c r="L22" s="114">
        <v>2.5</v>
      </c>
      <c r="M22" s="114">
        <v>3.5</v>
      </c>
      <c r="N22" s="114">
        <v>2.5</v>
      </c>
      <c r="O22" s="114">
        <v>3.5</v>
      </c>
      <c r="P22" s="114">
        <f t="shared" si="3"/>
        <v>15.5</v>
      </c>
      <c r="Q22" s="114">
        <f t="shared" si="4"/>
        <v>0.77500000000000002</v>
      </c>
      <c r="R22" s="115">
        <f t="shared" si="5"/>
        <v>11.5</v>
      </c>
      <c r="S22" s="115">
        <f t="shared" si="0"/>
        <v>9.5</v>
      </c>
      <c r="T22" s="115">
        <f t="shared" si="0"/>
        <v>9.5</v>
      </c>
      <c r="U22" s="115">
        <f t="shared" si="0"/>
        <v>9.5</v>
      </c>
      <c r="V22" s="115">
        <f t="shared" si="0"/>
        <v>11.5</v>
      </c>
      <c r="W22" s="28">
        <f t="shared" si="0"/>
        <v>51.5</v>
      </c>
      <c r="X22" s="116">
        <f t="shared" si="6"/>
        <v>10.3</v>
      </c>
      <c r="Y22" s="127">
        <v>39</v>
      </c>
      <c r="Z22" s="118">
        <f t="shared" si="7"/>
        <v>31.200000000000003</v>
      </c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19"/>
    </row>
    <row r="23" spans="1:44" s="117" customFormat="1" x14ac:dyDescent="0.3">
      <c r="A23" s="112">
        <v>17</v>
      </c>
      <c r="B23" s="127">
        <v>214387</v>
      </c>
      <c r="C23" s="127" t="s">
        <v>121</v>
      </c>
      <c r="D23" s="121">
        <v>5</v>
      </c>
      <c r="E23" s="121">
        <v>4</v>
      </c>
      <c r="F23" s="121">
        <v>6</v>
      </c>
      <c r="G23" s="121">
        <v>5</v>
      </c>
      <c r="H23" s="121">
        <v>6</v>
      </c>
      <c r="I23" s="113">
        <f t="shared" si="1"/>
        <v>26</v>
      </c>
      <c r="J23" s="113">
        <f t="shared" si="2"/>
        <v>3.9</v>
      </c>
      <c r="K23" s="114">
        <v>1.5</v>
      </c>
      <c r="L23" s="114">
        <v>2.5</v>
      </c>
      <c r="M23" s="114">
        <v>3.5</v>
      </c>
      <c r="N23" s="114">
        <v>2.5</v>
      </c>
      <c r="O23" s="114">
        <v>1.5</v>
      </c>
      <c r="P23" s="114">
        <f t="shared" si="3"/>
        <v>11.5</v>
      </c>
      <c r="Q23" s="114">
        <f t="shared" si="4"/>
        <v>0.57500000000000007</v>
      </c>
      <c r="R23" s="115">
        <f t="shared" si="5"/>
        <v>6.5</v>
      </c>
      <c r="S23" s="115">
        <f t="shared" si="5"/>
        <v>6.5</v>
      </c>
      <c r="T23" s="115">
        <f t="shared" si="5"/>
        <v>9.5</v>
      </c>
      <c r="U23" s="115">
        <f t="shared" si="5"/>
        <v>7.5</v>
      </c>
      <c r="V23" s="115">
        <f t="shared" si="5"/>
        <v>7.5</v>
      </c>
      <c r="W23" s="28">
        <f t="shared" si="5"/>
        <v>37.5</v>
      </c>
      <c r="X23" s="116">
        <f t="shared" si="6"/>
        <v>7.5</v>
      </c>
      <c r="Y23" s="127">
        <v>36</v>
      </c>
      <c r="Z23" s="118">
        <f t="shared" si="7"/>
        <v>28.8</v>
      </c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19"/>
    </row>
    <row r="24" spans="1:44" s="117" customFormat="1" x14ac:dyDescent="0.3">
      <c r="A24" s="112">
        <v>18</v>
      </c>
      <c r="B24" s="127">
        <v>214388</v>
      </c>
      <c r="C24" s="127" t="s">
        <v>122</v>
      </c>
      <c r="D24" s="121">
        <v>1</v>
      </c>
      <c r="E24" s="121">
        <v>1</v>
      </c>
      <c r="F24" s="121">
        <v>0</v>
      </c>
      <c r="G24" s="121">
        <v>0</v>
      </c>
      <c r="H24" s="121">
        <v>1</v>
      </c>
      <c r="I24" s="113">
        <f t="shared" si="1"/>
        <v>3</v>
      </c>
      <c r="J24" s="113">
        <f t="shared" si="2"/>
        <v>0.44999999999999996</v>
      </c>
      <c r="K24" s="114">
        <v>2.5</v>
      </c>
      <c r="L24" s="114">
        <v>3.5</v>
      </c>
      <c r="M24" s="114">
        <v>3.5</v>
      </c>
      <c r="N24" s="114">
        <v>1.5</v>
      </c>
      <c r="O24" s="114">
        <v>2.5</v>
      </c>
      <c r="P24" s="114">
        <f t="shared" si="3"/>
        <v>13.5</v>
      </c>
      <c r="Q24" s="114">
        <f t="shared" si="4"/>
        <v>0.67500000000000004</v>
      </c>
      <c r="R24" s="115">
        <f t="shared" si="5"/>
        <v>3.5</v>
      </c>
      <c r="S24" s="115">
        <f t="shared" si="5"/>
        <v>4.5</v>
      </c>
      <c r="T24" s="115">
        <f t="shared" si="5"/>
        <v>3.5</v>
      </c>
      <c r="U24" s="115">
        <f t="shared" si="5"/>
        <v>1.5</v>
      </c>
      <c r="V24" s="115">
        <f t="shared" si="5"/>
        <v>3.5</v>
      </c>
      <c r="W24" s="28">
        <f t="shared" si="5"/>
        <v>16.5</v>
      </c>
      <c r="X24" s="116">
        <f t="shared" si="6"/>
        <v>3.3000000000000003</v>
      </c>
      <c r="Y24" s="127">
        <v>2</v>
      </c>
      <c r="Z24" s="118">
        <f t="shared" si="7"/>
        <v>1.6</v>
      </c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19"/>
    </row>
    <row r="25" spans="1:44" s="117" customFormat="1" x14ac:dyDescent="0.3">
      <c r="A25" s="112">
        <v>19</v>
      </c>
      <c r="B25" s="127">
        <v>214389</v>
      </c>
      <c r="C25" s="127" t="s">
        <v>123</v>
      </c>
      <c r="D25" s="121">
        <v>5</v>
      </c>
      <c r="E25" s="121">
        <v>8</v>
      </c>
      <c r="F25" s="121">
        <v>7</v>
      </c>
      <c r="G25" s="121">
        <v>8</v>
      </c>
      <c r="H25" s="121">
        <v>6</v>
      </c>
      <c r="I25" s="113">
        <f t="shared" si="1"/>
        <v>34</v>
      </c>
      <c r="J25" s="113">
        <f t="shared" si="2"/>
        <v>5.0999999999999996</v>
      </c>
      <c r="K25" s="114">
        <v>2.5</v>
      </c>
      <c r="L25" s="114">
        <v>1.5</v>
      </c>
      <c r="M25" s="114">
        <v>3.5</v>
      </c>
      <c r="N25" s="114">
        <v>2.5</v>
      </c>
      <c r="O25" s="114">
        <v>1.5</v>
      </c>
      <c r="P25" s="114">
        <f t="shared" si="3"/>
        <v>11.5</v>
      </c>
      <c r="Q25" s="114">
        <f t="shared" si="4"/>
        <v>0.57500000000000007</v>
      </c>
      <c r="R25" s="115">
        <f t="shared" si="5"/>
        <v>7.5</v>
      </c>
      <c r="S25" s="115">
        <f t="shared" si="5"/>
        <v>9.5</v>
      </c>
      <c r="T25" s="115">
        <f t="shared" si="5"/>
        <v>10.5</v>
      </c>
      <c r="U25" s="115">
        <f t="shared" si="5"/>
        <v>10.5</v>
      </c>
      <c r="V25" s="115">
        <f t="shared" si="5"/>
        <v>7.5</v>
      </c>
      <c r="W25" s="28">
        <f t="shared" si="5"/>
        <v>45.5</v>
      </c>
      <c r="X25" s="116">
        <f t="shared" si="6"/>
        <v>9.1</v>
      </c>
      <c r="Y25" s="127">
        <v>36</v>
      </c>
      <c r="Z25" s="118">
        <f t="shared" si="7"/>
        <v>28.8</v>
      </c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19"/>
    </row>
    <row r="26" spans="1:44" s="117" customFormat="1" x14ac:dyDescent="0.3">
      <c r="A26" s="112">
        <v>20</v>
      </c>
      <c r="B26" s="127">
        <v>214390</v>
      </c>
      <c r="C26" s="127" t="s">
        <v>124</v>
      </c>
      <c r="D26" s="121">
        <v>10</v>
      </c>
      <c r="E26" s="121">
        <v>12</v>
      </c>
      <c r="F26" s="121">
        <v>10</v>
      </c>
      <c r="G26" s="121">
        <v>12</v>
      </c>
      <c r="H26" s="121">
        <v>10</v>
      </c>
      <c r="I26" s="113">
        <f t="shared" si="1"/>
        <v>54</v>
      </c>
      <c r="J26" s="113">
        <f t="shared" si="2"/>
        <v>8.1</v>
      </c>
      <c r="K26" s="114">
        <v>2.5</v>
      </c>
      <c r="L26" s="114">
        <v>3.5</v>
      </c>
      <c r="M26" s="114">
        <v>2.5</v>
      </c>
      <c r="N26" s="114">
        <v>3.5</v>
      </c>
      <c r="O26" s="114">
        <v>2.5</v>
      </c>
      <c r="P26" s="114">
        <f t="shared" si="3"/>
        <v>14.5</v>
      </c>
      <c r="Q26" s="114">
        <f t="shared" si="4"/>
        <v>0.72500000000000009</v>
      </c>
      <c r="R26" s="115">
        <f t="shared" si="5"/>
        <v>12.5</v>
      </c>
      <c r="S26" s="115">
        <f t="shared" si="5"/>
        <v>15.5</v>
      </c>
      <c r="T26" s="115">
        <f t="shared" si="5"/>
        <v>12.5</v>
      </c>
      <c r="U26" s="115">
        <f t="shared" si="5"/>
        <v>15.5</v>
      </c>
      <c r="V26" s="115">
        <f t="shared" si="5"/>
        <v>12.5</v>
      </c>
      <c r="W26" s="28">
        <f t="shared" si="5"/>
        <v>68.5</v>
      </c>
      <c r="X26" s="116">
        <f t="shared" si="6"/>
        <v>13.700000000000001</v>
      </c>
      <c r="Y26" s="127">
        <v>52</v>
      </c>
      <c r="Z26" s="118">
        <f t="shared" si="7"/>
        <v>41.6</v>
      </c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19"/>
    </row>
    <row r="27" spans="1:44" s="117" customFormat="1" x14ac:dyDescent="0.3">
      <c r="A27" s="112">
        <v>21</v>
      </c>
      <c r="B27" s="127">
        <v>214391</v>
      </c>
      <c r="C27" s="127" t="s">
        <v>125</v>
      </c>
      <c r="D27" s="121">
        <v>13</v>
      </c>
      <c r="E27" s="121">
        <v>14</v>
      </c>
      <c r="F27" s="121">
        <v>12</v>
      </c>
      <c r="G27" s="121">
        <v>11</v>
      </c>
      <c r="H27" s="121">
        <v>13</v>
      </c>
      <c r="I27" s="113">
        <f t="shared" si="1"/>
        <v>63</v>
      </c>
      <c r="J27" s="113">
        <f t="shared" si="2"/>
        <v>9.4499999999999993</v>
      </c>
      <c r="K27" s="114">
        <v>1.5</v>
      </c>
      <c r="L27" s="114">
        <v>2.5</v>
      </c>
      <c r="M27" s="114">
        <v>3.5</v>
      </c>
      <c r="N27" s="114">
        <v>2.5</v>
      </c>
      <c r="O27" s="114">
        <v>2.5</v>
      </c>
      <c r="P27" s="114">
        <f t="shared" si="3"/>
        <v>12.5</v>
      </c>
      <c r="Q27" s="114">
        <f t="shared" si="4"/>
        <v>0.625</v>
      </c>
      <c r="R27" s="115">
        <f t="shared" si="5"/>
        <v>14.5</v>
      </c>
      <c r="S27" s="115">
        <f t="shared" si="5"/>
        <v>16.5</v>
      </c>
      <c r="T27" s="115">
        <f t="shared" si="5"/>
        <v>15.5</v>
      </c>
      <c r="U27" s="115">
        <f t="shared" si="5"/>
        <v>13.5</v>
      </c>
      <c r="V27" s="115">
        <f t="shared" si="5"/>
        <v>15.5</v>
      </c>
      <c r="W27" s="28">
        <f t="shared" si="5"/>
        <v>75.5</v>
      </c>
      <c r="X27" s="116">
        <f t="shared" si="6"/>
        <v>15.100000000000001</v>
      </c>
      <c r="Y27" s="127">
        <v>56</v>
      </c>
      <c r="Z27" s="118">
        <f t="shared" si="7"/>
        <v>44.800000000000004</v>
      </c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19"/>
    </row>
    <row r="28" spans="1:44" s="117" customFormat="1" x14ac:dyDescent="0.3">
      <c r="A28" s="112">
        <v>22</v>
      </c>
      <c r="B28" s="127">
        <v>214392</v>
      </c>
      <c r="C28" s="127" t="s">
        <v>126</v>
      </c>
      <c r="D28" s="121">
        <v>9</v>
      </c>
      <c r="E28" s="121">
        <v>10</v>
      </c>
      <c r="F28" s="121">
        <v>9</v>
      </c>
      <c r="G28" s="121">
        <v>11</v>
      </c>
      <c r="H28" s="121">
        <v>12</v>
      </c>
      <c r="I28" s="113">
        <f t="shared" si="1"/>
        <v>51</v>
      </c>
      <c r="J28" s="113">
        <f t="shared" si="2"/>
        <v>7.6499999999999995</v>
      </c>
      <c r="K28" s="114">
        <v>3.5</v>
      </c>
      <c r="L28" s="114">
        <v>2.5</v>
      </c>
      <c r="M28" s="114">
        <v>1.5</v>
      </c>
      <c r="N28" s="114">
        <v>3.5</v>
      </c>
      <c r="O28" s="114">
        <v>1.5</v>
      </c>
      <c r="P28" s="114">
        <f t="shared" si="3"/>
        <v>12.5</v>
      </c>
      <c r="Q28" s="114">
        <f t="shared" si="4"/>
        <v>0.625</v>
      </c>
      <c r="R28" s="115">
        <f t="shared" si="5"/>
        <v>12.5</v>
      </c>
      <c r="S28" s="115">
        <f t="shared" si="5"/>
        <v>12.5</v>
      </c>
      <c r="T28" s="115">
        <f t="shared" si="5"/>
        <v>10.5</v>
      </c>
      <c r="U28" s="115">
        <f t="shared" si="5"/>
        <v>14.5</v>
      </c>
      <c r="V28" s="115">
        <f t="shared" si="5"/>
        <v>13.5</v>
      </c>
      <c r="W28" s="28">
        <f t="shared" si="5"/>
        <v>63.5</v>
      </c>
      <c r="X28" s="116">
        <f t="shared" si="6"/>
        <v>12.700000000000001</v>
      </c>
      <c r="Y28" s="127">
        <v>42</v>
      </c>
      <c r="Z28" s="118">
        <f t="shared" si="7"/>
        <v>33.6</v>
      </c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19"/>
    </row>
    <row r="29" spans="1:44" s="117" customFormat="1" x14ac:dyDescent="0.3">
      <c r="A29" s="112">
        <v>23</v>
      </c>
      <c r="B29" s="127">
        <v>214393</v>
      </c>
      <c r="C29" s="127" t="s">
        <v>127</v>
      </c>
      <c r="D29" s="121">
        <v>11</v>
      </c>
      <c r="E29" s="121">
        <v>9</v>
      </c>
      <c r="F29" s="121">
        <v>7</v>
      </c>
      <c r="G29" s="121">
        <v>9</v>
      </c>
      <c r="H29" s="121">
        <v>7</v>
      </c>
      <c r="I29" s="113">
        <f t="shared" si="1"/>
        <v>43</v>
      </c>
      <c r="J29" s="113">
        <f t="shared" si="2"/>
        <v>6.45</v>
      </c>
      <c r="K29" s="114">
        <v>3.5</v>
      </c>
      <c r="L29" s="114">
        <v>2.5</v>
      </c>
      <c r="M29" s="114">
        <v>3.5</v>
      </c>
      <c r="N29" s="114">
        <v>2.5</v>
      </c>
      <c r="O29" s="114">
        <v>1.5</v>
      </c>
      <c r="P29" s="114">
        <f t="shared" si="3"/>
        <v>13.5</v>
      </c>
      <c r="Q29" s="114">
        <f t="shared" si="4"/>
        <v>0.67500000000000004</v>
      </c>
      <c r="R29" s="115">
        <f t="shared" si="5"/>
        <v>14.5</v>
      </c>
      <c r="S29" s="115">
        <f t="shared" si="5"/>
        <v>11.5</v>
      </c>
      <c r="T29" s="115">
        <f t="shared" si="5"/>
        <v>10.5</v>
      </c>
      <c r="U29" s="115">
        <f t="shared" si="5"/>
        <v>11.5</v>
      </c>
      <c r="V29" s="115">
        <f t="shared" si="5"/>
        <v>8.5</v>
      </c>
      <c r="W29" s="28">
        <f t="shared" si="5"/>
        <v>56.5</v>
      </c>
      <c r="X29" s="116">
        <f t="shared" si="6"/>
        <v>11.3</v>
      </c>
      <c r="Y29" s="127">
        <v>36</v>
      </c>
      <c r="Z29" s="118">
        <f t="shared" si="7"/>
        <v>28.8</v>
      </c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19"/>
    </row>
    <row r="30" spans="1:44" s="117" customFormat="1" x14ac:dyDescent="0.3">
      <c r="A30" s="112">
        <v>24</v>
      </c>
      <c r="B30" s="127">
        <v>214394</v>
      </c>
      <c r="C30" s="127" t="s">
        <v>128</v>
      </c>
      <c r="D30" s="121">
        <v>9</v>
      </c>
      <c r="E30" s="121">
        <v>8</v>
      </c>
      <c r="F30" s="121">
        <v>12</v>
      </c>
      <c r="G30" s="121">
        <v>11</v>
      </c>
      <c r="H30" s="121">
        <v>10</v>
      </c>
      <c r="I30" s="113">
        <f t="shared" si="1"/>
        <v>50</v>
      </c>
      <c r="J30" s="113">
        <f t="shared" si="2"/>
        <v>7.5</v>
      </c>
      <c r="K30" s="114">
        <v>2.5</v>
      </c>
      <c r="L30" s="114">
        <v>1.5</v>
      </c>
      <c r="M30" s="114">
        <v>3.5</v>
      </c>
      <c r="N30" s="114">
        <v>2.5</v>
      </c>
      <c r="O30" s="114">
        <v>3.5</v>
      </c>
      <c r="P30" s="114">
        <f t="shared" si="3"/>
        <v>13.5</v>
      </c>
      <c r="Q30" s="114">
        <f t="shared" si="4"/>
        <v>0.67500000000000004</v>
      </c>
      <c r="R30" s="115">
        <f t="shared" si="5"/>
        <v>11.5</v>
      </c>
      <c r="S30" s="115">
        <f t="shared" si="5"/>
        <v>9.5</v>
      </c>
      <c r="T30" s="115">
        <f t="shared" si="5"/>
        <v>15.5</v>
      </c>
      <c r="U30" s="115">
        <f t="shared" si="5"/>
        <v>13.5</v>
      </c>
      <c r="V30" s="115">
        <f t="shared" si="5"/>
        <v>13.5</v>
      </c>
      <c r="W30" s="28">
        <f t="shared" si="5"/>
        <v>63.5</v>
      </c>
      <c r="X30" s="116">
        <f t="shared" si="6"/>
        <v>12.700000000000001</v>
      </c>
      <c r="Y30" s="127">
        <v>40</v>
      </c>
      <c r="Z30" s="118">
        <f t="shared" si="7"/>
        <v>32</v>
      </c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19"/>
    </row>
    <row r="31" spans="1:44" s="117" customFormat="1" x14ac:dyDescent="0.3">
      <c r="A31" s="112">
        <v>25</v>
      </c>
      <c r="B31" s="127">
        <v>214395</v>
      </c>
      <c r="C31" s="127" t="s">
        <v>129</v>
      </c>
      <c r="D31" s="121">
        <v>10</v>
      </c>
      <c r="E31" s="121">
        <v>11</v>
      </c>
      <c r="F31" s="121">
        <v>14</v>
      </c>
      <c r="G31" s="121">
        <v>13</v>
      </c>
      <c r="H31" s="121">
        <v>11</v>
      </c>
      <c r="I31" s="113">
        <f t="shared" si="1"/>
        <v>59</v>
      </c>
      <c r="J31" s="113">
        <f t="shared" si="2"/>
        <v>8.85</v>
      </c>
      <c r="K31" s="114">
        <v>3.5</v>
      </c>
      <c r="L31" s="114">
        <v>4.5</v>
      </c>
      <c r="M31" s="114">
        <v>3.5</v>
      </c>
      <c r="N31" s="114">
        <v>2.5</v>
      </c>
      <c r="O31" s="114">
        <v>1.5</v>
      </c>
      <c r="P31" s="114">
        <f t="shared" si="3"/>
        <v>15.5</v>
      </c>
      <c r="Q31" s="114">
        <f t="shared" si="4"/>
        <v>0.77500000000000002</v>
      </c>
      <c r="R31" s="115">
        <f t="shared" si="5"/>
        <v>13.5</v>
      </c>
      <c r="S31" s="115">
        <f t="shared" si="5"/>
        <v>15.5</v>
      </c>
      <c r="T31" s="115">
        <f t="shared" si="5"/>
        <v>17.5</v>
      </c>
      <c r="U31" s="115">
        <f t="shared" si="5"/>
        <v>15.5</v>
      </c>
      <c r="V31" s="115">
        <f t="shared" si="5"/>
        <v>12.5</v>
      </c>
      <c r="W31" s="28">
        <f t="shared" si="5"/>
        <v>74.5</v>
      </c>
      <c r="X31" s="116">
        <f t="shared" si="6"/>
        <v>14.9</v>
      </c>
      <c r="Y31" s="127">
        <v>45</v>
      </c>
      <c r="Z31" s="118">
        <f t="shared" si="7"/>
        <v>36</v>
      </c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19"/>
    </row>
    <row r="32" spans="1:44" s="117" customFormat="1" x14ac:dyDescent="0.3">
      <c r="A32" s="112">
        <v>26</v>
      </c>
      <c r="B32" s="127">
        <v>214396</v>
      </c>
      <c r="C32" s="127" t="s">
        <v>130</v>
      </c>
      <c r="D32" s="121">
        <v>15</v>
      </c>
      <c r="E32" s="121">
        <v>14</v>
      </c>
      <c r="F32" s="121">
        <v>13</v>
      </c>
      <c r="G32" s="121">
        <v>12</v>
      </c>
      <c r="H32" s="121">
        <v>11</v>
      </c>
      <c r="I32" s="113">
        <f t="shared" si="1"/>
        <v>65</v>
      </c>
      <c r="J32" s="113">
        <f t="shared" si="2"/>
        <v>9.75</v>
      </c>
      <c r="K32" s="114">
        <v>2.5</v>
      </c>
      <c r="L32" s="114">
        <v>3.5</v>
      </c>
      <c r="M32" s="114">
        <v>3.5</v>
      </c>
      <c r="N32" s="114">
        <v>2.5</v>
      </c>
      <c r="O32" s="114">
        <v>3.5</v>
      </c>
      <c r="P32" s="114">
        <f t="shared" si="3"/>
        <v>15.5</v>
      </c>
      <c r="Q32" s="114">
        <f t="shared" si="4"/>
        <v>0.77500000000000002</v>
      </c>
      <c r="R32" s="115">
        <f t="shared" si="5"/>
        <v>17.5</v>
      </c>
      <c r="S32" s="115">
        <f t="shared" si="5"/>
        <v>17.5</v>
      </c>
      <c r="T32" s="115">
        <f t="shared" si="5"/>
        <v>16.5</v>
      </c>
      <c r="U32" s="115">
        <f t="shared" si="5"/>
        <v>14.5</v>
      </c>
      <c r="V32" s="115">
        <f t="shared" si="5"/>
        <v>14.5</v>
      </c>
      <c r="W32" s="28">
        <f t="shared" si="5"/>
        <v>80.5</v>
      </c>
      <c r="X32" s="116">
        <f t="shared" si="6"/>
        <v>16.100000000000001</v>
      </c>
      <c r="Y32" s="127">
        <v>67</v>
      </c>
      <c r="Z32" s="118">
        <f t="shared" si="7"/>
        <v>53.6</v>
      </c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19"/>
    </row>
    <row r="33" spans="1:44" s="117" customFormat="1" x14ac:dyDescent="0.3">
      <c r="A33" s="112">
        <v>27</v>
      </c>
      <c r="B33" s="127">
        <v>214397</v>
      </c>
      <c r="C33" s="127" t="s">
        <v>131</v>
      </c>
      <c r="D33" s="121">
        <v>11</v>
      </c>
      <c r="E33" s="121">
        <v>12</v>
      </c>
      <c r="F33" s="121">
        <v>11</v>
      </c>
      <c r="G33" s="121">
        <v>13</v>
      </c>
      <c r="H33" s="121">
        <v>10</v>
      </c>
      <c r="I33" s="113">
        <f t="shared" si="1"/>
        <v>57</v>
      </c>
      <c r="J33" s="113">
        <f t="shared" si="2"/>
        <v>8.5499999999999989</v>
      </c>
      <c r="K33" s="114">
        <v>2.5</v>
      </c>
      <c r="L33" s="114">
        <v>3.5</v>
      </c>
      <c r="M33" s="114">
        <v>2.5</v>
      </c>
      <c r="N33" s="114">
        <v>3.5</v>
      </c>
      <c r="O33" s="114">
        <v>3.5</v>
      </c>
      <c r="P33" s="114">
        <f t="shared" si="3"/>
        <v>15.5</v>
      </c>
      <c r="Q33" s="114">
        <f t="shared" si="4"/>
        <v>0.77500000000000002</v>
      </c>
      <c r="R33" s="115">
        <f t="shared" si="5"/>
        <v>13.5</v>
      </c>
      <c r="S33" s="115">
        <f t="shared" si="5"/>
        <v>15.5</v>
      </c>
      <c r="T33" s="115">
        <f t="shared" si="5"/>
        <v>13.5</v>
      </c>
      <c r="U33" s="115">
        <f t="shared" si="5"/>
        <v>16.5</v>
      </c>
      <c r="V33" s="115">
        <f t="shared" si="5"/>
        <v>13.5</v>
      </c>
      <c r="W33" s="28">
        <f t="shared" si="5"/>
        <v>72.5</v>
      </c>
      <c r="X33" s="116">
        <f t="shared" si="6"/>
        <v>14.5</v>
      </c>
      <c r="Y33" s="127">
        <v>47</v>
      </c>
      <c r="Z33" s="118">
        <f t="shared" si="7"/>
        <v>37.6</v>
      </c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19"/>
    </row>
    <row r="34" spans="1:44" s="117" customFormat="1" x14ac:dyDescent="0.3">
      <c r="A34" s="112">
        <v>28</v>
      </c>
      <c r="B34" s="127">
        <v>214398</v>
      </c>
      <c r="C34" s="127" t="s">
        <v>132</v>
      </c>
      <c r="D34" s="121">
        <v>8</v>
      </c>
      <c r="E34" s="121">
        <v>9</v>
      </c>
      <c r="F34" s="121">
        <v>10</v>
      </c>
      <c r="G34" s="121">
        <v>11</v>
      </c>
      <c r="H34" s="121">
        <v>5</v>
      </c>
      <c r="I34" s="113">
        <f t="shared" si="1"/>
        <v>43</v>
      </c>
      <c r="J34" s="113">
        <f t="shared" si="2"/>
        <v>6.45</v>
      </c>
      <c r="K34" s="114">
        <v>3.5</v>
      </c>
      <c r="L34" s="114">
        <v>2.5</v>
      </c>
      <c r="M34" s="114">
        <v>3.5</v>
      </c>
      <c r="N34" s="114">
        <v>1.5</v>
      </c>
      <c r="O34" s="114">
        <v>2.5</v>
      </c>
      <c r="P34" s="114">
        <f t="shared" si="3"/>
        <v>13.5</v>
      </c>
      <c r="Q34" s="114">
        <f t="shared" si="4"/>
        <v>0.67500000000000004</v>
      </c>
      <c r="R34" s="115">
        <f t="shared" si="5"/>
        <v>11.5</v>
      </c>
      <c r="S34" s="115">
        <f t="shared" si="5"/>
        <v>11.5</v>
      </c>
      <c r="T34" s="115">
        <f t="shared" si="5"/>
        <v>13.5</v>
      </c>
      <c r="U34" s="115">
        <f t="shared" si="5"/>
        <v>12.5</v>
      </c>
      <c r="V34" s="115">
        <f t="shared" si="5"/>
        <v>7.5</v>
      </c>
      <c r="W34" s="28">
        <f t="shared" si="5"/>
        <v>56.5</v>
      </c>
      <c r="X34" s="116">
        <f t="shared" si="6"/>
        <v>11.3</v>
      </c>
      <c r="Y34" s="127">
        <v>46</v>
      </c>
      <c r="Z34" s="118">
        <f t="shared" si="7"/>
        <v>36.800000000000004</v>
      </c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19"/>
    </row>
    <row r="35" spans="1:44" s="117" customFormat="1" x14ac:dyDescent="0.3">
      <c r="A35" s="112">
        <v>29</v>
      </c>
      <c r="B35" s="127">
        <v>214399</v>
      </c>
      <c r="C35" s="127" t="s">
        <v>133</v>
      </c>
      <c r="D35" s="113">
        <v>13</v>
      </c>
      <c r="E35" s="113">
        <v>14</v>
      </c>
      <c r="F35" s="113">
        <v>15</v>
      </c>
      <c r="G35" s="113">
        <v>16</v>
      </c>
      <c r="H35" s="113">
        <v>16</v>
      </c>
      <c r="I35" s="113">
        <f t="shared" si="1"/>
        <v>74</v>
      </c>
      <c r="J35" s="113">
        <f t="shared" si="2"/>
        <v>11.1</v>
      </c>
      <c r="K35" s="114">
        <v>5.5</v>
      </c>
      <c r="L35" s="114">
        <v>3.5</v>
      </c>
      <c r="M35" s="114">
        <v>4.5</v>
      </c>
      <c r="N35" s="114">
        <v>3.5</v>
      </c>
      <c r="O35" s="114">
        <v>2.5</v>
      </c>
      <c r="P35" s="114">
        <f t="shared" si="3"/>
        <v>19.5</v>
      </c>
      <c r="Q35" s="114">
        <f t="shared" si="4"/>
        <v>0.97500000000000009</v>
      </c>
      <c r="R35" s="115">
        <f t="shared" si="5"/>
        <v>18.5</v>
      </c>
      <c r="S35" s="115">
        <f t="shared" si="5"/>
        <v>17.5</v>
      </c>
      <c r="T35" s="115">
        <f t="shared" si="5"/>
        <v>19.5</v>
      </c>
      <c r="U35" s="115">
        <f t="shared" si="5"/>
        <v>19.5</v>
      </c>
      <c r="V35" s="115">
        <f t="shared" si="5"/>
        <v>18.5</v>
      </c>
      <c r="W35" s="28">
        <f t="shared" si="5"/>
        <v>93.5</v>
      </c>
      <c r="X35" s="116">
        <f t="shared" si="6"/>
        <v>18.7</v>
      </c>
      <c r="Y35" s="127">
        <v>66</v>
      </c>
      <c r="Z35" s="118">
        <f t="shared" si="7"/>
        <v>52.800000000000004</v>
      </c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19"/>
    </row>
    <row r="36" spans="1:44" s="117" customFormat="1" x14ac:dyDescent="0.3">
      <c r="A36" s="112">
        <v>30</v>
      </c>
      <c r="B36" s="127">
        <v>214400</v>
      </c>
      <c r="C36" s="127" t="s">
        <v>134</v>
      </c>
      <c r="D36" s="113">
        <v>9</v>
      </c>
      <c r="E36" s="113">
        <v>8</v>
      </c>
      <c r="F36" s="113">
        <v>12</v>
      </c>
      <c r="G36" s="113">
        <v>11</v>
      </c>
      <c r="H36" s="113">
        <v>7</v>
      </c>
      <c r="I36" s="113">
        <f t="shared" si="1"/>
        <v>47</v>
      </c>
      <c r="J36" s="113">
        <f t="shared" si="2"/>
        <v>7.05</v>
      </c>
      <c r="K36" s="114">
        <v>1.5</v>
      </c>
      <c r="L36" s="114">
        <v>2.5</v>
      </c>
      <c r="M36" s="114">
        <v>3.5</v>
      </c>
      <c r="N36" s="114">
        <v>3.5</v>
      </c>
      <c r="O36" s="114">
        <v>4.5</v>
      </c>
      <c r="P36" s="114">
        <f t="shared" si="3"/>
        <v>15.5</v>
      </c>
      <c r="Q36" s="114">
        <f t="shared" si="4"/>
        <v>0.77500000000000002</v>
      </c>
      <c r="R36" s="115">
        <f t="shared" si="5"/>
        <v>10.5</v>
      </c>
      <c r="S36" s="115">
        <f t="shared" si="5"/>
        <v>10.5</v>
      </c>
      <c r="T36" s="115">
        <f t="shared" si="5"/>
        <v>15.5</v>
      </c>
      <c r="U36" s="115">
        <f t="shared" si="5"/>
        <v>14.5</v>
      </c>
      <c r="V36" s="115">
        <f t="shared" si="5"/>
        <v>11.5</v>
      </c>
      <c r="W36" s="28">
        <f t="shared" si="5"/>
        <v>62.5</v>
      </c>
      <c r="X36" s="116">
        <f t="shared" si="6"/>
        <v>12.5</v>
      </c>
      <c r="Y36" s="127">
        <v>39</v>
      </c>
      <c r="Z36" s="118">
        <f t="shared" si="7"/>
        <v>31.200000000000003</v>
      </c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19"/>
    </row>
    <row r="37" spans="1:44" s="117" customFormat="1" x14ac:dyDescent="0.3">
      <c r="A37" s="112">
        <v>31</v>
      </c>
      <c r="B37" s="127">
        <v>214401</v>
      </c>
      <c r="C37" s="127" t="s">
        <v>135</v>
      </c>
      <c r="D37" s="113">
        <v>8</v>
      </c>
      <c r="E37" s="113">
        <v>10</v>
      </c>
      <c r="F37" s="113">
        <v>12</v>
      </c>
      <c r="G37" s="113">
        <v>13</v>
      </c>
      <c r="H37" s="113">
        <v>11</v>
      </c>
      <c r="I37" s="113">
        <f t="shared" si="1"/>
        <v>54</v>
      </c>
      <c r="J37" s="113">
        <f t="shared" si="2"/>
        <v>8.1</v>
      </c>
      <c r="K37" s="114">
        <v>3.5</v>
      </c>
      <c r="L37" s="114">
        <v>4.5</v>
      </c>
      <c r="M37" s="114">
        <v>3.5</v>
      </c>
      <c r="N37" s="114">
        <v>4.5</v>
      </c>
      <c r="O37" s="114">
        <v>3.5</v>
      </c>
      <c r="P37" s="114">
        <f t="shared" si="3"/>
        <v>19.5</v>
      </c>
      <c r="Q37" s="114">
        <f t="shared" si="4"/>
        <v>0.97500000000000009</v>
      </c>
      <c r="R37" s="115">
        <f t="shared" si="5"/>
        <v>11.5</v>
      </c>
      <c r="S37" s="115">
        <f t="shared" si="5"/>
        <v>14.5</v>
      </c>
      <c r="T37" s="115">
        <f t="shared" si="5"/>
        <v>15.5</v>
      </c>
      <c r="U37" s="115">
        <f t="shared" si="5"/>
        <v>17.5</v>
      </c>
      <c r="V37" s="115">
        <f t="shared" si="5"/>
        <v>14.5</v>
      </c>
      <c r="W37" s="28">
        <f t="shared" si="5"/>
        <v>73.5</v>
      </c>
      <c r="X37" s="116">
        <f t="shared" si="6"/>
        <v>14.700000000000001</v>
      </c>
      <c r="Y37" s="127">
        <v>49</v>
      </c>
      <c r="Z37" s="118">
        <f t="shared" si="7"/>
        <v>39.200000000000003</v>
      </c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19"/>
    </row>
    <row r="38" spans="1:44" s="117" customFormat="1" x14ac:dyDescent="0.3">
      <c r="A38" s="112">
        <v>32</v>
      </c>
      <c r="B38" s="127">
        <v>214402</v>
      </c>
      <c r="C38" s="127" t="s">
        <v>136</v>
      </c>
      <c r="D38" s="113">
        <v>13</v>
      </c>
      <c r="E38" s="113">
        <v>15</v>
      </c>
      <c r="F38" s="113">
        <v>14</v>
      </c>
      <c r="G38" s="113">
        <v>13</v>
      </c>
      <c r="H38" s="113">
        <v>11</v>
      </c>
      <c r="I38" s="113">
        <f t="shared" si="1"/>
        <v>66</v>
      </c>
      <c r="J38" s="113">
        <f t="shared" si="2"/>
        <v>9.9</v>
      </c>
      <c r="K38" s="114">
        <v>5</v>
      </c>
      <c r="L38" s="114">
        <v>4.5</v>
      </c>
      <c r="M38" s="114">
        <v>3.5</v>
      </c>
      <c r="N38" s="114">
        <v>2.5</v>
      </c>
      <c r="O38" s="114">
        <v>1.5</v>
      </c>
      <c r="P38" s="114">
        <f t="shared" si="3"/>
        <v>17</v>
      </c>
      <c r="Q38" s="114">
        <f t="shared" si="4"/>
        <v>0.85000000000000009</v>
      </c>
      <c r="R38" s="115">
        <f t="shared" si="5"/>
        <v>18</v>
      </c>
      <c r="S38" s="115">
        <f t="shared" si="5"/>
        <v>19.5</v>
      </c>
      <c r="T38" s="115">
        <f t="shared" si="5"/>
        <v>17.5</v>
      </c>
      <c r="U38" s="115">
        <f t="shared" si="5"/>
        <v>15.5</v>
      </c>
      <c r="V38" s="115">
        <f t="shared" si="5"/>
        <v>12.5</v>
      </c>
      <c r="W38" s="28">
        <f t="shared" si="5"/>
        <v>83</v>
      </c>
      <c r="X38" s="116">
        <f t="shared" si="6"/>
        <v>16.600000000000001</v>
      </c>
      <c r="Y38" s="127">
        <v>53</v>
      </c>
      <c r="Z38" s="118">
        <f t="shared" si="7"/>
        <v>42.400000000000006</v>
      </c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19"/>
    </row>
    <row r="39" spans="1:44" s="117" customFormat="1" x14ac:dyDescent="0.3">
      <c r="A39" s="112">
        <v>33</v>
      </c>
      <c r="B39" s="127">
        <v>214403</v>
      </c>
      <c r="C39" s="127" t="s">
        <v>137</v>
      </c>
      <c r="D39" s="113">
        <v>12</v>
      </c>
      <c r="E39" s="113">
        <v>11</v>
      </c>
      <c r="F39" s="113">
        <v>14</v>
      </c>
      <c r="G39" s="113">
        <v>8</v>
      </c>
      <c r="H39" s="113">
        <v>9</v>
      </c>
      <c r="I39" s="113">
        <f t="shared" si="1"/>
        <v>54</v>
      </c>
      <c r="J39" s="113">
        <f t="shared" si="2"/>
        <v>8.1</v>
      </c>
      <c r="K39" s="114">
        <v>2.5</v>
      </c>
      <c r="L39" s="114">
        <v>1.5</v>
      </c>
      <c r="M39" s="114">
        <v>3.5</v>
      </c>
      <c r="N39" s="114">
        <v>2.5</v>
      </c>
      <c r="O39" s="114">
        <v>1.5</v>
      </c>
      <c r="P39" s="114">
        <f t="shared" si="3"/>
        <v>11.5</v>
      </c>
      <c r="Q39" s="114">
        <f t="shared" si="4"/>
        <v>0.57500000000000007</v>
      </c>
      <c r="R39" s="115">
        <f t="shared" si="5"/>
        <v>14.5</v>
      </c>
      <c r="S39" s="115">
        <f t="shared" si="5"/>
        <v>12.5</v>
      </c>
      <c r="T39" s="115">
        <f t="shared" si="5"/>
        <v>17.5</v>
      </c>
      <c r="U39" s="115">
        <f t="shared" si="5"/>
        <v>10.5</v>
      </c>
      <c r="V39" s="115">
        <f t="shared" si="5"/>
        <v>10.5</v>
      </c>
      <c r="W39" s="28">
        <f t="shared" si="5"/>
        <v>65.5</v>
      </c>
      <c r="X39" s="116">
        <f t="shared" si="6"/>
        <v>13.100000000000001</v>
      </c>
      <c r="Y39" s="127">
        <v>45</v>
      </c>
      <c r="Z39" s="118">
        <f t="shared" si="7"/>
        <v>36</v>
      </c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19"/>
    </row>
    <row r="40" spans="1:44" s="117" customFormat="1" x14ac:dyDescent="0.3">
      <c r="A40" s="112">
        <v>34</v>
      </c>
      <c r="B40" s="127">
        <v>214405</v>
      </c>
      <c r="C40" s="127" t="s">
        <v>138</v>
      </c>
      <c r="D40" s="113">
        <v>9</v>
      </c>
      <c r="E40" s="113">
        <v>8</v>
      </c>
      <c r="F40" s="113">
        <v>9</v>
      </c>
      <c r="G40" s="113">
        <v>8</v>
      </c>
      <c r="H40" s="113">
        <v>9</v>
      </c>
      <c r="I40" s="113">
        <f t="shared" si="1"/>
        <v>43</v>
      </c>
      <c r="J40" s="113">
        <f t="shared" si="2"/>
        <v>6.45</v>
      </c>
      <c r="K40" s="114">
        <v>2.5</v>
      </c>
      <c r="L40" s="114">
        <v>3.5</v>
      </c>
      <c r="M40" s="114">
        <v>1.5</v>
      </c>
      <c r="N40" s="114">
        <v>2.5</v>
      </c>
      <c r="O40" s="114">
        <v>2.5</v>
      </c>
      <c r="P40" s="114">
        <f t="shared" si="3"/>
        <v>12.5</v>
      </c>
      <c r="Q40" s="114">
        <f t="shared" si="4"/>
        <v>0.625</v>
      </c>
      <c r="R40" s="115">
        <f t="shared" si="5"/>
        <v>11.5</v>
      </c>
      <c r="S40" s="115">
        <f t="shared" si="5"/>
        <v>11.5</v>
      </c>
      <c r="T40" s="115">
        <f t="shared" si="5"/>
        <v>10.5</v>
      </c>
      <c r="U40" s="115">
        <f t="shared" si="5"/>
        <v>10.5</v>
      </c>
      <c r="V40" s="115">
        <f t="shared" si="5"/>
        <v>11.5</v>
      </c>
      <c r="W40" s="28">
        <f t="shared" si="5"/>
        <v>55.5</v>
      </c>
      <c r="X40" s="116">
        <f t="shared" si="6"/>
        <v>11.100000000000001</v>
      </c>
      <c r="Y40" s="127">
        <v>36</v>
      </c>
      <c r="Z40" s="118">
        <f t="shared" si="7"/>
        <v>28.8</v>
      </c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19"/>
    </row>
    <row r="41" spans="1:44" s="117" customFormat="1" x14ac:dyDescent="0.3">
      <c r="A41" s="112">
        <v>35</v>
      </c>
      <c r="B41" s="127">
        <v>214404</v>
      </c>
      <c r="C41" s="127" t="s">
        <v>138</v>
      </c>
      <c r="D41" s="113">
        <v>11</v>
      </c>
      <c r="E41" s="113">
        <v>10</v>
      </c>
      <c r="F41" s="113">
        <v>12</v>
      </c>
      <c r="G41" s="113">
        <v>11</v>
      </c>
      <c r="H41" s="113">
        <v>10</v>
      </c>
      <c r="I41" s="113">
        <f t="shared" si="1"/>
        <v>54</v>
      </c>
      <c r="J41" s="113">
        <f t="shared" si="2"/>
        <v>8.1</v>
      </c>
      <c r="K41" s="114">
        <v>3.5</v>
      </c>
      <c r="L41" s="114">
        <v>4.5</v>
      </c>
      <c r="M41" s="114">
        <v>3.5</v>
      </c>
      <c r="N41" s="114">
        <v>2.5</v>
      </c>
      <c r="O41" s="114">
        <v>2.5</v>
      </c>
      <c r="P41" s="114">
        <f t="shared" si="3"/>
        <v>16.5</v>
      </c>
      <c r="Q41" s="114">
        <f t="shared" si="4"/>
        <v>0.82500000000000007</v>
      </c>
      <c r="R41" s="115">
        <f t="shared" si="5"/>
        <v>14.5</v>
      </c>
      <c r="S41" s="115">
        <f t="shared" si="5"/>
        <v>14.5</v>
      </c>
      <c r="T41" s="115">
        <f t="shared" si="5"/>
        <v>15.5</v>
      </c>
      <c r="U41" s="115">
        <f t="shared" si="5"/>
        <v>13.5</v>
      </c>
      <c r="V41" s="115">
        <f t="shared" si="5"/>
        <v>12.5</v>
      </c>
      <c r="W41" s="28">
        <f t="shared" si="5"/>
        <v>70.5</v>
      </c>
      <c r="X41" s="116">
        <f t="shared" si="6"/>
        <v>14.100000000000001</v>
      </c>
      <c r="Y41" s="127">
        <v>46</v>
      </c>
      <c r="Z41" s="118">
        <f t="shared" si="7"/>
        <v>36.800000000000004</v>
      </c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19"/>
    </row>
    <row r="42" spans="1:44" s="117" customFormat="1" x14ac:dyDescent="0.3">
      <c r="A42" s="112">
        <v>36</v>
      </c>
      <c r="B42" s="127">
        <v>214406</v>
      </c>
      <c r="C42" s="127" t="s">
        <v>139</v>
      </c>
      <c r="D42" s="113">
        <v>9</v>
      </c>
      <c r="E42" s="113">
        <v>10</v>
      </c>
      <c r="F42" s="113">
        <v>14</v>
      </c>
      <c r="G42" s="113">
        <v>10</v>
      </c>
      <c r="H42" s="113">
        <v>13</v>
      </c>
      <c r="I42" s="113">
        <f t="shared" si="1"/>
        <v>56</v>
      </c>
      <c r="J42" s="113">
        <f t="shared" si="2"/>
        <v>8.4</v>
      </c>
      <c r="K42" s="114">
        <v>3.5</v>
      </c>
      <c r="L42" s="114">
        <v>4.5</v>
      </c>
      <c r="M42" s="114">
        <v>3.5</v>
      </c>
      <c r="N42" s="114">
        <v>2.5</v>
      </c>
      <c r="O42" s="114">
        <v>1.5</v>
      </c>
      <c r="P42" s="114">
        <f t="shared" si="3"/>
        <v>15.5</v>
      </c>
      <c r="Q42" s="114">
        <f t="shared" si="4"/>
        <v>0.77500000000000002</v>
      </c>
      <c r="R42" s="115">
        <f t="shared" si="5"/>
        <v>12.5</v>
      </c>
      <c r="S42" s="115">
        <f t="shared" si="5"/>
        <v>14.5</v>
      </c>
      <c r="T42" s="115">
        <f t="shared" si="5"/>
        <v>17.5</v>
      </c>
      <c r="U42" s="115">
        <f t="shared" si="5"/>
        <v>12.5</v>
      </c>
      <c r="V42" s="115">
        <f t="shared" si="5"/>
        <v>14.5</v>
      </c>
      <c r="W42" s="28">
        <f t="shared" si="5"/>
        <v>71.5</v>
      </c>
      <c r="X42" s="116">
        <f t="shared" si="6"/>
        <v>14.3</v>
      </c>
      <c r="Y42" s="127">
        <v>49</v>
      </c>
      <c r="Z42" s="118">
        <f t="shared" si="7"/>
        <v>39.200000000000003</v>
      </c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19"/>
    </row>
    <row r="43" spans="1:44" s="117" customFormat="1" x14ac:dyDescent="0.3">
      <c r="A43" s="112">
        <v>37</v>
      </c>
      <c r="B43" s="127">
        <v>214407</v>
      </c>
      <c r="C43" s="127" t="s">
        <v>140</v>
      </c>
      <c r="D43" s="113">
        <v>7</v>
      </c>
      <c r="E43" s="113">
        <v>11</v>
      </c>
      <c r="F43" s="113">
        <v>9</v>
      </c>
      <c r="G43" s="113">
        <v>12</v>
      </c>
      <c r="H43" s="113">
        <v>9</v>
      </c>
      <c r="I43" s="113">
        <f t="shared" si="1"/>
        <v>48</v>
      </c>
      <c r="J43" s="113">
        <f t="shared" si="2"/>
        <v>7.1999999999999993</v>
      </c>
      <c r="K43" s="114">
        <v>2.5</v>
      </c>
      <c r="L43" s="114">
        <v>3.5</v>
      </c>
      <c r="M43" s="114">
        <v>1.5</v>
      </c>
      <c r="N43" s="114">
        <v>1.5</v>
      </c>
      <c r="O43" s="114">
        <v>1.6</v>
      </c>
      <c r="P43" s="114">
        <f t="shared" si="3"/>
        <v>10.6</v>
      </c>
      <c r="Q43" s="114">
        <f t="shared" si="4"/>
        <v>0.53</v>
      </c>
      <c r="R43" s="115">
        <f t="shared" si="5"/>
        <v>9.5</v>
      </c>
      <c r="S43" s="115">
        <f t="shared" si="5"/>
        <v>14.5</v>
      </c>
      <c r="T43" s="115">
        <f t="shared" si="5"/>
        <v>10.5</v>
      </c>
      <c r="U43" s="115">
        <f t="shared" si="5"/>
        <v>13.5</v>
      </c>
      <c r="V43" s="115">
        <f t="shared" si="5"/>
        <v>10.6</v>
      </c>
      <c r="W43" s="28">
        <f t="shared" si="5"/>
        <v>58.6</v>
      </c>
      <c r="X43" s="116">
        <f t="shared" si="6"/>
        <v>11.72</v>
      </c>
      <c r="Y43" s="127">
        <v>39</v>
      </c>
      <c r="Z43" s="118">
        <f t="shared" si="7"/>
        <v>31.200000000000003</v>
      </c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19"/>
    </row>
    <row r="44" spans="1:44" s="117" customFormat="1" x14ac:dyDescent="0.3">
      <c r="A44" s="112">
        <v>38</v>
      </c>
      <c r="B44" s="127">
        <v>214408</v>
      </c>
      <c r="C44" s="127" t="s">
        <v>141</v>
      </c>
      <c r="D44" s="113">
        <v>5</v>
      </c>
      <c r="E44" s="113">
        <v>6</v>
      </c>
      <c r="F44" s="113">
        <v>4</v>
      </c>
      <c r="G44" s="113">
        <v>5</v>
      </c>
      <c r="H44" s="113">
        <v>13</v>
      </c>
      <c r="I44" s="113">
        <f t="shared" si="1"/>
        <v>33</v>
      </c>
      <c r="J44" s="113">
        <f t="shared" si="2"/>
        <v>4.95</v>
      </c>
      <c r="K44" s="114">
        <v>1.5</v>
      </c>
      <c r="L44" s="114">
        <v>2.5</v>
      </c>
      <c r="M44" s="114">
        <v>1.5</v>
      </c>
      <c r="N44" s="114">
        <v>1.5</v>
      </c>
      <c r="O44" s="114">
        <v>2.5</v>
      </c>
      <c r="P44" s="114">
        <f t="shared" si="3"/>
        <v>9.5</v>
      </c>
      <c r="Q44" s="114">
        <f t="shared" si="4"/>
        <v>0.47500000000000003</v>
      </c>
      <c r="R44" s="115">
        <f t="shared" si="5"/>
        <v>6.5</v>
      </c>
      <c r="S44" s="115">
        <f t="shared" si="5"/>
        <v>8.5</v>
      </c>
      <c r="T44" s="115">
        <f t="shared" si="5"/>
        <v>5.5</v>
      </c>
      <c r="U44" s="115">
        <f t="shared" si="5"/>
        <v>6.5</v>
      </c>
      <c r="V44" s="115">
        <f t="shared" si="5"/>
        <v>15.5</v>
      </c>
      <c r="W44" s="28">
        <f t="shared" si="5"/>
        <v>42.5</v>
      </c>
      <c r="X44" s="116">
        <f t="shared" si="6"/>
        <v>8.5</v>
      </c>
      <c r="Y44" s="127">
        <v>23</v>
      </c>
      <c r="Z44" s="118">
        <f t="shared" si="7"/>
        <v>18.400000000000002</v>
      </c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19"/>
    </row>
    <row r="45" spans="1:44" s="117" customFormat="1" x14ac:dyDescent="0.3">
      <c r="A45" s="112">
        <v>39</v>
      </c>
      <c r="B45" s="127">
        <v>214409</v>
      </c>
      <c r="C45" s="127" t="s">
        <v>142</v>
      </c>
      <c r="D45" s="113">
        <v>10</v>
      </c>
      <c r="E45" s="113">
        <v>9</v>
      </c>
      <c r="F45" s="113">
        <v>8</v>
      </c>
      <c r="G45" s="113">
        <v>7</v>
      </c>
      <c r="H45" s="113">
        <v>9</v>
      </c>
      <c r="I45" s="113">
        <f t="shared" si="1"/>
        <v>43</v>
      </c>
      <c r="J45" s="113">
        <f t="shared" si="2"/>
        <v>6.45</v>
      </c>
      <c r="K45" s="114">
        <v>3.5</v>
      </c>
      <c r="L45" s="114">
        <v>2.5</v>
      </c>
      <c r="M45" s="114">
        <v>2.5</v>
      </c>
      <c r="N45" s="114">
        <v>3.5</v>
      </c>
      <c r="O45" s="114">
        <v>2.5</v>
      </c>
      <c r="P45" s="114">
        <f t="shared" si="3"/>
        <v>14.5</v>
      </c>
      <c r="Q45" s="114">
        <f t="shared" si="4"/>
        <v>0.72500000000000009</v>
      </c>
      <c r="R45" s="115">
        <f t="shared" si="5"/>
        <v>13.5</v>
      </c>
      <c r="S45" s="115">
        <f t="shared" si="5"/>
        <v>11.5</v>
      </c>
      <c r="T45" s="115">
        <f t="shared" si="5"/>
        <v>10.5</v>
      </c>
      <c r="U45" s="115">
        <f t="shared" si="5"/>
        <v>10.5</v>
      </c>
      <c r="V45" s="115">
        <f t="shared" si="5"/>
        <v>11.5</v>
      </c>
      <c r="W45" s="28">
        <f t="shared" si="5"/>
        <v>57.5</v>
      </c>
      <c r="X45" s="116">
        <f t="shared" si="6"/>
        <v>11.5</v>
      </c>
      <c r="Y45" s="127">
        <v>40</v>
      </c>
      <c r="Z45" s="118">
        <f t="shared" si="7"/>
        <v>32</v>
      </c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19"/>
    </row>
    <row r="46" spans="1:44" s="117" customFormat="1" x14ac:dyDescent="0.3">
      <c r="A46" s="112">
        <v>40</v>
      </c>
      <c r="B46" s="127">
        <v>214410</v>
      </c>
      <c r="C46" s="127" t="s">
        <v>143</v>
      </c>
      <c r="D46" s="113">
        <v>8</v>
      </c>
      <c r="E46" s="113">
        <v>7</v>
      </c>
      <c r="F46" s="113">
        <v>8</v>
      </c>
      <c r="G46" s="113">
        <v>9</v>
      </c>
      <c r="H46" s="113">
        <v>18</v>
      </c>
      <c r="I46" s="113">
        <f t="shared" si="1"/>
        <v>50</v>
      </c>
      <c r="J46" s="113">
        <f t="shared" si="2"/>
        <v>7.5</v>
      </c>
      <c r="K46" s="114">
        <v>2.5</v>
      </c>
      <c r="L46" s="114">
        <v>3.5</v>
      </c>
      <c r="M46" s="114">
        <v>2.5</v>
      </c>
      <c r="N46" s="114">
        <v>3.5</v>
      </c>
      <c r="O46" s="114">
        <v>5.5</v>
      </c>
      <c r="P46" s="114">
        <f t="shared" si="3"/>
        <v>17.5</v>
      </c>
      <c r="Q46" s="114">
        <f t="shared" si="4"/>
        <v>0.875</v>
      </c>
      <c r="R46" s="115">
        <f t="shared" si="5"/>
        <v>10.5</v>
      </c>
      <c r="S46" s="115">
        <f t="shared" si="5"/>
        <v>10.5</v>
      </c>
      <c r="T46" s="115">
        <f t="shared" si="5"/>
        <v>10.5</v>
      </c>
      <c r="U46" s="115">
        <f t="shared" si="5"/>
        <v>12.5</v>
      </c>
      <c r="V46" s="115">
        <f t="shared" si="5"/>
        <v>23.5</v>
      </c>
      <c r="W46" s="28">
        <f t="shared" si="5"/>
        <v>67.5</v>
      </c>
      <c r="X46" s="116">
        <f t="shared" si="6"/>
        <v>13.5</v>
      </c>
      <c r="Y46" s="127">
        <v>47</v>
      </c>
      <c r="Z46" s="118">
        <f t="shared" si="7"/>
        <v>37.6</v>
      </c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19"/>
    </row>
    <row r="47" spans="1:44" s="117" customFormat="1" x14ac:dyDescent="0.3">
      <c r="A47" s="112">
        <v>41</v>
      </c>
      <c r="B47" s="127">
        <v>214412</v>
      </c>
      <c r="C47" s="127" t="s">
        <v>144</v>
      </c>
      <c r="D47" s="113">
        <v>11</v>
      </c>
      <c r="E47" s="113">
        <v>12</v>
      </c>
      <c r="F47" s="113">
        <v>13</v>
      </c>
      <c r="G47" s="113">
        <v>15</v>
      </c>
      <c r="H47" s="113">
        <v>8</v>
      </c>
      <c r="I47" s="113">
        <f t="shared" si="1"/>
        <v>59</v>
      </c>
      <c r="J47" s="113">
        <f t="shared" si="2"/>
        <v>8.85</v>
      </c>
      <c r="K47" s="114">
        <v>3.5</v>
      </c>
      <c r="L47" s="114">
        <v>4.5</v>
      </c>
      <c r="M47" s="114">
        <v>3.5</v>
      </c>
      <c r="N47" s="114">
        <v>2.5</v>
      </c>
      <c r="O47" s="114">
        <v>3.5</v>
      </c>
      <c r="P47" s="114">
        <f t="shared" si="3"/>
        <v>17.5</v>
      </c>
      <c r="Q47" s="114">
        <f t="shared" si="4"/>
        <v>0.875</v>
      </c>
      <c r="R47" s="115">
        <f t="shared" si="5"/>
        <v>14.5</v>
      </c>
      <c r="S47" s="115">
        <f t="shared" si="5"/>
        <v>16.5</v>
      </c>
      <c r="T47" s="115">
        <f t="shared" si="5"/>
        <v>16.5</v>
      </c>
      <c r="U47" s="115">
        <f t="shared" si="5"/>
        <v>17.5</v>
      </c>
      <c r="V47" s="115">
        <f t="shared" si="5"/>
        <v>11.5</v>
      </c>
      <c r="W47" s="28">
        <f t="shared" si="5"/>
        <v>76.5</v>
      </c>
      <c r="X47" s="116">
        <f t="shared" si="6"/>
        <v>15.3</v>
      </c>
      <c r="Y47" s="127">
        <v>54</v>
      </c>
      <c r="Z47" s="118">
        <f t="shared" si="7"/>
        <v>43.2</v>
      </c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19"/>
    </row>
    <row r="48" spans="1:44" s="117" customFormat="1" x14ac:dyDescent="0.3">
      <c r="A48" s="112">
        <v>42</v>
      </c>
      <c r="B48" s="127">
        <v>214411</v>
      </c>
      <c r="C48" s="127" t="s">
        <v>145</v>
      </c>
      <c r="D48" s="113">
        <v>10</v>
      </c>
      <c r="E48" s="113">
        <v>12</v>
      </c>
      <c r="F48" s="113">
        <v>16</v>
      </c>
      <c r="G48" s="113">
        <v>8</v>
      </c>
      <c r="H48" s="113">
        <v>12</v>
      </c>
      <c r="I48" s="113">
        <f t="shared" si="1"/>
        <v>58</v>
      </c>
      <c r="J48" s="113">
        <f t="shared" si="2"/>
        <v>8.6999999999999993</v>
      </c>
      <c r="K48" s="114">
        <v>3.5</v>
      </c>
      <c r="L48" s="114">
        <v>4.5</v>
      </c>
      <c r="M48" s="114">
        <v>3.5</v>
      </c>
      <c r="N48" s="114">
        <v>2.5</v>
      </c>
      <c r="O48" s="114">
        <v>2.5</v>
      </c>
      <c r="P48" s="114">
        <f t="shared" si="3"/>
        <v>16.5</v>
      </c>
      <c r="Q48" s="114">
        <f t="shared" si="4"/>
        <v>0.82500000000000007</v>
      </c>
      <c r="R48" s="115">
        <f t="shared" si="5"/>
        <v>13.5</v>
      </c>
      <c r="S48" s="115">
        <f t="shared" si="5"/>
        <v>16.5</v>
      </c>
      <c r="T48" s="115">
        <f t="shared" si="5"/>
        <v>19.5</v>
      </c>
      <c r="U48" s="115">
        <f t="shared" si="5"/>
        <v>10.5</v>
      </c>
      <c r="V48" s="115">
        <f t="shared" si="5"/>
        <v>14.5</v>
      </c>
      <c r="W48" s="28">
        <f t="shared" si="5"/>
        <v>74.5</v>
      </c>
      <c r="X48" s="116">
        <f t="shared" si="6"/>
        <v>14.9</v>
      </c>
      <c r="Y48" s="127">
        <v>47</v>
      </c>
      <c r="Z48" s="118">
        <f t="shared" si="7"/>
        <v>37.6</v>
      </c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19"/>
    </row>
    <row r="49" spans="1:44" s="117" customFormat="1" x14ac:dyDescent="0.3">
      <c r="A49" s="112">
        <v>43</v>
      </c>
      <c r="B49" s="127">
        <v>214413</v>
      </c>
      <c r="C49" s="127" t="s">
        <v>146</v>
      </c>
      <c r="D49" s="113">
        <v>10</v>
      </c>
      <c r="E49" s="113">
        <v>15</v>
      </c>
      <c r="F49" s="113">
        <v>13</v>
      </c>
      <c r="G49" s="113">
        <v>15</v>
      </c>
      <c r="H49" s="113">
        <v>11</v>
      </c>
      <c r="I49" s="113">
        <f t="shared" si="1"/>
        <v>64</v>
      </c>
      <c r="J49" s="113">
        <f t="shared" si="2"/>
        <v>9.6</v>
      </c>
      <c r="K49" s="114">
        <v>2.5</v>
      </c>
      <c r="L49" s="114">
        <v>3.5</v>
      </c>
      <c r="M49" s="114">
        <v>4.5</v>
      </c>
      <c r="N49" s="114">
        <v>3.5</v>
      </c>
      <c r="O49" s="114">
        <v>2.5</v>
      </c>
      <c r="P49" s="114">
        <f t="shared" si="3"/>
        <v>16.5</v>
      </c>
      <c r="Q49" s="114">
        <f t="shared" si="4"/>
        <v>0.82500000000000007</v>
      </c>
      <c r="R49" s="115">
        <f t="shared" si="5"/>
        <v>12.5</v>
      </c>
      <c r="S49" s="115">
        <f t="shared" si="5"/>
        <v>18.5</v>
      </c>
      <c r="T49" s="115">
        <f t="shared" si="5"/>
        <v>17.5</v>
      </c>
      <c r="U49" s="115">
        <f t="shared" si="5"/>
        <v>18.5</v>
      </c>
      <c r="V49" s="115">
        <f t="shared" si="5"/>
        <v>13.5</v>
      </c>
      <c r="W49" s="28">
        <f t="shared" si="5"/>
        <v>80.5</v>
      </c>
      <c r="X49" s="116">
        <f t="shared" si="6"/>
        <v>16.100000000000001</v>
      </c>
      <c r="Y49" s="127">
        <v>50</v>
      </c>
      <c r="Z49" s="118">
        <f t="shared" si="7"/>
        <v>40</v>
      </c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19"/>
    </row>
    <row r="50" spans="1:44" s="117" customFormat="1" x14ac:dyDescent="0.3">
      <c r="A50" s="112">
        <v>44</v>
      </c>
      <c r="B50" s="127">
        <v>214414</v>
      </c>
      <c r="C50" s="127" t="s">
        <v>147</v>
      </c>
      <c r="D50" s="113">
        <v>11</v>
      </c>
      <c r="E50" s="113">
        <v>13</v>
      </c>
      <c r="F50" s="113">
        <v>11</v>
      </c>
      <c r="G50" s="113">
        <v>9</v>
      </c>
      <c r="H50" s="113">
        <v>10</v>
      </c>
      <c r="I50" s="113">
        <f t="shared" si="1"/>
        <v>54</v>
      </c>
      <c r="J50" s="113">
        <f t="shared" si="2"/>
        <v>8.1</v>
      </c>
      <c r="K50" s="114">
        <v>2.5</v>
      </c>
      <c r="L50" s="114">
        <v>4.5</v>
      </c>
      <c r="M50" s="114">
        <v>2.5</v>
      </c>
      <c r="N50" s="114">
        <v>3.5</v>
      </c>
      <c r="O50" s="114">
        <v>2.5</v>
      </c>
      <c r="P50" s="114">
        <f t="shared" si="3"/>
        <v>15.5</v>
      </c>
      <c r="Q50" s="114">
        <f t="shared" si="4"/>
        <v>0.77500000000000002</v>
      </c>
      <c r="R50" s="115">
        <f t="shared" si="5"/>
        <v>13.5</v>
      </c>
      <c r="S50" s="115">
        <f t="shared" si="5"/>
        <v>17.5</v>
      </c>
      <c r="T50" s="115">
        <f t="shared" si="5"/>
        <v>13.5</v>
      </c>
      <c r="U50" s="115">
        <f t="shared" si="5"/>
        <v>12.5</v>
      </c>
      <c r="V50" s="115">
        <f t="shared" si="5"/>
        <v>12.5</v>
      </c>
      <c r="W50" s="28">
        <f t="shared" si="5"/>
        <v>69.5</v>
      </c>
      <c r="X50" s="116">
        <f t="shared" si="6"/>
        <v>13.9</v>
      </c>
      <c r="Y50" s="127">
        <v>48</v>
      </c>
      <c r="Z50" s="118">
        <f t="shared" si="7"/>
        <v>38.400000000000006</v>
      </c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19"/>
    </row>
    <row r="51" spans="1:44" s="117" customFormat="1" x14ac:dyDescent="0.3">
      <c r="A51" s="112">
        <v>45</v>
      </c>
      <c r="B51" s="127">
        <v>214415</v>
      </c>
      <c r="C51" s="127" t="s">
        <v>148</v>
      </c>
      <c r="D51" s="113">
        <v>11</v>
      </c>
      <c r="E51" s="113">
        <v>10</v>
      </c>
      <c r="F51" s="113">
        <v>12</v>
      </c>
      <c r="G51" s="113">
        <v>13</v>
      </c>
      <c r="H51" s="113">
        <v>15</v>
      </c>
      <c r="I51" s="113">
        <f t="shared" si="1"/>
        <v>61</v>
      </c>
      <c r="J51" s="113">
        <f t="shared" si="2"/>
        <v>9.15</v>
      </c>
      <c r="K51" s="114">
        <v>3.5</v>
      </c>
      <c r="L51" s="114">
        <v>2.5</v>
      </c>
      <c r="M51" s="114">
        <v>3.5</v>
      </c>
      <c r="N51" s="114">
        <v>2.5</v>
      </c>
      <c r="O51" s="114">
        <v>2.5</v>
      </c>
      <c r="P51" s="114">
        <f t="shared" si="3"/>
        <v>14.5</v>
      </c>
      <c r="Q51" s="114">
        <f t="shared" si="4"/>
        <v>0.72500000000000009</v>
      </c>
      <c r="R51" s="115">
        <f t="shared" si="5"/>
        <v>14.5</v>
      </c>
      <c r="S51" s="115">
        <f t="shared" si="5"/>
        <v>12.5</v>
      </c>
      <c r="T51" s="115">
        <f t="shared" si="5"/>
        <v>15.5</v>
      </c>
      <c r="U51" s="115">
        <f t="shared" si="5"/>
        <v>15.5</v>
      </c>
      <c r="V51" s="115">
        <f t="shared" si="5"/>
        <v>17.5</v>
      </c>
      <c r="W51" s="28">
        <f t="shared" si="5"/>
        <v>75.5</v>
      </c>
      <c r="X51" s="116">
        <f t="shared" si="6"/>
        <v>15.100000000000001</v>
      </c>
      <c r="Y51" s="127">
        <v>48</v>
      </c>
      <c r="Z51" s="118">
        <f t="shared" si="7"/>
        <v>38.400000000000006</v>
      </c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19"/>
    </row>
    <row r="52" spans="1:44" s="117" customFormat="1" x14ac:dyDescent="0.3">
      <c r="A52" s="112">
        <v>46</v>
      </c>
      <c r="B52" s="127">
        <v>214416</v>
      </c>
      <c r="C52" s="127" t="s">
        <v>149</v>
      </c>
      <c r="D52" s="122">
        <v>12</v>
      </c>
      <c r="E52" s="122">
        <v>8</v>
      </c>
      <c r="F52" s="122">
        <v>11</v>
      </c>
      <c r="G52" s="122">
        <v>8</v>
      </c>
      <c r="H52" s="122">
        <v>11</v>
      </c>
      <c r="I52" s="113">
        <f t="shared" si="1"/>
        <v>50</v>
      </c>
      <c r="J52" s="113">
        <f t="shared" si="2"/>
        <v>7.5</v>
      </c>
      <c r="K52" s="114">
        <v>2.5</v>
      </c>
      <c r="L52" s="114">
        <v>2.5</v>
      </c>
      <c r="M52" s="114">
        <v>3.5</v>
      </c>
      <c r="N52" s="114">
        <v>2.5</v>
      </c>
      <c r="O52" s="114">
        <v>4.5</v>
      </c>
      <c r="P52" s="114">
        <f t="shared" si="3"/>
        <v>15.5</v>
      </c>
      <c r="Q52" s="114">
        <f t="shared" si="4"/>
        <v>0.77500000000000002</v>
      </c>
      <c r="R52" s="115">
        <f t="shared" si="5"/>
        <v>14.5</v>
      </c>
      <c r="S52" s="115">
        <f t="shared" si="5"/>
        <v>10.5</v>
      </c>
      <c r="T52" s="115">
        <f t="shared" si="5"/>
        <v>14.5</v>
      </c>
      <c r="U52" s="115">
        <f t="shared" si="5"/>
        <v>10.5</v>
      </c>
      <c r="V52" s="115">
        <f t="shared" si="5"/>
        <v>15.5</v>
      </c>
      <c r="W52" s="28">
        <f t="shared" si="5"/>
        <v>65.5</v>
      </c>
      <c r="X52" s="116">
        <f t="shared" si="6"/>
        <v>13.100000000000001</v>
      </c>
      <c r="Y52" s="127">
        <v>53</v>
      </c>
      <c r="Z52" s="118">
        <f t="shared" si="7"/>
        <v>42.400000000000006</v>
      </c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19"/>
    </row>
    <row r="53" spans="1:44" s="117" customFormat="1" x14ac:dyDescent="0.3">
      <c r="A53" s="112">
        <v>47</v>
      </c>
      <c r="B53" s="127">
        <v>214417</v>
      </c>
      <c r="C53" s="127" t="s">
        <v>150</v>
      </c>
      <c r="D53" s="122">
        <v>8</v>
      </c>
      <c r="E53" s="122">
        <v>9</v>
      </c>
      <c r="F53" s="122">
        <v>8</v>
      </c>
      <c r="G53" s="122">
        <v>7</v>
      </c>
      <c r="H53" s="122">
        <v>8</v>
      </c>
      <c r="I53" s="113">
        <f t="shared" si="1"/>
        <v>40</v>
      </c>
      <c r="J53" s="113">
        <f t="shared" si="2"/>
        <v>6</v>
      </c>
      <c r="K53" s="114">
        <v>3.5</v>
      </c>
      <c r="L53" s="114">
        <v>2.5</v>
      </c>
      <c r="M53" s="114">
        <v>3.5</v>
      </c>
      <c r="N53" s="114">
        <v>2.5</v>
      </c>
      <c r="O53" s="114">
        <v>1.5</v>
      </c>
      <c r="P53" s="114">
        <f t="shared" si="3"/>
        <v>13.5</v>
      </c>
      <c r="Q53" s="114">
        <f t="shared" si="4"/>
        <v>0.67500000000000004</v>
      </c>
      <c r="R53" s="115">
        <f t="shared" si="5"/>
        <v>11.5</v>
      </c>
      <c r="S53" s="115">
        <f t="shared" si="5"/>
        <v>11.5</v>
      </c>
      <c r="T53" s="115">
        <f t="shared" si="5"/>
        <v>11.5</v>
      </c>
      <c r="U53" s="115">
        <f t="shared" si="5"/>
        <v>9.5</v>
      </c>
      <c r="V53" s="115">
        <f t="shared" si="5"/>
        <v>9.5</v>
      </c>
      <c r="W53" s="28">
        <f t="shared" si="5"/>
        <v>53.5</v>
      </c>
      <c r="X53" s="116">
        <f t="shared" si="6"/>
        <v>10.700000000000001</v>
      </c>
      <c r="Y53" s="127">
        <v>40</v>
      </c>
      <c r="Z53" s="118">
        <f t="shared" si="7"/>
        <v>32</v>
      </c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19"/>
    </row>
    <row r="54" spans="1:44" s="117" customFormat="1" x14ac:dyDescent="0.3">
      <c r="A54" s="112">
        <v>48</v>
      </c>
      <c r="B54" s="127">
        <v>214418</v>
      </c>
      <c r="C54" s="127" t="s">
        <v>151</v>
      </c>
      <c r="D54" s="122">
        <v>13</v>
      </c>
      <c r="E54" s="122">
        <v>14</v>
      </c>
      <c r="F54" s="122">
        <v>10</v>
      </c>
      <c r="G54" s="122">
        <v>9</v>
      </c>
      <c r="H54" s="122">
        <v>10</v>
      </c>
      <c r="I54" s="113">
        <f t="shared" si="1"/>
        <v>56</v>
      </c>
      <c r="J54" s="113">
        <f t="shared" si="2"/>
        <v>8.4</v>
      </c>
      <c r="K54" s="114">
        <v>3.5</v>
      </c>
      <c r="L54" s="114">
        <v>3.5</v>
      </c>
      <c r="M54" s="114">
        <v>2.5</v>
      </c>
      <c r="N54" s="114">
        <v>3.5</v>
      </c>
      <c r="O54" s="114">
        <v>4.5</v>
      </c>
      <c r="P54" s="114">
        <f t="shared" si="3"/>
        <v>17.5</v>
      </c>
      <c r="Q54" s="114">
        <f t="shared" si="4"/>
        <v>0.875</v>
      </c>
      <c r="R54" s="115">
        <f t="shared" si="5"/>
        <v>16.5</v>
      </c>
      <c r="S54" s="115">
        <f t="shared" si="5"/>
        <v>17.5</v>
      </c>
      <c r="T54" s="115">
        <f t="shared" si="5"/>
        <v>12.5</v>
      </c>
      <c r="U54" s="115">
        <f t="shared" si="5"/>
        <v>12.5</v>
      </c>
      <c r="V54" s="115">
        <f t="shared" si="5"/>
        <v>14.5</v>
      </c>
      <c r="W54" s="28">
        <f t="shared" si="5"/>
        <v>73.5</v>
      </c>
      <c r="X54" s="116">
        <f t="shared" si="6"/>
        <v>14.700000000000001</v>
      </c>
      <c r="Y54" s="127">
        <v>56</v>
      </c>
      <c r="Z54" s="118">
        <f t="shared" si="7"/>
        <v>44.800000000000004</v>
      </c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19"/>
    </row>
    <row r="55" spans="1:44" s="117" customFormat="1" x14ac:dyDescent="0.3">
      <c r="A55" s="112">
        <v>49</v>
      </c>
      <c r="B55" s="127">
        <v>214419</v>
      </c>
      <c r="C55" s="127" t="s">
        <v>152</v>
      </c>
      <c r="D55" s="122">
        <v>11</v>
      </c>
      <c r="E55" s="122">
        <v>12</v>
      </c>
      <c r="F55" s="122">
        <v>13</v>
      </c>
      <c r="G55" s="122">
        <v>11</v>
      </c>
      <c r="H55" s="122">
        <v>10</v>
      </c>
      <c r="I55" s="113">
        <f t="shared" si="1"/>
        <v>57</v>
      </c>
      <c r="J55" s="113">
        <f t="shared" si="2"/>
        <v>8.5499999999999989</v>
      </c>
      <c r="K55" s="114">
        <v>3.5</v>
      </c>
      <c r="L55" s="114">
        <v>4.5</v>
      </c>
      <c r="M55" s="114">
        <v>5.5</v>
      </c>
      <c r="N55" s="114">
        <v>3.5</v>
      </c>
      <c r="O55" s="114">
        <v>3.5</v>
      </c>
      <c r="P55" s="114">
        <f t="shared" si="3"/>
        <v>20.5</v>
      </c>
      <c r="Q55" s="114">
        <f t="shared" si="4"/>
        <v>1.0250000000000001</v>
      </c>
      <c r="R55" s="115">
        <f t="shared" si="5"/>
        <v>14.5</v>
      </c>
      <c r="S55" s="115">
        <f t="shared" si="5"/>
        <v>16.5</v>
      </c>
      <c r="T55" s="115">
        <f t="shared" si="5"/>
        <v>18.5</v>
      </c>
      <c r="U55" s="115">
        <f t="shared" si="5"/>
        <v>14.5</v>
      </c>
      <c r="V55" s="115">
        <f t="shared" si="5"/>
        <v>13.5</v>
      </c>
      <c r="W55" s="28">
        <f t="shared" si="5"/>
        <v>77.5</v>
      </c>
      <c r="X55" s="116">
        <f t="shared" si="6"/>
        <v>15.5</v>
      </c>
      <c r="Y55" s="127">
        <v>49</v>
      </c>
      <c r="Z55" s="118">
        <f t="shared" si="7"/>
        <v>39.200000000000003</v>
      </c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19"/>
    </row>
    <row r="56" spans="1:44" s="117" customFormat="1" x14ac:dyDescent="0.3">
      <c r="A56" s="112">
        <v>50</v>
      </c>
      <c r="B56" s="127">
        <v>214420</v>
      </c>
      <c r="C56" s="127" t="s">
        <v>153</v>
      </c>
      <c r="D56" s="122">
        <v>10</v>
      </c>
      <c r="E56" s="122">
        <v>9</v>
      </c>
      <c r="F56" s="122">
        <v>8</v>
      </c>
      <c r="G56" s="122">
        <v>8</v>
      </c>
      <c r="H56" s="122">
        <v>9</v>
      </c>
      <c r="I56" s="113">
        <f t="shared" si="1"/>
        <v>44</v>
      </c>
      <c r="J56" s="113">
        <f t="shared" si="2"/>
        <v>6.6</v>
      </c>
      <c r="K56" s="114">
        <v>2.5</v>
      </c>
      <c r="L56" s="114">
        <v>3.5</v>
      </c>
      <c r="M56" s="114">
        <v>2.5</v>
      </c>
      <c r="N56" s="114">
        <v>2.5</v>
      </c>
      <c r="O56" s="114">
        <v>2.5</v>
      </c>
      <c r="P56" s="114">
        <f t="shared" si="3"/>
        <v>13.5</v>
      </c>
      <c r="Q56" s="114">
        <f t="shared" si="4"/>
        <v>0.67500000000000004</v>
      </c>
      <c r="R56" s="115">
        <f t="shared" si="5"/>
        <v>12.5</v>
      </c>
      <c r="S56" s="115">
        <f t="shared" si="5"/>
        <v>12.5</v>
      </c>
      <c r="T56" s="115">
        <f t="shared" si="5"/>
        <v>10.5</v>
      </c>
      <c r="U56" s="115">
        <f t="shared" si="5"/>
        <v>10.5</v>
      </c>
      <c r="V56" s="115">
        <f t="shared" si="5"/>
        <v>11.5</v>
      </c>
      <c r="W56" s="28">
        <f t="shared" si="5"/>
        <v>57.5</v>
      </c>
      <c r="X56" s="116">
        <f t="shared" si="6"/>
        <v>11.5</v>
      </c>
      <c r="Y56" s="127">
        <v>38</v>
      </c>
      <c r="Z56" s="118">
        <f t="shared" si="7"/>
        <v>30.400000000000002</v>
      </c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19"/>
    </row>
    <row r="57" spans="1:44" s="117" customFormat="1" x14ac:dyDescent="0.3">
      <c r="A57" s="112">
        <v>51</v>
      </c>
      <c r="B57" s="127">
        <v>214421</v>
      </c>
      <c r="C57" s="127" t="s">
        <v>154</v>
      </c>
      <c r="D57" s="122">
        <v>15</v>
      </c>
      <c r="E57" s="122">
        <v>12</v>
      </c>
      <c r="F57" s="122">
        <v>13</v>
      </c>
      <c r="G57" s="122">
        <v>17</v>
      </c>
      <c r="H57" s="122">
        <v>10</v>
      </c>
      <c r="I57" s="113">
        <f t="shared" si="1"/>
        <v>67</v>
      </c>
      <c r="J57" s="113">
        <f t="shared" si="2"/>
        <v>10.049999999999999</v>
      </c>
      <c r="K57" s="114">
        <v>4.5</v>
      </c>
      <c r="L57" s="114">
        <v>4.5</v>
      </c>
      <c r="M57" s="114">
        <v>3.5</v>
      </c>
      <c r="N57" s="114">
        <v>2.5</v>
      </c>
      <c r="O57" s="114">
        <v>3.5</v>
      </c>
      <c r="P57" s="114">
        <f t="shared" si="3"/>
        <v>18.5</v>
      </c>
      <c r="Q57" s="114">
        <f t="shared" si="4"/>
        <v>0.92500000000000004</v>
      </c>
      <c r="R57" s="115">
        <f t="shared" si="5"/>
        <v>19.5</v>
      </c>
      <c r="S57" s="115">
        <f t="shared" si="5"/>
        <v>16.5</v>
      </c>
      <c r="T57" s="115">
        <f t="shared" si="5"/>
        <v>16.5</v>
      </c>
      <c r="U57" s="115">
        <f t="shared" si="5"/>
        <v>19.5</v>
      </c>
      <c r="V57" s="115">
        <f t="shared" si="5"/>
        <v>13.5</v>
      </c>
      <c r="W57" s="28">
        <f t="shared" si="5"/>
        <v>85.5</v>
      </c>
      <c r="X57" s="116">
        <f t="shared" si="6"/>
        <v>17.100000000000001</v>
      </c>
      <c r="Y57" s="127">
        <v>66</v>
      </c>
      <c r="Z57" s="118">
        <f t="shared" si="7"/>
        <v>52.800000000000004</v>
      </c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19"/>
    </row>
    <row r="58" spans="1:44" s="117" customFormat="1" x14ac:dyDescent="0.3">
      <c r="A58" s="112">
        <v>52</v>
      </c>
      <c r="B58" s="127">
        <v>214422</v>
      </c>
      <c r="C58" s="127" t="s">
        <v>155</v>
      </c>
      <c r="D58" s="122">
        <v>11</v>
      </c>
      <c r="E58" s="122">
        <v>10</v>
      </c>
      <c r="F58" s="122">
        <v>12</v>
      </c>
      <c r="G58" s="122">
        <v>15</v>
      </c>
      <c r="H58" s="122">
        <v>11</v>
      </c>
      <c r="I58" s="113">
        <f t="shared" si="1"/>
        <v>59</v>
      </c>
      <c r="J58" s="113">
        <f t="shared" si="2"/>
        <v>8.85</v>
      </c>
      <c r="K58" s="114">
        <v>3.5</v>
      </c>
      <c r="L58" s="114">
        <v>4.5</v>
      </c>
      <c r="M58" s="114">
        <v>3.5</v>
      </c>
      <c r="N58" s="114">
        <v>4.5</v>
      </c>
      <c r="O58" s="114">
        <v>2.5</v>
      </c>
      <c r="P58" s="114">
        <f t="shared" si="3"/>
        <v>18.5</v>
      </c>
      <c r="Q58" s="114">
        <f t="shared" si="4"/>
        <v>0.92500000000000004</v>
      </c>
      <c r="R58" s="115">
        <f t="shared" si="5"/>
        <v>14.5</v>
      </c>
      <c r="S58" s="115">
        <f t="shared" si="5"/>
        <v>14.5</v>
      </c>
      <c r="T58" s="115">
        <f t="shared" si="5"/>
        <v>15.5</v>
      </c>
      <c r="U58" s="115">
        <f t="shared" si="5"/>
        <v>19.5</v>
      </c>
      <c r="V58" s="115">
        <f t="shared" si="5"/>
        <v>13.5</v>
      </c>
      <c r="W58" s="28">
        <f t="shared" si="5"/>
        <v>77.5</v>
      </c>
      <c r="X58" s="116">
        <f t="shared" si="6"/>
        <v>15.5</v>
      </c>
      <c r="Y58" s="127">
        <v>43</v>
      </c>
      <c r="Z58" s="118">
        <f t="shared" si="7"/>
        <v>34.4</v>
      </c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19"/>
    </row>
    <row r="59" spans="1:44" s="117" customFormat="1" x14ac:dyDescent="0.3">
      <c r="A59" s="112">
        <v>53</v>
      </c>
      <c r="B59" s="127">
        <v>214423</v>
      </c>
      <c r="C59" s="127" t="s">
        <v>156</v>
      </c>
      <c r="D59" s="122">
        <v>10</v>
      </c>
      <c r="E59" s="122">
        <v>12</v>
      </c>
      <c r="F59" s="122">
        <v>11</v>
      </c>
      <c r="G59" s="122">
        <v>12</v>
      </c>
      <c r="H59" s="122">
        <v>13</v>
      </c>
      <c r="I59" s="113">
        <f t="shared" si="1"/>
        <v>58</v>
      </c>
      <c r="J59" s="113">
        <f t="shared" si="2"/>
        <v>8.6999999999999993</v>
      </c>
      <c r="K59" s="114">
        <v>2.5</v>
      </c>
      <c r="L59" s="114">
        <v>4.5</v>
      </c>
      <c r="M59" s="114">
        <v>2.5</v>
      </c>
      <c r="N59" s="114">
        <v>3.5</v>
      </c>
      <c r="O59" s="114">
        <v>2.5</v>
      </c>
      <c r="P59" s="114">
        <f t="shared" si="3"/>
        <v>15.5</v>
      </c>
      <c r="Q59" s="114">
        <f t="shared" si="4"/>
        <v>0.77500000000000002</v>
      </c>
      <c r="R59" s="115">
        <f t="shared" si="5"/>
        <v>12.5</v>
      </c>
      <c r="S59" s="115">
        <f t="shared" si="5"/>
        <v>16.5</v>
      </c>
      <c r="T59" s="115">
        <f t="shared" si="5"/>
        <v>13.5</v>
      </c>
      <c r="U59" s="115">
        <f t="shared" si="5"/>
        <v>15.5</v>
      </c>
      <c r="V59" s="115">
        <f t="shared" si="5"/>
        <v>15.5</v>
      </c>
      <c r="W59" s="28">
        <f t="shared" si="5"/>
        <v>73.5</v>
      </c>
      <c r="X59" s="116">
        <f t="shared" si="6"/>
        <v>14.700000000000001</v>
      </c>
      <c r="Y59" s="127">
        <v>51</v>
      </c>
      <c r="Z59" s="118">
        <f t="shared" si="7"/>
        <v>40.800000000000004</v>
      </c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19"/>
    </row>
    <row r="60" spans="1:44" s="117" customFormat="1" x14ac:dyDescent="0.3">
      <c r="A60" s="112">
        <v>54</v>
      </c>
      <c r="B60" s="127">
        <v>214424</v>
      </c>
      <c r="C60" s="127" t="s">
        <v>157</v>
      </c>
      <c r="D60" s="122">
        <v>14</v>
      </c>
      <c r="E60" s="122">
        <v>13</v>
      </c>
      <c r="F60" s="122">
        <v>12</v>
      </c>
      <c r="G60" s="122">
        <v>11</v>
      </c>
      <c r="H60" s="122">
        <v>13</v>
      </c>
      <c r="I60" s="113">
        <f t="shared" si="1"/>
        <v>63</v>
      </c>
      <c r="J60" s="113">
        <f t="shared" si="2"/>
        <v>9.4499999999999993</v>
      </c>
      <c r="K60" s="114">
        <v>3.5</v>
      </c>
      <c r="L60" s="114">
        <v>3.5</v>
      </c>
      <c r="M60" s="114">
        <v>4.5</v>
      </c>
      <c r="N60" s="114">
        <v>3.5</v>
      </c>
      <c r="O60" s="114">
        <v>2.5</v>
      </c>
      <c r="P60" s="114">
        <f t="shared" si="3"/>
        <v>17.5</v>
      </c>
      <c r="Q60" s="114">
        <f t="shared" si="4"/>
        <v>0.875</v>
      </c>
      <c r="R60" s="115">
        <f t="shared" si="5"/>
        <v>17.5</v>
      </c>
      <c r="S60" s="115">
        <f t="shared" si="5"/>
        <v>16.5</v>
      </c>
      <c r="T60" s="115">
        <f t="shared" si="5"/>
        <v>16.5</v>
      </c>
      <c r="U60" s="115">
        <f t="shared" si="5"/>
        <v>14.5</v>
      </c>
      <c r="V60" s="115">
        <f t="shared" si="5"/>
        <v>15.5</v>
      </c>
      <c r="W60" s="28">
        <f t="shared" si="5"/>
        <v>80.5</v>
      </c>
      <c r="X60" s="116">
        <f t="shared" si="6"/>
        <v>16.100000000000001</v>
      </c>
      <c r="Y60" s="127">
        <v>57</v>
      </c>
      <c r="Z60" s="118">
        <f t="shared" si="7"/>
        <v>45.6</v>
      </c>
      <c r="AA60" s="120"/>
      <c r="AB60" s="120" t="s">
        <v>161</v>
      </c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120"/>
      <c r="AR60" s="119"/>
    </row>
    <row r="61" spans="1:44" s="117" customFormat="1" x14ac:dyDescent="0.3">
      <c r="A61" s="112">
        <v>55</v>
      </c>
      <c r="B61" s="127">
        <v>214425</v>
      </c>
      <c r="C61" s="127" t="s">
        <v>158</v>
      </c>
      <c r="D61" s="122">
        <v>10</v>
      </c>
      <c r="E61" s="122">
        <v>9</v>
      </c>
      <c r="F61" s="122">
        <v>12</v>
      </c>
      <c r="G61" s="122">
        <v>11</v>
      </c>
      <c r="H61" s="122">
        <v>9</v>
      </c>
      <c r="I61" s="113">
        <f t="shared" si="1"/>
        <v>51</v>
      </c>
      <c r="J61" s="113">
        <f t="shared" si="2"/>
        <v>7.6499999999999995</v>
      </c>
      <c r="K61" s="114">
        <v>2.5</v>
      </c>
      <c r="L61" s="114">
        <v>2.5</v>
      </c>
      <c r="M61" s="114">
        <v>2.5</v>
      </c>
      <c r="N61" s="114">
        <v>3.5</v>
      </c>
      <c r="O61" s="114">
        <v>2.5</v>
      </c>
      <c r="P61" s="114">
        <f t="shared" si="3"/>
        <v>13.5</v>
      </c>
      <c r="Q61" s="114">
        <f t="shared" si="4"/>
        <v>0.67500000000000004</v>
      </c>
      <c r="R61" s="115">
        <f t="shared" si="5"/>
        <v>12.5</v>
      </c>
      <c r="S61" s="115">
        <f t="shared" si="5"/>
        <v>11.5</v>
      </c>
      <c r="T61" s="115">
        <f t="shared" si="5"/>
        <v>14.5</v>
      </c>
      <c r="U61" s="115">
        <f t="shared" si="5"/>
        <v>14.5</v>
      </c>
      <c r="V61" s="115">
        <f t="shared" si="5"/>
        <v>11.5</v>
      </c>
      <c r="W61" s="28">
        <f t="shared" si="5"/>
        <v>64.5</v>
      </c>
      <c r="X61" s="116">
        <f t="shared" si="6"/>
        <v>12.9</v>
      </c>
      <c r="Y61" s="127">
        <v>41</v>
      </c>
      <c r="Z61" s="118">
        <f t="shared" si="7"/>
        <v>32.800000000000004</v>
      </c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19"/>
    </row>
    <row r="62" spans="1:44" ht="21" thickBot="1" x14ac:dyDescent="0.35"/>
    <row r="63" spans="1:44" x14ac:dyDescent="0.3">
      <c r="A63" s="138" t="s">
        <v>16</v>
      </c>
      <c r="B63" s="139"/>
      <c r="C63" s="140"/>
      <c r="D63" s="6">
        <f>COUNT(D7:D61)</f>
        <v>55</v>
      </c>
      <c r="E63" s="6">
        <f>COUNT(E7:E61)</f>
        <v>55</v>
      </c>
      <c r="F63" s="6">
        <f>COUNT(F7:F61)</f>
        <v>55</v>
      </c>
      <c r="G63" s="6">
        <f>COUNT(G7:G61)</f>
        <v>55</v>
      </c>
      <c r="H63" s="6">
        <f>COUNT(H7:H61)</f>
        <v>55</v>
      </c>
      <c r="I63" s="7">
        <f>COUNT(I7:I61)</f>
        <v>55</v>
      </c>
      <c r="J63" s="7">
        <f>COUNT(J7:J61)</f>
        <v>55</v>
      </c>
      <c r="K63" s="78">
        <f>COUNT(K7:K61)</f>
        <v>55</v>
      </c>
      <c r="L63" s="78">
        <f>COUNT(L7:L61)</f>
        <v>55</v>
      </c>
      <c r="M63" s="78">
        <f>COUNT(M7:M61)</f>
        <v>55</v>
      </c>
      <c r="N63" s="78">
        <f>COUNT(N7:N61)</f>
        <v>55</v>
      </c>
      <c r="O63" s="78">
        <f>COUNT(O7:O61)</f>
        <v>55</v>
      </c>
      <c r="P63" s="75">
        <f>COUNT(P7:P61)</f>
        <v>55</v>
      </c>
      <c r="Q63" s="75">
        <f>COUNT(Q7:Q61)</f>
        <v>55</v>
      </c>
      <c r="R63" s="89">
        <f>COUNT(R7:R61)</f>
        <v>55</v>
      </c>
      <c r="S63" s="89">
        <f>COUNT(S7:S61)</f>
        <v>55</v>
      </c>
      <c r="T63" s="89">
        <f>COUNT(T7:T61)</f>
        <v>55</v>
      </c>
      <c r="U63" s="89">
        <f>COUNT(U7:U61)</f>
        <v>55</v>
      </c>
      <c r="V63" s="89">
        <f>COUNT(V7:V61)</f>
        <v>55</v>
      </c>
      <c r="W63" s="92">
        <f>COUNT(W6:W61)</f>
        <v>55</v>
      </c>
      <c r="X63" s="92">
        <f>COUNT(X6:X61)</f>
        <v>55</v>
      </c>
      <c r="Y63" s="12">
        <f>COUNT(#REF!)</f>
        <v>0</v>
      </c>
      <c r="Z63" s="75">
        <f>COUNT(#REF!)</f>
        <v>0</v>
      </c>
    </row>
    <row r="64" spans="1:44" ht="21" customHeight="1" x14ac:dyDescent="0.3">
      <c r="A64" s="141" t="s">
        <v>17</v>
      </c>
      <c r="B64" s="142"/>
      <c r="C64" s="143"/>
      <c r="D64" s="8">
        <v>20</v>
      </c>
      <c r="E64" s="9">
        <v>20</v>
      </c>
      <c r="F64" s="9">
        <v>20</v>
      </c>
      <c r="G64" s="9">
        <v>20</v>
      </c>
      <c r="H64" s="81">
        <v>20</v>
      </c>
      <c r="I64" s="10">
        <f>SUM(D64:H64)</f>
        <v>100</v>
      </c>
      <c r="J64" s="82">
        <f>I64*0.15</f>
        <v>15</v>
      </c>
      <c r="K64" s="79">
        <v>6</v>
      </c>
      <c r="L64" s="13">
        <v>6</v>
      </c>
      <c r="M64" s="13">
        <v>6</v>
      </c>
      <c r="N64" s="13">
        <v>6</v>
      </c>
      <c r="O64" s="80">
        <v>6</v>
      </c>
      <c r="P64" s="76">
        <f>SUM(K64:O64)</f>
        <v>30</v>
      </c>
      <c r="Q64" s="87">
        <f>P64*0.05</f>
        <v>1.5</v>
      </c>
      <c r="R64" s="90">
        <f>(D64*0.15+K64*0.05)</f>
        <v>3.3</v>
      </c>
      <c r="S64" s="15">
        <f>((E64*0.15+L64*0.05))</f>
        <v>3.3</v>
      </c>
      <c r="T64" s="15">
        <f t="shared" ref="T64:U64" si="8">((F64*0.15+M64*0.05))</f>
        <v>3.3</v>
      </c>
      <c r="U64" s="15">
        <f t="shared" si="8"/>
        <v>3.3</v>
      </c>
      <c r="V64" s="16">
        <f>((H64*0.15+O64*0.05))</f>
        <v>3.3</v>
      </c>
      <c r="W64" s="93">
        <v>130</v>
      </c>
      <c r="X64" s="91">
        <f>W64*0.2</f>
        <v>26</v>
      </c>
      <c r="Y64" s="14">
        <v>100</v>
      </c>
      <c r="Z64" s="76">
        <f>Y64*0.8</f>
        <v>80</v>
      </c>
    </row>
    <row r="65" spans="1:26" x14ac:dyDescent="0.3">
      <c r="A65" s="141" t="s">
        <v>79</v>
      </c>
      <c r="B65" s="142"/>
      <c r="C65" s="143"/>
      <c r="D65" s="8">
        <f>D64*0.4</f>
        <v>8</v>
      </c>
      <c r="E65" s="9">
        <f>E64*0.4</f>
        <v>8</v>
      </c>
      <c r="F65" s="9">
        <f t="shared" ref="F65:J65" si="9">F64*0.4</f>
        <v>8</v>
      </c>
      <c r="G65" s="9">
        <f t="shared" si="9"/>
        <v>8</v>
      </c>
      <c r="H65" s="81">
        <f t="shared" si="9"/>
        <v>8</v>
      </c>
      <c r="I65" s="10">
        <f t="shared" si="9"/>
        <v>40</v>
      </c>
      <c r="J65" s="82">
        <f t="shared" si="9"/>
        <v>6</v>
      </c>
      <c r="K65" s="79">
        <f>K64*0.4</f>
        <v>2.4000000000000004</v>
      </c>
      <c r="L65" s="13">
        <f>L64*0.4</f>
        <v>2.4000000000000004</v>
      </c>
      <c r="M65" s="13">
        <f t="shared" ref="M65:Z65" si="10">M64*0.4</f>
        <v>2.4000000000000004</v>
      </c>
      <c r="N65" s="13">
        <f t="shared" si="10"/>
        <v>2.4000000000000004</v>
      </c>
      <c r="O65" s="80">
        <f t="shared" si="10"/>
        <v>2.4000000000000004</v>
      </c>
      <c r="P65" s="76">
        <f t="shared" si="10"/>
        <v>12</v>
      </c>
      <c r="Q65" s="87">
        <f t="shared" si="10"/>
        <v>0.60000000000000009</v>
      </c>
      <c r="R65" s="90">
        <f t="shared" si="10"/>
        <v>1.32</v>
      </c>
      <c r="S65" s="15">
        <f t="shared" si="10"/>
        <v>1.32</v>
      </c>
      <c r="T65" s="15">
        <f t="shared" si="10"/>
        <v>1.32</v>
      </c>
      <c r="U65" s="15">
        <f t="shared" si="10"/>
        <v>1.32</v>
      </c>
      <c r="V65" s="16">
        <f t="shared" si="10"/>
        <v>1.32</v>
      </c>
      <c r="W65" s="93">
        <f t="shared" si="10"/>
        <v>52</v>
      </c>
      <c r="X65" s="91">
        <f t="shared" si="10"/>
        <v>10.4</v>
      </c>
      <c r="Y65" s="14">
        <f t="shared" si="10"/>
        <v>40</v>
      </c>
      <c r="Z65" s="76">
        <f t="shared" si="10"/>
        <v>32</v>
      </c>
    </row>
    <row r="66" spans="1:26" ht="21" customHeight="1" x14ac:dyDescent="0.3">
      <c r="A66" s="141" t="s">
        <v>18</v>
      </c>
      <c r="B66" s="142"/>
      <c r="C66" s="143"/>
      <c r="D66" s="8">
        <f>COUNTIF(D7:D61, "&gt;=8")</f>
        <v>50</v>
      </c>
      <c r="E66" s="8">
        <f>COUNTIF(E7:E61, "&gt;=8")</f>
        <v>49</v>
      </c>
      <c r="F66" s="8">
        <f>COUNTIF(F7:F61, "&gt;=8")</f>
        <v>48</v>
      </c>
      <c r="G66" s="8">
        <f>COUNTIF(G7:G61, "&gt;=8")</f>
        <v>48</v>
      </c>
      <c r="H66" s="8">
        <f>COUNTIF(H7:H61, "&gt;=8")</f>
        <v>46</v>
      </c>
      <c r="I66" s="8">
        <f>COUNTIF(I7:I61, "&gt;=40")</f>
        <v>49</v>
      </c>
      <c r="J66" s="8">
        <f>COUNTIF(J7:J61, "&gt;=6")</f>
        <v>49</v>
      </c>
      <c r="K66" s="8">
        <f>COUNTIF(K7:K61, "&gt;=2.4")</f>
        <v>49</v>
      </c>
      <c r="L66" s="8">
        <f>COUNTIF(L7:L61, "&gt;=2.4")</f>
        <v>49</v>
      </c>
      <c r="M66" s="8">
        <f>COUNTIF(M7:M61, "&gt;=2.4")</f>
        <v>49</v>
      </c>
      <c r="N66" s="8">
        <f>COUNTIF(N7:N61, "&gt;=2.4")</f>
        <v>47</v>
      </c>
      <c r="O66" s="8">
        <f>COUNTIF(O7:O61, "&gt;=2.4")</f>
        <v>40</v>
      </c>
      <c r="P66" s="8">
        <f>COUNTIF(P7:P61, "&gt;=12")</f>
        <v>47</v>
      </c>
      <c r="Q66" s="8">
        <f>COUNTIF(Q7:Q61, "&gt;=.6")</f>
        <v>47</v>
      </c>
      <c r="R66" s="8">
        <f>COUNTIF(R7:R61, "&gt;=1.32")</f>
        <v>55</v>
      </c>
      <c r="S66" s="8">
        <f>COUNTIF(S7:S61, "&gt;=1.32")</f>
        <v>55</v>
      </c>
      <c r="T66" s="8">
        <f>COUNTIF(T7:T61, "&gt;=1.32")</f>
        <v>55</v>
      </c>
      <c r="U66" s="8">
        <f>COUNTIF(U7:U61, "&gt;=1.32")</f>
        <v>55</v>
      </c>
      <c r="V66" s="8">
        <f>COUNTIF(V7:V61, "&gt;=1.32")</f>
        <v>55</v>
      </c>
      <c r="W66" s="8">
        <f>COUNTIF(W7:W61, "&gt;=52")</f>
        <v>48</v>
      </c>
      <c r="X66" s="8">
        <f>COUNTIF(X7:X61, "&gt;=10.4")</f>
        <v>48</v>
      </c>
      <c r="Y66" s="8">
        <f>COUNTIF(Y7:Y61, "&gt;=40")</f>
        <v>42</v>
      </c>
      <c r="Z66" s="76" t="e">
        <f>COUNTIF(#REF!, "&gt;=32")</f>
        <v>#REF!</v>
      </c>
    </row>
    <row r="67" spans="1:26" x14ac:dyDescent="0.3">
      <c r="A67" s="141" t="s">
        <v>19</v>
      </c>
      <c r="B67" s="142"/>
      <c r="C67" s="143"/>
      <c r="D67" s="83" t="str">
        <f xml:space="preserve"> IF(((D66/COUNT(D7:D61))*100)&gt;=60,"3", IF(AND(((D66/COUNT(D7:D61))*100)&lt;60, ((D66/COUNT(D7:D61))*100)&gt;=50),"2", IF( AND(((D66/COUNT(D7:D61))*100)&lt;50, ((D66/COUNT(D7:D61))*100)&gt;=40),"1","0")))</f>
        <v>3</v>
      </c>
      <c r="E67" s="83" t="str">
        <f xml:space="preserve"> IF(((E66/COUNT(E7:E61))*100)&gt;=60,"3", IF(AND(((E66/COUNT(E7:E61))*100)&lt;60, ((E66/COUNT(E7:E61))*100)&gt;=50),"2", IF( AND(((E66/COUNT(E7:E61))*100)&lt;50, ((E66/COUNT(E7:E61))*100)&gt;=40),"1","0")))</f>
        <v>3</v>
      </c>
      <c r="F67" s="83" t="str">
        <f xml:space="preserve"> IF(((F66/COUNT(F7:F61))*100)&gt;=60,"3", IF(AND(((F66/COUNT(F7:F61))*100)&lt;60, ((F66/COUNT(F7:F61))*100)&gt;=50),"2", IF( AND(((F66/COUNT(F7:F61))*100)&lt;50, ((F66/COUNT(F7:F61))*100)&gt;=40),"1","0")))</f>
        <v>3</v>
      </c>
      <c r="G67" s="83" t="str">
        <f xml:space="preserve"> IF(((G66/COUNT(G7:G61))*100)&gt;=60,"3", IF(AND(((G66/COUNT(G7:G61))*100)&lt;60, ((G66/COUNT(G7:G61))*100)&gt;=50),"2", IF( AND(((G66/COUNT(G7:G61))*100)&lt;50, ((G66/COUNT(G7:G61))*100)&gt;=40),"1","0")))</f>
        <v>3</v>
      </c>
      <c r="H67" s="83" t="str">
        <f xml:space="preserve"> IF(((H66/COUNT(H7:H61))*100)&gt;=60,"3", IF(AND(((H66/COUNT(H7:H61))*100)&lt;60, ((H66/COUNT(H7:H61))*100)&gt;=50),"2", IF( AND(((H66/COUNT(H7:H61))*100)&lt;50, ((H66/COUNT(H7:H61))*100)&gt;=40),"1","0")))</f>
        <v>3</v>
      </c>
      <c r="I67" s="83" t="str">
        <f xml:space="preserve"> IF(((I66/COUNT(I7:I61))*100)&gt;=60,"3", IF(AND(((I66/COUNT(I7:I61))*100)&lt;60, ((I66/COUNT(I7:I61))*100)&gt;=50),"2", IF( AND(((I66/COUNT(I7:I61))*100)&lt;50, ((I66/COUNT(I7:I61))*100)&gt;=40),"1","0")))</f>
        <v>3</v>
      </c>
      <c r="J67" s="83" t="str">
        <f xml:space="preserve"> IF(((J66/COUNT(J7:J61))*100)&gt;=60,"3", IF(AND(((J66/COUNT(J7:J61))*100)&lt;60, ((J66/COUNT(J7:J61))*100)&gt;=50),"2", IF( AND(((J66/COUNT(J7:J61))*100)&lt;50, ((J66/COUNT(J7:J61))*100)&gt;=40),"1","0")))</f>
        <v>3</v>
      </c>
      <c r="K67" s="83" t="str">
        <f xml:space="preserve"> IF(((K66/COUNT(K7:K61))*100)&gt;=60,"3", IF(AND(((K66/COUNT(K7:K61))*100)&lt;60, ((K66/COUNT(K7:K61))*100)&gt;=50),"2", IF( AND(((K66/COUNT(K7:K61))*100)&lt;50, ((K66/COUNT(K7:K61))*100)&gt;=40),"1","0")))</f>
        <v>3</v>
      </c>
      <c r="L67" s="83" t="str">
        <f xml:space="preserve"> IF(((L66/COUNT(L7:L61))*100)&gt;=60,"3", IF(AND(((L66/COUNT(L7:L61))*100)&lt;60, ((L66/COUNT(L7:L61))*100)&gt;=50),"2", IF( AND(((L66/COUNT(L7:L61))*100)&lt;50, ((L66/COUNT(L7:L61))*100)&gt;=40),"1","0")))</f>
        <v>3</v>
      </c>
      <c r="M67" s="83" t="str">
        <f xml:space="preserve"> IF(((M66/COUNT(M7:M61))*100)&gt;=60,"3", IF(AND(((M66/COUNT(M7:M61))*100)&lt;60, ((M66/COUNT(M7:M61))*100)&gt;=50),"2", IF( AND(((M66/COUNT(M7:M61))*100)&lt;50, ((M66/COUNT(M7:M61))*100)&gt;=40),"1","0")))</f>
        <v>3</v>
      </c>
      <c r="N67" s="83" t="str">
        <f xml:space="preserve"> IF(((N66/COUNT(N7:N61))*100)&gt;=60,"3", IF(AND(((N66/COUNT(N7:N61))*100)&lt;60, ((N66/COUNT(N7:N61))*100)&gt;=50),"2", IF( AND(((N66/COUNT(N7:N61))*100)&lt;50, ((N66/COUNT(N7:N61))*100)&gt;=40),"1","0")))</f>
        <v>3</v>
      </c>
      <c r="O67" s="83" t="str">
        <f xml:space="preserve"> IF(((O66/COUNT(O7:O61))*100)&gt;=60,"3", IF(AND(((O66/COUNT(O7:O61))*100)&lt;60, ((O66/COUNT(O7:O61))*100)&gt;=50),"2", IF( AND(((O66/COUNT(O7:O61))*100)&lt;50, ((O66/COUNT(O7:O61))*100)&gt;=40),"1","0")))</f>
        <v>3</v>
      </c>
      <c r="P67" s="83" t="str">
        <f xml:space="preserve"> IF(((P66/COUNT(P7:P61))*100)&gt;=60,"3", IF(AND(((P66/COUNT(P7:P61))*100)&lt;60, ((P66/COUNT(P7:P61))*100)&gt;=50),"2", IF( AND(((P66/COUNT(P7:P61))*100)&lt;50, ((P66/COUNT(P7:P61))*100)&gt;=40),"1","0")))</f>
        <v>3</v>
      </c>
      <c r="Q67" s="83" t="str">
        <f xml:space="preserve"> IF(((Q66/COUNT(Q7:Q61))*100)&gt;=60,"3", IF(AND(((Q66/COUNT(Q7:Q61))*100)&lt;60, ((Q66/COUNT(Q7:Q61))*100)&gt;=50),"2", IF( AND(((Q66/COUNT(Q7:Q61))*100)&lt;50, ((Q66/COUNT(Q7:Q61))*100)&gt;=40),"1","0")))</f>
        <v>3</v>
      </c>
      <c r="R67" s="83" t="str">
        <f xml:space="preserve"> IF(((R66/COUNT(R7:R61))*100)&gt;=60,"3", IF(AND(((R66/COUNT(R7:R61))*100)&lt;60, ((R66/COUNT(R7:R61))*100)&gt;=50),"2", IF( AND(((R66/COUNT(R7:R61))*100)&lt;50, ((R66/COUNT(R7:R61))*100)&gt;=40),"1","0")))</f>
        <v>3</v>
      </c>
      <c r="S67" s="83" t="str">
        <f xml:space="preserve"> IF(((S66/COUNT(S7:S61))*100)&gt;=60,"3", IF(AND(((S66/COUNT(S7:S61))*100)&lt;60, ((S66/COUNT(S7:S61))*100)&gt;=50),"2", IF( AND(((S66/COUNT(S7:S61))*100)&lt;50, ((S66/COUNT(S7:S61))*100)&gt;=40),"1","0")))</f>
        <v>3</v>
      </c>
      <c r="T67" s="83" t="str">
        <f xml:space="preserve"> IF(((T66/COUNT(T7:T61))*100)&gt;=60,"3", IF(AND(((T66/COUNT(T7:T61))*100)&lt;60, ((T66/COUNT(T7:T61))*100)&gt;=50),"2", IF( AND(((T66/COUNT(T7:T61))*100)&lt;50, ((T66/COUNT(T7:T61))*100)&gt;=40),"1","0")))</f>
        <v>3</v>
      </c>
      <c r="U67" s="83" t="str">
        <f xml:space="preserve"> IF(((U66/COUNT(U7:U61))*100)&gt;=60,"3", IF(AND(((U66/COUNT(U7:U61))*100)&lt;60, ((U66/COUNT(U7:U61))*100)&gt;=50),"2", IF( AND(((U66/COUNT(U7:U61))*100)&lt;50, ((U66/COUNT(U7:U61))*100)&gt;=40),"1","0")))</f>
        <v>3</v>
      </c>
      <c r="V67" s="83" t="str">
        <f xml:space="preserve"> IF(((V66/COUNT(V7:V61))*100)&gt;=60,"3", IF(AND(((V66/COUNT(V7:V61))*100)&lt;60, ((V66/COUNT(V7:V61))*100)&gt;=50),"2", IF( AND(((V66/COUNT(V7:V61))*100)&lt;50, ((V66/COUNT(V7:V61))*100)&gt;=40),"1","0")))</f>
        <v>3</v>
      </c>
      <c r="W67" s="83" t="str">
        <f xml:space="preserve"> IF(((W66/COUNT(W7:W61))*100)&gt;=60,"3", IF(AND(((W66/COUNT(W7:W61))*100)&lt;60, ((W66/COUNT(W7:W61))*100)&gt;=50),"2", IF( AND(((W66/COUNT(W7:W61))*100)&lt;50, ((W66/COUNT(W7:W61))*100)&gt;=40),"1","0")))</f>
        <v>3</v>
      </c>
      <c r="X67" s="83" t="str">
        <f xml:space="preserve"> IF(((X66/COUNT(X7:X61))*100)&gt;=60,"3", IF(AND(((X66/COUNT(X7:X61))*100)&lt;60, ((X66/COUNT(X7:X61))*100)&gt;=50),"2", IF( AND(((X66/COUNT(X7:X61))*100)&lt;50, ((X66/COUNT(X7:X61))*100)&gt;=40),"1","0")))</f>
        <v>3</v>
      </c>
      <c r="Y67" s="83" t="str">
        <f xml:space="preserve"> IF(((Y66/COUNT(Y7:Y61))*100)&gt;=60,"3", IF(AND(((Y66/COUNT(Y7:Y61))*100)&lt;60, ((Y66/COUNT(Y7:Y61))*100)&gt;=50),"2", IF( AND(((Y66/COUNT(Y7:Y61))*100)&lt;50, ((Y66/COUNT(Y7:Y61))*100)&gt;=40),"1","0")))</f>
        <v>3</v>
      </c>
      <c r="Z67" s="87" t="e">
        <f xml:space="preserve"> IF(((Z66/COUNT(#REF!))*100)&gt;=60,"3", IF(AND(((Z66/COUNT(#REF!))*100)&lt;60, ((Z66/COUNT(#REF!))*100)&gt;=50),"2", IF( AND(((Z66/COUNT(#REF!))*100)&lt;50, ((Z66/COUNT(#REF!))*100)&gt;=40),"1","0")))</f>
        <v>#REF!</v>
      </c>
    </row>
    <row r="68" spans="1:26" ht="21" thickBot="1" x14ac:dyDescent="0.35">
      <c r="A68" s="186" t="s">
        <v>20</v>
      </c>
      <c r="B68" s="187"/>
      <c r="C68" s="188"/>
      <c r="D68" s="11">
        <f>((D66/COUNT(D7:D61))*D67)</f>
        <v>2.7272727272727271</v>
      </c>
      <c r="E68" s="11">
        <f>((E66/COUNT(E7:E61))*E67)</f>
        <v>2.6727272727272728</v>
      </c>
      <c r="F68" s="11">
        <f>((F66/COUNT(F7:F61))*F67)</f>
        <v>2.6181818181818182</v>
      </c>
      <c r="G68" s="11">
        <f>((G66/COUNT(G7:G61))*G67)</f>
        <v>2.6181818181818182</v>
      </c>
      <c r="H68" s="11">
        <f>((H66/COUNT(H7:H61))*H67)</f>
        <v>2.5090909090909088</v>
      </c>
      <c r="I68" s="11">
        <f>((I66/COUNT(I7:I61))*I67)</f>
        <v>2.6727272727272728</v>
      </c>
      <c r="J68" s="11">
        <f>((J66/COUNT(J7:J61))*J67)</f>
        <v>2.6727272727272728</v>
      </c>
      <c r="K68" s="11">
        <f>((K66/COUNT(K7:K61))*K67)</f>
        <v>2.6727272727272728</v>
      </c>
      <c r="L68" s="11">
        <f>((L66/COUNT(L7:L61))*L67)</f>
        <v>2.6727272727272728</v>
      </c>
      <c r="M68" s="11">
        <f>((M66/COUNT(M7:M61))*M67)</f>
        <v>2.6727272727272728</v>
      </c>
      <c r="N68" s="11">
        <f>((N66/COUNT(N7:N61))*N67)</f>
        <v>2.5636363636363635</v>
      </c>
      <c r="O68" s="11">
        <f>((O66/COUNT(O7:O61))*O67)</f>
        <v>2.1818181818181817</v>
      </c>
      <c r="P68" s="11">
        <f>((P66/COUNT(P7:P61))*P67)</f>
        <v>2.5636363636363635</v>
      </c>
      <c r="Q68" s="11">
        <f>((Q66/COUNT(Q7:Q61))*Q67)</f>
        <v>2.5636363636363635</v>
      </c>
      <c r="R68" s="11">
        <f>((R66/COUNT(R7:R61))*R67)</f>
        <v>3</v>
      </c>
      <c r="S68" s="11">
        <f>((S66/COUNT(S7:S61))*S67)</f>
        <v>3</v>
      </c>
      <c r="T68" s="11">
        <f>((T66/COUNT(T7:T61))*T67)</f>
        <v>3</v>
      </c>
      <c r="U68" s="11">
        <f>((U66/COUNT(U7:U61))*U67)</f>
        <v>3</v>
      </c>
      <c r="V68" s="11">
        <f>((V66/COUNT(V7:V61))*V67)</f>
        <v>3</v>
      </c>
      <c r="W68" s="11">
        <f>((W66/COUNT(W7:W61))*W67)</f>
        <v>2.6181818181818182</v>
      </c>
      <c r="X68" s="11">
        <f>((X66/COUNT(X7:X61))*X67)</f>
        <v>2.6181818181818182</v>
      </c>
      <c r="Y68" s="11">
        <f>((Y66/COUNT(Y7:Y61))*Y67)</f>
        <v>2.290909090909091</v>
      </c>
      <c r="Z68" s="88" t="e">
        <f>((Z66/COUNT(#REF!))*Z67)</f>
        <v>#REF!</v>
      </c>
    </row>
    <row r="69" spans="1:26" ht="21" thickBot="1" x14ac:dyDescent="0.35">
      <c r="A69" s="2"/>
      <c r="B69" s="2"/>
      <c r="C69" s="2"/>
      <c r="D69" s="2"/>
    </row>
    <row r="70" spans="1:26" x14ac:dyDescent="0.3">
      <c r="A70" s="189" t="s">
        <v>21</v>
      </c>
      <c r="B70" s="190"/>
      <c r="C70" s="191"/>
      <c r="D70" s="2"/>
      <c r="E70" s="168" t="s">
        <v>22</v>
      </c>
      <c r="F70" s="169"/>
      <c r="G70" s="169"/>
      <c r="H70" s="169"/>
      <c r="I70" s="169"/>
      <c r="J70" s="169"/>
      <c r="K70" s="169"/>
      <c r="L70" s="169"/>
      <c r="M70" s="169"/>
      <c r="N70" s="170"/>
      <c r="O70" s="77" t="s">
        <v>12</v>
      </c>
      <c r="P70" s="19" t="s">
        <v>3</v>
      </c>
      <c r="Q70" s="19" t="s">
        <v>4</v>
      </c>
      <c r="R70" s="19" t="s">
        <v>5</v>
      </c>
      <c r="S70" s="20" t="s">
        <v>6</v>
      </c>
    </row>
    <row r="71" spans="1:26" ht="21" thickBot="1" x14ac:dyDescent="0.35">
      <c r="A71" s="21" t="s">
        <v>80</v>
      </c>
      <c r="B71" s="3"/>
      <c r="C71" s="22"/>
      <c r="D71" s="2"/>
      <c r="E71" s="171"/>
      <c r="F71" s="172"/>
      <c r="G71" s="172"/>
      <c r="H71" s="172"/>
      <c r="I71" s="172"/>
      <c r="J71" s="172"/>
      <c r="K71" s="172"/>
      <c r="L71" s="172"/>
      <c r="M71" s="172"/>
      <c r="N71" s="173"/>
      <c r="O71" s="4">
        <f>(R68*0.2+Y68*0.8)</f>
        <v>2.4327272727272731</v>
      </c>
      <c r="P71" s="4">
        <f>(S68*0.2+Y68*0.8)</f>
        <v>2.4327272727272731</v>
      </c>
      <c r="Q71" s="4">
        <f>(T68*0.2+Y68*0.8)</f>
        <v>2.4327272727272731</v>
      </c>
      <c r="R71" s="4">
        <f>(U68*0.2+Y68*0.8)</f>
        <v>2.4327272727272731</v>
      </c>
      <c r="S71" s="4">
        <f>(V68*0.2+Y68*0.8)</f>
        <v>2.4327272727272731</v>
      </c>
    </row>
    <row r="72" spans="1:26" x14ac:dyDescent="0.3">
      <c r="A72" s="21" t="s">
        <v>81</v>
      </c>
      <c r="B72" s="3"/>
      <c r="C72" s="22"/>
      <c r="D72" s="2"/>
    </row>
    <row r="73" spans="1:26" ht="21" thickBot="1" x14ac:dyDescent="0.35">
      <c r="A73" s="23" t="s">
        <v>82</v>
      </c>
      <c r="B73" s="24"/>
      <c r="C73" s="25"/>
      <c r="D73" s="2"/>
    </row>
  </sheetData>
  <mergeCells count="22">
    <mergeCell ref="A63:C63"/>
    <mergeCell ref="A64:C64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  <mergeCell ref="E70:N71"/>
    <mergeCell ref="Y4:Y6"/>
    <mergeCell ref="Z4:Z6"/>
    <mergeCell ref="D5:J5"/>
    <mergeCell ref="K5:Q5"/>
    <mergeCell ref="A65:C65"/>
    <mergeCell ref="A66:C66"/>
    <mergeCell ref="A67:C67"/>
    <mergeCell ref="A68:C68"/>
    <mergeCell ref="A70:C7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E9" sqref="E9"/>
    </sheetView>
  </sheetViews>
  <sheetFormatPr defaultColWidth="8.85546875" defaultRowHeight="15.75" x14ac:dyDescent="0.25"/>
  <cols>
    <col min="1" max="1" width="6.28515625" style="2" bestFit="1" customWidth="1"/>
    <col min="2" max="2" width="7.28515625" style="2" bestFit="1" customWidth="1"/>
    <col min="3" max="3" width="10.85546875" style="2" bestFit="1" customWidth="1"/>
    <col min="4" max="4" width="37.5703125" style="2" customWidth="1"/>
    <col min="5" max="16384" width="8.85546875" style="2"/>
  </cols>
  <sheetData>
    <row r="1" spans="1:10" x14ac:dyDescent="0.25">
      <c r="A1" s="193" t="s">
        <v>23</v>
      </c>
      <c r="B1" s="194"/>
      <c r="C1" s="194"/>
      <c r="D1" s="194"/>
      <c r="E1" s="194"/>
      <c r="F1" s="194"/>
      <c r="G1" s="194"/>
      <c r="H1" s="194"/>
      <c r="I1" s="194"/>
      <c r="J1" s="195"/>
    </row>
    <row r="2" spans="1:10" x14ac:dyDescent="0.25">
      <c r="A2" s="193" t="s">
        <v>26</v>
      </c>
      <c r="B2" s="194"/>
      <c r="C2" s="194"/>
      <c r="D2" s="194"/>
      <c r="E2" s="194"/>
      <c r="F2" s="194"/>
      <c r="G2" s="194"/>
      <c r="H2" s="194"/>
      <c r="I2" s="194"/>
      <c r="J2" s="195"/>
    </row>
    <row r="3" spans="1:10" x14ac:dyDescent="0.25">
      <c r="A3" s="28" t="s">
        <v>24</v>
      </c>
      <c r="B3" s="28" t="s">
        <v>25</v>
      </c>
      <c r="C3" s="28" t="s">
        <v>27</v>
      </c>
      <c r="D3" s="28" t="s">
        <v>28</v>
      </c>
      <c r="E3" s="28" t="s">
        <v>29</v>
      </c>
      <c r="F3" s="28" t="s">
        <v>30</v>
      </c>
      <c r="G3" s="28" t="s">
        <v>31</v>
      </c>
      <c r="H3" s="28" t="s">
        <v>32</v>
      </c>
      <c r="I3" s="28" t="s">
        <v>33</v>
      </c>
      <c r="J3" s="29" t="s">
        <v>34</v>
      </c>
    </row>
    <row r="4" spans="1:10" ht="29.25" customHeight="1" thickBot="1" x14ac:dyDescent="0.3">
      <c r="A4" s="26"/>
      <c r="B4" s="26"/>
      <c r="C4" s="27"/>
      <c r="D4" s="27" t="str">
        <f>'ABST 1'!C3</f>
        <v>INCOME TAX</v>
      </c>
      <c r="E4" s="4">
        <f>'ABST 1'!O71</f>
        <v>0.92000000000000015</v>
      </c>
      <c r="F4" s="4">
        <f>'ABST 1'!P71</f>
        <v>0.90909090909090917</v>
      </c>
      <c r="G4" s="4">
        <f>'ABST 1'!Q71</f>
        <v>0.92000000000000015</v>
      </c>
      <c r="H4" s="4">
        <f>'ABST 1'!R71</f>
        <v>0.92000000000000015</v>
      </c>
      <c r="I4" s="4">
        <f>'ABST 1'!S71</f>
        <v>0.90909090909090917</v>
      </c>
      <c r="J4" s="30">
        <f>AVERAGE(E4:I4)</f>
        <v>0.9156363636363638</v>
      </c>
    </row>
    <row r="5" spans="1:10" x14ac:dyDescent="0.25">
      <c r="A5" s="26"/>
      <c r="B5" s="26"/>
      <c r="C5" s="27"/>
      <c r="D5" s="27" t="str">
        <f>'ABST 2'!C3</f>
        <v>Cost Accounting</v>
      </c>
      <c r="E5" s="26">
        <f>'ABST 2'!O71</f>
        <v>2.8036363636363637</v>
      </c>
      <c r="F5" s="26">
        <f>'ABST 2'!P71</f>
        <v>2.7927272727272729</v>
      </c>
      <c r="G5" s="26">
        <f>'ABST 2'!Q71</f>
        <v>2.7927272727272729</v>
      </c>
      <c r="H5" s="26">
        <f>'ABST 2'!R71</f>
        <v>2.8254545454545457</v>
      </c>
      <c r="I5" s="26">
        <f>'ABST 2'!S71</f>
        <v>2.8254545454545457</v>
      </c>
      <c r="J5" s="30">
        <f t="shared" ref="J5:J10" si="0">AVERAGE(E5:I5)</f>
        <v>2.8080000000000007</v>
      </c>
    </row>
    <row r="6" spans="1:10" x14ac:dyDescent="0.25">
      <c r="A6" s="26"/>
      <c r="B6" s="26"/>
      <c r="C6" s="27"/>
      <c r="D6" s="27" t="str">
        <f>EAFM1!C3</f>
        <v>ECONOMICS ENVIRONMENT IN RAJASTHAN</v>
      </c>
      <c r="E6" s="26">
        <f>EAFM1!O71</f>
        <v>2.5963636363636367</v>
      </c>
      <c r="F6" s="26">
        <f>EAFM1!P71</f>
        <v>2.5963636363636367</v>
      </c>
      <c r="G6" s="26">
        <f>EAFM1!Q71</f>
        <v>2.5963636363636367</v>
      </c>
      <c r="H6" s="26">
        <f>EAFM1!R71</f>
        <v>2.6072727272727274</v>
      </c>
      <c r="I6" s="26">
        <f>EAFM1!S71</f>
        <v>2.6072727272727274</v>
      </c>
      <c r="J6" s="30">
        <f t="shared" si="0"/>
        <v>2.6007272727272732</v>
      </c>
    </row>
    <row r="7" spans="1:10" ht="31.5" x14ac:dyDescent="0.25">
      <c r="A7" s="26"/>
      <c r="B7" s="26"/>
      <c r="C7" s="27"/>
      <c r="D7" s="27" t="str">
        <f>'EAFM II'!C3</f>
        <v>ELEMENT OF  FINANCIAL MANAGEMENT</v>
      </c>
      <c r="E7" s="26">
        <f>'EAFM II'!O71</f>
        <v>2.6836363636363636</v>
      </c>
      <c r="F7" s="26">
        <f>'EAFM II'!P71</f>
        <v>2.6836363636363636</v>
      </c>
      <c r="G7" s="26">
        <f>'EAFM II'!Q71</f>
        <v>2.6836363636363636</v>
      </c>
      <c r="H7" s="26">
        <f>'EAFM II'!R71</f>
        <v>2.6836363636363636</v>
      </c>
      <c r="I7" s="26">
        <f>'EAFM II'!S71</f>
        <v>2.6836363636363636</v>
      </c>
      <c r="J7" s="30">
        <f t="shared" si="0"/>
        <v>2.6836363636363636</v>
      </c>
    </row>
    <row r="8" spans="1:10" ht="31.5" x14ac:dyDescent="0.25">
      <c r="A8" s="26"/>
      <c r="B8" s="26"/>
      <c r="C8" s="27"/>
      <c r="D8" s="27" t="str">
        <f>'BADM I'!C3</f>
        <v>COMPANY LAW</v>
      </c>
      <c r="E8" s="26">
        <f>'BADM I'!O71</f>
        <v>0.9927272727272729</v>
      </c>
      <c r="F8" s="26">
        <f>'BADM I'!P71</f>
        <v>0.9927272727272729</v>
      </c>
      <c r="G8" s="26">
        <f>'BADM I'!Q71</f>
        <v>0.9927272727272729</v>
      </c>
      <c r="H8" s="26">
        <f>'BADM I'!R71</f>
        <v>0.9927272727272729</v>
      </c>
      <c r="I8" s="26">
        <f>'BADM I'!S71</f>
        <v>0.9927272727272729</v>
      </c>
      <c r="J8" s="30">
        <f t="shared" si="0"/>
        <v>0.9927272727272729</v>
      </c>
    </row>
    <row r="9" spans="1:10" x14ac:dyDescent="0.25">
      <c r="A9" s="26"/>
      <c r="B9" s="26"/>
      <c r="C9" s="27"/>
      <c r="D9" s="27" t="str">
        <f>'BADM II'!C3</f>
        <v>MANAGEMENT</v>
      </c>
      <c r="E9" s="26">
        <f>'BADM II'!O71</f>
        <v>2.4327272727272731</v>
      </c>
      <c r="F9" s="26">
        <f>'BADM II'!P71</f>
        <v>2.4327272727272731</v>
      </c>
      <c r="G9" s="26">
        <f>'BADM II'!Q71</f>
        <v>2.4327272727272731</v>
      </c>
      <c r="H9" s="26">
        <f>'BADM II'!R71</f>
        <v>2.4327272727272731</v>
      </c>
      <c r="I9" s="26">
        <f>'BADM II'!S71</f>
        <v>2.4327272727272731</v>
      </c>
      <c r="J9" s="30">
        <f t="shared" si="0"/>
        <v>2.4327272727272731</v>
      </c>
    </row>
    <row r="10" spans="1:10" ht="30.6" customHeight="1" x14ac:dyDescent="0.25">
      <c r="A10" s="192" t="s">
        <v>34</v>
      </c>
      <c r="B10" s="192"/>
      <c r="C10" s="192"/>
      <c r="D10" s="192"/>
      <c r="E10" s="30">
        <f>AVERAGE(E4:E9)</f>
        <v>2.0715151515151518</v>
      </c>
      <c r="F10" s="30">
        <f t="shared" ref="F10:I10" si="1">AVERAGE(F4:F9)</f>
        <v>2.0678787878787879</v>
      </c>
      <c r="G10" s="30">
        <f t="shared" si="1"/>
        <v>2.0696969696969698</v>
      </c>
      <c r="H10" s="30">
        <f t="shared" si="1"/>
        <v>2.0769696969696971</v>
      </c>
      <c r="I10" s="30">
        <f t="shared" si="1"/>
        <v>2.0751515151515152</v>
      </c>
      <c r="J10" s="30">
        <f t="shared" si="0"/>
        <v>2.072242424242424</v>
      </c>
    </row>
  </sheetData>
  <mergeCells count="3">
    <mergeCell ref="A10:D10"/>
    <mergeCell ref="A1:J1"/>
    <mergeCell ref="A2:J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topLeftCell="A6" zoomScale="79" workbookViewId="0">
      <selection activeCell="C87" sqref="C87:N91"/>
    </sheetView>
  </sheetViews>
  <sheetFormatPr defaultColWidth="8.85546875" defaultRowHeight="15.75" x14ac:dyDescent="0.25"/>
  <cols>
    <col min="1" max="1" width="8.85546875" style="2"/>
    <col min="2" max="2" width="13.85546875" style="2" customWidth="1"/>
    <col min="3" max="19" width="8.85546875" style="2"/>
    <col min="20" max="20" width="9.7109375" style="2" customWidth="1"/>
    <col min="21" max="21" width="10.140625" style="2" customWidth="1"/>
    <col min="22" max="16384" width="8.85546875" style="2"/>
  </cols>
  <sheetData>
    <row r="1" spans="1:21" x14ac:dyDescent="0.25">
      <c r="A1" s="33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21" ht="30.6" customHeight="1" x14ac:dyDescent="0.25">
      <c r="A2" s="33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S2" s="43" t="s">
        <v>24</v>
      </c>
      <c r="T2" s="44" t="s">
        <v>35</v>
      </c>
      <c r="U2" s="44" t="s">
        <v>36</v>
      </c>
    </row>
    <row r="3" spans="1:21" x14ac:dyDescent="0.25">
      <c r="A3" s="33"/>
      <c r="B3" s="31"/>
      <c r="C3" s="32"/>
      <c r="D3" s="206" t="s">
        <v>59</v>
      </c>
      <c r="E3" s="206"/>
      <c r="F3" s="206"/>
      <c r="G3" s="206"/>
      <c r="H3" s="206"/>
      <c r="I3" s="206"/>
      <c r="J3" s="206"/>
      <c r="K3" s="206"/>
      <c r="L3" s="32"/>
      <c r="M3" s="32"/>
      <c r="N3" s="32"/>
      <c r="O3" s="32"/>
      <c r="P3" s="32"/>
      <c r="S3" s="40">
        <v>1</v>
      </c>
      <c r="T3" s="41" t="s">
        <v>12</v>
      </c>
      <c r="U3" s="45">
        <f>'CO (All Subjects)'!E10</f>
        <v>2.0715151515151518</v>
      </c>
    </row>
    <row r="4" spans="1:21" x14ac:dyDescent="0.25">
      <c r="A4" s="33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S4" s="40">
        <v>2</v>
      </c>
      <c r="T4" s="41" t="s">
        <v>3</v>
      </c>
      <c r="U4" s="45">
        <f>'CO (All Subjects)'!F10</f>
        <v>2.0678787878787879</v>
      </c>
    </row>
    <row r="5" spans="1:21" x14ac:dyDescent="0.25">
      <c r="A5" s="33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S5" s="40">
        <v>3</v>
      </c>
      <c r="T5" s="41" t="s">
        <v>4</v>
      </c>
      <c r="U5" s="45">
        <f>'CO (All Subjects)'!G10</f>
        <v>2.0696969696969698</v>
      </c>
    </row>
    <row r="6" spans="1:21" x14ac:dyDescent="0.25">
      <c r="B6" s="39" t="s">
        <v>99</v>
      </c>
      <c r="C6" s="39"/>
      <c r="D6" s="39" t="str">
        <f>'CO (All Subjects)'!D4</f>
        <v>INCOME TAX</v>
      </c>
      <c r="E6" s="39"/>
      <c r="F6" s="39"/>
      <c r="G6" s="39"/>
      <c r="H6" s="39"/>
      <c r="I6" s="39"/>
      <c r="J6" s="39"/>
      <c r="K6" s="32"/>
      <c r="L6" s="32"/>
      <c r="M6" s="32"/>
      <c r="N6" s="32"/>
      <c r="O6" s="32"/>
      <c r="P6" s="32"/>
      <c r="S6" s="40">
        <v>4</v>
      </c>
      <c r="T6" s="41" t="s">
        <v>5</v>
      </c>
      <c r="U6" s="45">
        <f>'CO (All Subjects)'!H10</f>
        <v>2.0769696969696971</v>
      </c>
    </row>
    <row r="7" spans="1:21" ht="16.5" thickBot="1" x14ac:dyDescent="0.3">
      <c r="A7" s="33"/>
      <c r="B7" s="31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S7" s="40">
        <v>5</v>
      </c>
      <c r="T7" s="41" t="s">
        <v>6</v>
      </c>
      <c r="U7" s="45">
        <f>'CO (All Subjects)'!I10</f>
        <v>2.0751515151515152</v>
      </c>
    </row>
    <row r="8" spans="1:21" ht="16.5" thickBot="1" x14ac:dyDescent="0.3">
      <c r="A8" s="33"/>
      <c r="B8" s="196" t="s">
        <v>37</v>
      </c>
      <c r="C8" s="34"/>
      <c r="D8" s="199" t="s">
        <v>38</v>
      </c>
      <c r="E8" s="200"/>
      <c r="F8" s="200"/>
      <c r="G8" s="200"/>
      <c r="H8" s="200"/>
      <c r="I8" s="200"/>
      <c r="J8" s="200"/>
      <c r="K8" s="200"/>
      <c r="L8" s="200"/>
      <c r="M8" s="200"/>
      <c r="N8" s="201"/>
    </row>
    <row r="9" spans="1:21" x14ac:dyDescent="0.25">
      <c r="A9" s="33"/>
      <c r="B9" s="197"/>
      <c r="C9" s="202" t="s">
        <v>39</v>
      </c>
      <c r="D9" s="204" t="s">
        <v>40</v>
      </c>
      <c r="E9" s="204" t="s">
        <v>41</v>
      </c>
      <c r="F9" s="204" t="s">
        <v>42</v>
      </c>
      <c r="G9" s="204" t="s">
        <v>43</v>
      </c>
      <c r="H9" s="204" t="s">
        <v>44</v>
      </c>
      <c r="I9" s="204" t="s">
        <v>45</v>
      </c>
      <c r="J9" s="204" t="s">
        <v>46</v>
      </c>
      <c r="K9" s="204" t="s">
        <v>47</v>
      </c>
      <c r="L9" s="204" t="s">
        <v>48</v>
      </c>
      <c r="M9" s="35"/>
      <c r="N9" s="35"/>
    </row>
    <row r="10" spans="1:21" ht="16.5" thickBot="1" x14ac:dyDescent="0.3">
      <c r="A10" s="33"/>
      <c r="B10" s="198"/>
      <c r="C10" s="203"/>
      <c r="D10" s="205"/>
      <c r="E10" s="205"/>
      <c r="F10" s="205"/>
      <c r="G10" s="205"/>
      <c r="H10" s="205"/>
      <c r="I10" s="205"/>
      <c r="J10" s="205"/>
      <c r="K10" s="205"/>
      <c r="L10" s="205"/>
      <c r="M10" s="37" t="s">
        <v>49</v>
      </c>
      <c r="N10" s="37" t="s">
        <v>50</v>
      </c>
    </row>
    <row r="11" spans="1:21" ht="16.5" thickBot="1" x14ac:dyDescent="0.3">
      <c r="A11" s="33"/>
      <c r="B11" s="36" t="s">
        <v>51</v>
      </c>
      <c r="C11" s="135">
        <v>3</v>
      </c>
      <c r="D11" s="136">
        <v>3</v>
      </c>
      <c r="E11" s="136">
        <v>2</v>
      </c>
      <c r="F11" s="136">
        <v>1</v>
      </c>
      <c r="G11" s="136"/>
      <c r="H11" s="136">
        <v>1</v>
      </c>
      <c r="I11" s="136"/>
      <c r="J11" s="136"/>
      <c r="K11" s="136">
        <v>1</v>
      </c>
      <c r="L11" s="136"/>
      <c r="M11" s="136">
        <v>1</v>
      </c>
      <c r="N11" s="136"/>
    </row>
    <row r="12" spans="1:21" ht="16.5" thickBot="1" x14ac:dyDescent="0.3">
      <c r="A12" s="33"/>
      <c r="B12" s="36" t="s">
        <v>52</v>
      </c>
      <c r="C12" s="137">
        <v>2</v>
      </c>
      <c r="D12" s="102">
        <v>3</v>
      </c>
      <c r="E12" s="102">
        <v>1</v>
      </c>
      <c r="F12" s="102"/>
      <c r="G12" s="102">
        <v>3</v>
      </c>
      <c r="H12" s="102"/>
      <c r="I12" s="102"/>
      <c r="J12" s="102">
        <v>2</v>
      </c>
      <c r="K12" s="102"/>
      <c r="L12" s="102"/>
      <c r="M12" s="102"/>
      <c r="N12" s="102"/>
    </row>
    <row r="13" spans="1:21" ht="16.5" thickBot="1" x14ac:dyDescent="0.3">
      <c r="A13" s="33"/>
      <c r="B13" s="36" t="s">
        <v>53</v>
      </c>
      <c r="C13" s="137">
        <v>1</v>
      </c>
      <c r="D13" s="102">
        <v>3</v>
      </c>
      <c r="E13" s="102">
        <v>1</v>
      </c>
      <c r="F13" s="102">
        <v>1</v>
      </c>
      <c r="G13" s="102">
        <v>1</v>
      </c>
      <c r="H13" s="102">
        <v>1</v>
      </c>
      <c r="I13" s="102">
        <v>1</v>
      </c>
      <c r="J13" s="102"/>
      <c r="K13" s="102"/>
      <c r="L13" s="102"/>
      <c r="M13" s="102"/>
      <c r="N13" s="102">
        <v>3</v>
      </c>
    </row>
    <row r="14" spans="1:21" ht="16.5" thickBot="1" x14ac:dyDescent="0.3">
      <c r="A14" s="33"/>
      <c r="B14" s="36" t="s">
        <v>54</v>
      </c>
      <c r="C14" s="137">
        <v>1</v>
      </c>
      <c r="D14" s="102">
        <v>1</v>
      </c>
      <c r="E14" s="102">
        <v>1</v>
      </c>
      <c r="F14" s="102">
        <v>2</v>
      </c>
      <c r="G14" s="102">
        <v>2</v>
      </c>
      <c r="H14" s="102">
        <v>1</v>
      </c>
      <c r="I14" s="102"/>
      <c r="J14" s="102">
        <v>2</v>
      </c>
      <c r="K14" s="102"/>
      <c r="L14" s="102">
        <v>2</v>
      </c>
      <c r="M14" s="102"/>
      <c r="N14" s="102">
        <v>1</v>
      </c>
    </row>
    <row r="15" spans="1:21" ht="16.5" thickBot="1" x14ac:dyDescent="0.3">
      <c r="A15" s="33"/>
      <c r="B15" s="36" t="s">
        <v>55</v>
      </c>
      <c r="C15" s="137">
        <v>1</v>
      </c>
      <c r="D15" s="102">
        <v>3</v>
      </c>
      <c r="E15" s="102">
        <v>3</v>
      </c>
      <c r="F15" s="102">
        <v>3</v>
      </c>
      <c r="G15" s="102">
        <v>2</v>
      </c>
      <c r="H15" s="102">
        <v>3</v>
      </c>
      <c r="I15" s="102">
        <v>3</v>
      </c>
      <c r="J15" s="102">
        <v>3</v>
      </c>
      <c r="K15" s="102"/>
      <c r="L15" s="102">
        <v>2</v>
      </c>
      <c r="M15" s="102"/>
      <c r="N15" s="102">
        <v>1</v>
      </c>
    </row>
    <row r="16" spans="1:21" ht="16.5" thickBot="1" x14ac:dyDescent="0.3">
      <c r="A16" s="33"/>
      <c r="B16" s="36" t="s">
        <v>56</v>
      </c>
      <c r="C16" s="42">
        <f>($U$3*C11+$U$4*C12+$U$5*C13+$U$6*C14+$U$7*C15)/(C11+C12+C13+C14+C15)</f>
        <v>2.0715151515151518</v>
      </c>
      <c r="D16" s="42">
        <f t="shared" ref="D16:N16" si="0">($U$3*D11+$U$4*D12+$U$5*D13+$U$6*D14+$U$7*D15)/(D11+D12+D13+D14+D15)</f>
        <v>2.0715151515151513</v>
      </c>
      <c r="E16" s="42">
        <f t="shared" si="0"/>
        <v>2.0728787878787882</v>
      </c>
      <c r="F16" s="42">
        <f t="shared" si="0"/>
        <v>2.0743722943722949</v>
      </c>
      <c r="G16" s="42">
        <f t="shared" si="0"/>
        <v>2.0721969696969698</v>
      </c>
      <c r="H16" s="42">
        <f t="shared" si="0"/>
        <v>2.0739393939393942</v>
      </c>
      <c r="I16" s="42">
        <f t="shared" si="0"/>
        <v>2.0737878787878787</v>
      </c>
      <c r="J16" s="42">
        <f t="shared" si="0"/>
        <v>2.0735930735930737</v>
      </c>
      <c r="K16" s="42">
        <f t="shared" si="0"/>
        <v>2.0715151515151518</v>
      </c>
      <c r="L16" s="42">
        <f t="shared" si="0"/>
        <v>2.0760606060606062</v>
      </c>
      <c r="M16" s="42">
        <f t="shared" si="0"/>
        <v>2.0715151515151518</v>
      </c>
      <c r="N16" s="42">
        <f t="shared" si="0"/>
        <v>2.072242424242424</v>
      </c>
      <c r="O16" s="32"/>
      <c r="P16" s="32"/>
    </row>
    <row r="17" spans="1:16" x14ac:dyDescent="0.25">
      <c r="A17" s="33"/>
      <c r="B17" s="39" t="s">
        <v>57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x14ac:dyDescent="0.25">
      <c r="A18" s="33"/>
      <c r="B18" s="39" t="s">
        <v>58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</row>
    <row r="20" spans="1:16" x14ac:dyDescent="0.25">
      <c r="O20" s="32"/>
      <c r="P20" s="32"/>
    </row>
    <row r="21" spans="1:16" x14ac:dyDescent="0.25">
      <c r="B21" s="39" t="s">
        <v>99</v>
      </c>
      <c r="C21" s="39"/>
      <c r="D21" s="39" t="str">
        <f>'CO (All Subjects)'!D5</f>
        <v>Cost Accounting</v>
      </c>
      <c r="E21" s="39"/>
      <c r="F21" s="39"/>
      <c r="G21" s="39"/>
      <c r="H21" s="39"/>
      <c r="I21" s="39"/>
      <c r="J21" s="39"/>
      <c r="K21" s="32"/>
      <c r="L21" s="32"/>
      <c r="M21" s="32"/>
      <c r="N21" s="32"/>
      <c r="O21" s="32"/>
      <c r="P21" s="32"/>
    </row>
    <row r="22" spans="1:16" ht="16.5" thickBot="1" x14ac:dyDescent="0.3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5"/>
      <c r="P22" s="35"/>
    </row>
    <row r="23" spans="1:16" ht="16.5" thickBot="1" x14ac:dyDescent="0.3">
      <c r="B23" s="196" t="s">
        <v>37</v>
      </c>
      <c r="C23" s="34"/>
      <c r="D23" s="199" t="s">
        <v>38</v>
      </c>
      <c r="E23" s="200"/>
      <c r="F23" s="200"/>
      <c r="G23" s="200"/>
      <c r="H23" s="200"/>
      <c r="I23" s="200"/>
      <c r="J23" s="200"/>
      <c r="K23" s="200"/>
      <c r="L23" s="200"/>
      <c r="M23" s="200"/>
      <c r="N23" s="201"/>
    </row>
    <row r="24" spans="1:16" ht="16.5" thickBot="1" x14ac:dyDescent="0.3">
      <c r="B24" s="197"/>
      <c r="C24" s="202" t="s">
        <v>39</v>
      </c>
      <c r="D24" s="204" t="s">
        <v>40</v>
      </c>
      <c r="E24" s="204" t="s">
        <v>41</v>
      </c>
      <c r="F24" s="204" t="s">
        <v>42</v>
      </c>
      <c r="G24" s="204" t="s">
        <v>43</v>
      </c>
      <c r="H24" s="204" t="s">
        <v>44</v>
      </c>
      <c r="I24" s="204" t="s">
        <v>45</v>
      </c>
      <c r="J24" s="204" t="s">
        <v>46</v>
      </c>
      <c r="K24" s="204" t="s">
        <v>47</v>
      </c>
      <c r="L24" s="204" t="s">
        <v>48</v>
      </c>
      <c r="M24" s="37" t="s">
        <v>49</v>
      </c>
      <c r="N24" s="37" t="s">
        <v>50</v>
      </c>
    </row>
    <row r="25" spans="1:16" ht="16.5" thickBot="1" x14ac:dyDescent="0.3">
      <c r="B25" s="198"/>
      <c r="C25" s="203"/>
      <c r="D25" s="205"/>
      <c r="E25" s="205"/>
      <c r="F25" s="205"/>
      <c r="G25" s="205"/>
      <c r="H25" s="205"/>
      <c r="I25" s="205"/>
      <c r="J25" s="205"/>
      <c r="K25" s="205"/>
      <c r="L25" s="205"/>
      <c r="M25" s="38"/>
      <c r="N25" s="38"/>
    </row>
    <row r="26" spans="1:16" ht="16.5" thickBot="1" x14ac:dyDescent="0.3">
      <c r="B26" s="36" t="s">
        <v>51</v>
      </c>
      <c r="C26" s="135">
        <v>3</v>
      </c>
      <c r="D26" s="136">
        <v>3</v>
      </c>
      <c r="E26" s="136">
        <v>1</v>
      </c>
      <c r="F26" s="136">
        <v>2</v>
      </c>
      <c r="G26" s="136"/>
      <c r="H26" s="136">
        <v>1</v>
      </c>
      <c r="I26" s="136"/>
      <c r="J26" s="136"/>
      <c r="K26" s="136"/>
      <c r="L26" s="136"/>
      <c r="M26" s="136"/>
      <c r="N26" s="136">
        <v>2</v>
      </c>
    </row>
    <row r="27" spans="1:16" ht="16.5" thickBot="1" x14ac:dyDescent="0.3">
      <c r="B27" s="36" t="s">
        <v>52</v>
      </c>
      <c r="C27" s="137">
        <v>3</v>
      </c>
      <c r="D27" s="102">
        <v>1</v>
      </c>
      <c r="E27" s="102"/>
      <c r="F27" s="102">
        <v>2</v>
      </c>
      <c r="G27" s="102"/>
      <c r="H27" s="102">
        <v>1</v>
      </c>
      <c r="I27" s="102"/>
      <c r="J27" s="102">
        <v>2</v>
      </c>
      <c r="K27" s="102"/>
      <c r="L27" s="102"/>
      <c r="M27" s="102">
        <v>1</v>
      </c>
      <c r="N27" s="102"/>
    </row>
    <row r="28" spans="1:16" ht="16.5" thickBot="1" x14ac:dyDescent="0.3">
      <c r="B28" s="36" t="s">
        <v>53</v>
      </c>
      <c r="C28" s="137">
        <v>2</v>
      </c>
      <c r="D28" s="102">
        <v>3</v>
      </c>
      <c r="E28" s="102">
        <v>3</v>
      </c>
      <c r="F28" s="102">
        <v>2</v>
      </c>
      <c r="G28" s="102">
        <v>3</v>
      </c>
      <c r="H28" s="102">
        <v>2</v>
      </c>
      <c r="I28" s="102"/>
      <c r="J28" s="102"/>
      <c r="K28" s="102">
        <v>1</v>
      </c>
      <c r="L28" s="102"/>
      <c r="M28" s="102">
        <v>3</v>
      </c>
      <c r="N28" s="102">
        <v>1</v>
      </c>
    </row>
    <row r="29" spans="1:16" ht="16.5" thickBot="1" x14ac:dyDescent="0.3">
      <c r="B29" s="36" t="s">
        <v>54</v>
      </c>
      <c r="C29" s="137">
        <v>1</v>
      </c>
      <c r="D29" s="102">
        <v>1</v>
      </c>
      <c r="E29" s="102">
        <v>2</v>
      </c>
      <c r="F29" s="102">
        <v>3</v>
      </c>
      <c r="G29" s="102">
        <v>1</v>
      </c>
      <c r="H29" s="102">
        <v>2</v>
      </c>
      <c r="I29" s="102"/>
      <c r="J29" s="102">
        <v>2</v>
      </c>
      <c r="K29" s="102"/>
      <c r="L29" s="102"/>
      <c r="M29" s="102"/>
      <c r="N29" s="102">
        <v>1</v>
      </c>
    </row>
    <row r="30" spans="1:16" ht="16.5" thickBot="1" x14ac:dyDescent="0.3">
      <c r="B30" s="36" t="s">
        <v>55</v>
      </c>
      <c r="C30" s="137">
        <v>3</v>
      </c>
      <c r="D30" s="102">
        <v>3</v>
      </c>
      <c r="E30" s="102">
        <v>1</v>
      </c>
      <c r="F30" s="102">
        <v>1</v>
      </c>
      <c r="G30" s="102">
        <v>3</v>
      </c>
      <c r="H30" s="102">
        <v>3</v>
      </c>
      <c r="I30" s="102">
        <v>1</v>
      </c>
      <c r="J30" s="102">
        <v>2</v>
      </c>
      <c r="K30" s="102"/>
      <c r="L30" s="102">
        <v>1</v>
      </c>
      <c r="M30" s="102">
        <v>1</v>
      </c>
      <c r="N30" s="102"/>
    </row>
    <row r="31" spans="1:16" ht="16.5" thickBot="1" x14ac:dyDescent="0.3">
      <c r="B31" s="36" t="s">
        <v>56</v>
      </c>
      <c r="C31" s="42">
        <f>($U$3*C26+$U$4*C27+$U$5*C28+$U$6*C29+$U$7*C30)/(C26+C27+C28+C29+C30)</f>
        <v>2.0716666666666668</v>
      </c>
      <c r="D31" s="42">
        <f t="shared" ref="D31:N31" si="1">($U$3*D26+$U$4*D27+$U$5*D28+$U$6*D29+$U$7*D30)/(D26+D27+D28+D29+D30)</f>
        <v>2.0721763085399449</v>
      </c>
      <c r="E31" s="42">
        <f t="shared" si="1"/>
        <v>2.0728138528138529</v>
      </c>
      <c r="F31" s="42">
        <f t="shared" si="1"/>
        <v>2.0724242424242423</v>
      </c>
      <c r="G31" s="42">
        <f t="shared" si="1"/>
        <v>2.0730735930735933</v>
      </c>
      <c r="H31" s="42">
        <f t="shared" si="1"/>
        <v>2.0731313131313134</v>
      </c>
      <c r="I31" s="42">
        <f t="shared" si="1"/>
        <v>2.0751515151515152</v>
      </c>
      <c r="J31" s="42">
        <f t="shared" si="1"/>
        <v>2.0733333333333333</v>
      </c>
      <c r="K31" s="42">
        <f t="shared" si="1"/>
        <v>2.0696969696969698</v>
      </c>
      <c r="L31" s="42">
        <f t="shared" si="1"/>
        <v>2.0751515151515152</v>
      </c>
      <c r="M31" s="42">
        <f t="shared" si="1"/>
        <v>2.0704242424242425</v>
      </c>
      <c r="N31" s="42">
        <f t="shared" si="1"/>
        <v>2.0724242424242423</v>
      </c>
      <c r="O31" s="32"/>
      <c r="P31" s="32"/>
    </row>
    <row r="32" spans="1:16" x14ac:dyDescent="0.25">
      <c r="B32" s="39" t="s">
        <v>57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  <row r="33" spans="2:16" x14ac:dyDescent="0.25">
      <c r="B33" s="39" t="s">
        <v>58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2:16" x14ac:dyDescent="0.25">
      <c r="O34" s="32"/>
      <c r="P34" s="32"/>
    </row>
    <row r="35" spans="2:16" x14ac:dyDescent="0.25">
      <c r="O35" s="32"/>
      <c r="P35" s="32"/>
    </row>
    <row r="36" spans="2:16" x14ac:dyDescent="0.25">
      <c r="B36" s="39" t="s">
        <v>99</v>
      </c>
      <c r="C36" s="39"/>
      <c r="D36" s="39" t="str">
        <f>'CO (All Subjects)'!D6</f>
        <v>ECONOMICS ENVIRONMENT IN RAJASTHAN</v>
      </c>
      <c r="E36" s="39"/>
      <c r="F36" s="39"/>
      <c r="G36" s="39"/>
      <c r="H36" s="39"/>
      <c r="I36" s="39"/>
      <c r="J36" s="39"/>
      <c r="K36" s="32"/>
      <c r="L36" s="32"/>
      <c r="M36" s="32"/>
      <c r="N36" s="32"/>
    </row>
    <row r="37" spans="2:16" ht="16.5" thickBot="1" x14ac:dyDescent="0.3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</row>
    <row r="38" spans="2:16" ht="16.5" thickBot="1" x14ac:dyDescent="0.3">
      <c r="B38" s="196" t="s">
        <v>37</v>
      </c>
      <c r="C38" s="34"/>
      <c r="D38" s="199" t="s">
        <v>38</v>
      </c>
      <c r="E38" s="200"/>
      <c r="F38" s="200"/>
      <c r="G38" s="200"/>
      <c r="H38" s="200"/>
      <c r="I38" s="200"/>
      <c r="J38" s="200"/>
      <c r="K38" s="200"/>
      <c r="L38" s="200"/>
      <c r="M38" s="200"/>
      <c r="N38" s="201"/>
    </row>
    <row r="39" spans="2:16" x14ac:dyDescent="0.25">
      <c r="B39" s="197"/>
      <c r="C39" s="202" t="s">
        <v>39</v>
      </c>
      <c r="D39" s="204" t="s">
        <v>40</v>
      </c>
      <c r="E39" s="204" t="s">
        <v>41</v>
      </c>
      <c r="F39" s="204" t="s">
        <v>42</v>
      </c>
      <c r="G39" s="204" t="s">
        <v>43</v>
      </c>
      <c r="H39" s="204" t="s">
        <v>44</v>
      </c>
      <c r="I39" s="204" t="s">
        <v>45</v>
      </c>
      <c r="J39" s="204" t="s">
        <v>46</v>
      </c>
      <c r="K39" s="204" t="s">
        <v>47</v>
      </c>
      <c r="L39" s="204" t="s">
        <v>48</v>
      </c>
      <c r="M39" s="35"/>
      <c r="N39" s="35"/>
    </row>
    <row r="40" spans="2:16" ht="16.5" thickBot="1" x14ac:dyDescent="0.3">
      <c r="B40" s="198"/>
      <c r="C40" s="203"/>
      <c r="D40" s="205"/>
      <c r="E40" s="205"/>
      <c r="F40" s="205"/>
      <c r="G40" s="205"/>
      <c r="H40" s="205"/>
      <c r="I40" s="205"/>
      <c r="J40" s="205"/>
      <c r="K40" s="205"/>
      <c r="L40" s="205"/>
      <c r="M40" s="37" t="s">
        <v>49</v>
      </c>
      <c r="N40" s="37" t="s">
        <v>50</v>
      </c>
    </row>
    <row r="41" spans="2:16" ht="16.5" thickBot="1" x14ac:dyDescent="0.3">
      <c r="B41" s="36" t="s">
        <v>51</v>
      </c>
      <c r="C41" s="135">
        <v>2</v>
      </c>
      <c r="D41" s="136">
        <v>2</v>
      </c>
      <c r="E41" s="136">
        <v>1</v>
      </c>
      <c r="F41" s="136">
        <v>3</v>
      </c>
      <c r="G41" s="136"/>
      <c r="H41" s="136">
        <v>2</v>
      </c>
      <c r="I41" s="136"/>
      <c r="J41" s="136">
        <v>1</v>
      </c>
      <c r="K41" s="136"/>
      <c r="L41" s="136">
        <v>2</v>
      </c>
      <c r="M41" s="136">
        <v>1</v>
      </c>
      <c r="N41" s="136"/>
    </row>
    <row r="42" spans="2:16" ht="16.5" thickBot="1" x14ac:dyDescent="0.3">
      <c r="B42" s="36" t="s">
        <v>52</v>
      </c>
      <c r="C42" s="137"/>
      <c r="D42" s="102">
        <v>1</v>
      </c>
      <c r="E42" s="102"/>
      <c r="F42" s="102"/>
      <c r="G42" s="102"/>
      <c r="H42" s="102"/>
      <c r="I42" s="102">
        <v>3</v>
      </c>
      <c r="J42" s="102">
        <v>2</v>
      </c>
      <c r="K42" s="102"/>
      <c r="L42" s="102"/>
      <c r="M42" s="102"/>
      <c r="N42" s="102"/>
    </row>
    <row r="43" spans="2:16" ht="16.5" thickBot="1" x14ac:dyDescent="0.3">
      <c r="B43" s="36" t="s">
        <v>53</v>
      </c>
      <c r="C43" s="137"/>
      <c r="D43" s="102">
        <v>2</v>
      </c>
      <c r="E43" s="102"/>
      <c r="F43" s="102"/>
      <c r="G43" s="102">
        <v>1</v>
      </c>
      <c r="H43" s="102"/>
      <c r="I43" s="102"/>
      <c r="J43" s="102">
        <v>3</v>
      </c>
      <c r="K43" s="102"/>
      <c r="L43" s="102">
        <v>2</v>
      </c>
      <c r="M43" s="102">
        <v>2</v>
      </c>
      <c r="N43" s="102"/>
    </row>
    <row r="44" spans="2:16" ht="16.5" thickBot="1" x14ac:dyDescent="0.3">
      <c r="B44" s="36" t="s">
        <v>54</v>
      </c>
      <c r="C44" s="137"/>
      <c r="D44" s="102"/>
      <c r="E44" s="102">
        <v>1</v>
      </c>
      <c r="F44" s="102"/>
      <c r="G44" s="102">
        <v>2</v>
      </c>
      <c r="H44" s="102"/>
      <c r="I44" s="102"/>
      <c r="J44" s="102"/>
      <c r="K44" s="102"/>
      <c r="L44" s="102"/>
      <c r="M44" s="102"/>
      <c r="N44" s="102"/>
    </row>
    <row r="45" spans="2:16" ht="16.5" thickBot="1" x14ac:dyDescent="0.3">
      <c r="B45" s="36" t="s">
        <v>55</v>
      </c>
      <c r="C45" s="137"/>
      <c r="D45" s="102"/>
      <c r="E45" s="102"/>
      <c r="F45" s="102"/>
      <c r="G45" s="102"/>
      <c r="H45" s="102"/>
      <c r="I45" s="102"/>
      <c r="J45" s="102">
        <v>2</v>
      </c>
      <c r="K45" s="102">
        <v>3</v>
      </c>
      <c r="L45" s="102"/>
      <c r="M45" s="102"/>
      <c r="N45" s="102">
        <v>1</v>
      </c>
    </row>
    <row r="46" spans="2:16" ht="16.5" thickBot="1" x14ac:dyDescent="0.3">
      <c r="B46" s="36" t="s">
        <v>56</v>
      </c>
      <c r="C46" s="42">
        <f>($U$3*C41+$U$4*C42+$U$5*C43+$U$6*C44+$U$7*C45)/(C41+C42+C43+C44+C45)</f>
        <v>2.0715151515151518</v>
      </c>
      <c r="D46" s="42">
        <f t="shared" ref="D46:L46" si="2">($U$3*D41+$U$4*D42+$U$5*D43+$U$6*D44+$U$7*D45)/(D41+D42+D43+D44+D45)</f>
        <v>2.0700606060606064</v>
      </c>
      <c r="E46" s="42">
        <f t="shared" si="2"/>
        <v>2.0742424242424242</v>
      </c>
      <c r="F46" s="42">
        <f t="shared" si="2"/>
        <v>2.0715151515151518</v>
      </c>
      <c r="G46" s="42">
        <f t="shared" si="2"/>
        <v>2.0745454545454547</v>
      </c>
      <c r="H46" s="42">
        <f t="shared" si="2"/>
        <v>2.0715151515151518</v>
      </c>
      <c r="I46" s="42">
        <f t="shared" si="2"/>
        <v>2.0678787878787879</v>
      </c>
      <c r="J46" s="42">
        <f t="shared" si="2"/>
        <v>2.0708333333333333</v>
      </c>
      <c r="K46" s="42">
        <f t="shared" si="2"/>
        <v>2.0751515151515152</v>
      </c>
      <c r="L46" s="42">
        <f t="shared" si="2"/>
        <v>2.0706060606060608</v>
      </c>
      <c r="M46" s="42">
        <f>($U$3*M41+$U$4*M42+$U$5*M43+$U$6*M44+$U$7*M45)/(M41+M42+M43+M44+M45)</f>
        <v>2.0703030303030303</v>
      </c>
      <c r="N46" s="42">
        <f>($U$3*N41+$U$4*N42+$U$5*N43+$U$6*N44+$U$7*N45)/(N41+N42+N43+N44+N45)</f>
        <v>2.0751515151515152</v>
      </c>
    </row>
    <row r="47" spans="2:16" x14ac:dyDescent="0.25">
      <c r="B47" s="39" t="s">
        <v>57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P47" s="32"/>
    </row>
    <row r="48" spans="2:16" x14ac:dyDescent="0.25">
      <c r="B48" s="39" t="s">
        <v>58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</row>
    <row r="49" spans="2:16" x14ac:dyDescent="0.25">
      <c r="O49" s="32"/>
    </row>
    <row r="51" spans="2:16" x14ac:dyDescent="0.25">
      <c r="B51" s="39" t="s">
        <v>99</v>
      </c>
      <c r="C51" s="39"/>
      <c r="D51" s="39" t="str">
        <f>'CO (All Subjects)'!D7</f>
        <v>ELEMENT OF  FINANCIAL MANAGEMENT</v>
      </c>
      <c r="E51" s="39"/>
      <c r="F51" s="39"/>
      <c r="G51" s="39"/>
      <c r="H51" s="39"/>
      <c r="I51" s="39"/>
      <c r="J51" s="39"/>
      <c r="K51" s="32"/>
      <c r="L51" s="32"/>
      <c r="M51" s="32"/>
      <c r="N51" s="32"/>
    </row>
    <row r="52" spans="2:16" ht="16.5" thickBot="1" x14ac:dyDescent="0.3">
      <c r="B52" s="31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</row>
    <row r="53" spans="2:16" ht="16.5" customHeight="1" thickBot="1" x14ac:dyDescent="0.3">
      <c r="B53" s="196" t="s">
        <v>37</v>
      </c>
      <c r="C53" s="34"/>
      <c r="D53" s="199" t="s">
        <v>38</v>
      </c>
      <c r="E53" s="200"/>
      <c r="F53" s="200"/>
      <c r="G53" s="200"/>
      <c r="H53" s="200"/>
      <c r="I53" s="200"/>
      <c r="J53" s="200"/>
      <c r="K53" s="200"/>
      <c r="L53" s="200"/>
      <c r="M53" s="200"/>
      <c r="N53" s="201"/>
    </row>
    <row r="54" spans="2:16" x14ac:dyDescent="0.25">
      <c r="B54" s="197"/>
      <c r="C54" s="202" t="s">
        <v>39</v>
      </c>
      <c r="D54" s="204" t="s">
        <v>40</v>
      </c>
      <c r="E54" s="204" t="s">
        <v>41</v>
      </c>
      <c r="F54" s="204" t="s">
        <v>42</v>
      </c>
      <c r="G54" s="204" t="s">
        <v>43</v>
      </c>
      <c r="H54" s="204" t="s">
        <v>44</v>
      </c>
      <c r="I54" s="204" t="s">
        <v>45</v>
      </c>
      <c r="J54" s="204" t="s">
        <v>46</v>
      </c>
      <c r="K54" s="204" t="s">
        <v>47</v>
      </c>
      <c r="L54" s="204" t="s">
        <v>48</v>
      </c>
      <c r="M54" s="35"/>
      <c r="N54" s="35"/>
    </row>
    <row r="55" spans="2:16" ht="16.5" thickBot="1" x14ac:dyDescent="0.3">
      <c r="B55" s="198"/>
      <c r="C55" s="203"/>
      <c r="D55" s="205"/>
      <c r="E55" s="205"/>
      <c r="F55" s="205"/>
      <c r="G55" s="205"/>
      <c r="H55" s="205"/>
      <c r="I55" s="205"/>
      <c r="J55" s="205"/>
      <c r="K55" s="205"/>
      <c r="L55" s="205"/>
      <c r="M55" s="37" t="s">
        <v>49</v>
      </c>
      <c r="N55" s="37" t="s">
        <v>50</v>
      </c>
    </row>
    <row r="56" spans="2:16" ht="16.5" thickBot="1" x14ac:dyDescent="0.3">
      <c r="B56" s="36" t="s">
        <v>51</v>
      </c>
      <c r="C56" s="135">
        <v>1</v>
      </c>
      <c r="D56" s="136"/>
      <c r="E56" s="136"/>
      <c r="F56" s="136">
        <v>3</v>
      </c>
      <c r="G56" s="136"/>
      <c r="H56" s="136"/>
      <c r="I56" s="136"/>
      <c r="J56" s="136"/>
      <c r="K56" s="136"/>
      <c r="L56" s="136"/>
      <c r="M56" s="136">
        <v>1</v>
      </c>
      <c r="N56" s="136">
        <v>1</v>
      </c>
    </row>
    <row r="57" spans="2:16" ht="16.5" thickBot="1" x14ac:dyDescent="0.3">
      <c r="B57" s="36" t="s">
        <v>52</v>
      </c>
      <c r="C57" s="137">
        <v>1</v>
      </c>
      <c r="D57" s="102">
        <v>1</v>
      </c>
      <c r="E57" s="102"/>
      <c r="F57" s="102"/>
      <c r="G57" s="102"/>
      <c r="H57" s="102"/>
      <c r="I57" s="102"/>
      <c r="J57" s="102"/>
      <c r="K57" s="102"/>
      <c r="L57" s="102"/>
      <c r="M57" s="102"/>
      <c r="N57" s="102">
        <v>1</v>
      </c>
    </row>
    <row r="58" spans="2:16" ht="16.5" thickBot="1" x14ac:dyDescent="0.3">
      <c r="B58" s="36" t="s">
        <v>53</v>
      </c>
      <c r="C58" s="137"/>
      <c r="D58" s="102"/>
      <c r="E58" s="102">
        <v>1</v>
      </c>
      <c r="F58" s="102"/>
      <c r="G58" s="102"/>
      <c r="H58" s="102"/>
      <c r="I58" s="102"/>
      <c r="J58" s="102">
        <v>1</v>
      </c>
      <c r="K58" s="102">
        <v>1</v>
      </c>
      <c r="L58" s="102"/>
      <c r="M58" s="102">
        <v>3</v>
      </c>
      <c r="N58" s="102"/>
    </row>
    <row r="59" spans="2:16" ht="16.5" thickBot="1" x14ac:dyDescent="0.3">
      <c r="B59" s="36" t="s">
        <v>54</v>
      </c>
      <c r="C59" s="137"/>
      <c r="D59" s="102"/>
      <c r="E59" s="102"/>
      <c r="F59" s="102">
        <v>2</v>
      </c>
      <c r="G59" s="102">
        <v>1</v>
      </c>
      <c r="H59" s="102"/>
      <c r="I59" s="102"/>
      <c r="J59" s="102"/>
      <c r="K59" s="102"/>
      <c r="L59" s="102"/>
      <c r="M59" s="102"/>
      <c r="N59" s="102"/>
      <c r="P59" s="32"/>
    </row>
    <row r="60" spans="2:16" ht="16.5" thickBot="1" x14ac:dyDescent="0.3">
      <c r="B60" s="36" t="s">
        <v>55</v>
      </c>
      <c r="C60" s="137">
        <v>1</v>
      </c>
      <c r="D60" s="102"/>
      <c r="E60" s="102"/>
      <c r="F60" s="102">
        <v>1</v>
      </c>
      <c r="G60" s="102"/>
      <c r="H60" s="102"/>
      <c r="I60" s="102"/>
      <c r="J60" s="102">
        <v>2</v>
      </c>
      <c r="K60" s="102"/>
      <c r="L60" s="102"/>
      <c r="M60" s="102"/>
      <c r="N60" s="102">
        <v>1</v>
      </c>
      <c r="O60" s="32"/>
    </row>
    <row r="61" spans="2:16" ht="16.5" thickBot="1" x14ac:dyDescent="0.3">
      <c r="B61" s="36" t="s">
        <v>56</v>
      </c>
      <c r="C61" s="42">
        <f>($U$3*C56+$U$4*C57+$U$5*C58+$U$6*C59+$U$7*C60)/(C56+C57+C58+C59+C60)</f>
        <v>2.0715151515151518</v>
      </c>
      <c r="D61" s="42">
        <f t="shared" ref="D61:L61" si="3">($U$3*D56+$U$4*D57+$U$5*D58+$U$6*D59+$U$7*D60)/(D56+D57+D58+D59+D60)</f>
        <v>2.0678787878787879</v>
      </c>
      <c r="E61" s="42">
        <f t="shared" si="3"/>
        <v>2.0696969696969698</v>
      </c>
      <c r="F61" s="42">
        <f t="shared" si="3"/>
        <v>2.0739393939393942</v>
      </c>
      <c r="G61" s="42">
        <f t="shared" si="3"/>
        <v>2.0769696969696971</v>
      </c>
      <c r="H61" s="42" t="e">
        <f t="shared" si="3"/>
        <v>#DIV/0!</v>
      </c>
      <c r="I61" s="42" t="e">
        <f t="shared" si="3"/>
        <v>#DIV/0!</v>
      </c>
      <c r="J61" s="42">
        <f t="shared" si="3"/>
        <v>2.0733333333333337</v>
      </c>
      <c r="K61" s="42">
        <f t="shared" si="3"/>
        <v>2.0696969696969698</v>
      </c>
      <c r="L61" s="42" t="e">
        <f t="shared" si="3"/>
        <v>#DIV/0!</v>
      </c>
      <c r="M61" s="42">
        <f>($U$3*M56+$U$4*M57+$U$5*M58+$U$6*M59+$U$7*M60)/(M56+M57+M58+M59+M60)</f>
        <v>2.0701515151515153</v>
      </c>
      <c r="N61" s="42">
        <f>($U$3*N56+$U$4*N57+$U$5*N58+$U$6*N59+$U$7*N60)/(N56+N57+N58+N59+N60)</f>
        <v>2.0715151515151518</v>
      </c>
      <c r="P61" s="32"/>
    </row>
    <row r="62" spans="2:16" x14ac:dyDescent="0.25">
      <c r="B62" s="39" t="s">
        <v>57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</row>
    <row r="63" spans="2:16" x14ac:dyDescent="0.25">
      <c r="B63" s="39" t="s">
        <v>58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</row>
    <row r="64" spans="2:16" x14ac:dyDescent="0.25">
      <c r="O64" s="32"/>
      <c r="P64" s="32"/>
    </row>
    <row r="65" spans="2:16" x14ac:dyDescent="0.25">
      <c r="O65" s="32"/>
    </row>
    <row r="66" spans="2:16" x14ac:dyDescent="0.25">
      <c r="B66" s="39"/>
      <c r="C66" s="39"/>
      <c r="D66" s="39"/>
      <c r="E66" s="39"/>
      <c r="F66" s="39"/>
      <c r="G66" s="39"/>
      <c r="H66" s="39"/>
      <c r="I66" s="39"/>
      <c r="J66" s="39"/>
      <c r="K66" s="32"/>
      <c r="L66" s="32"/>
      <c r="M66" s="32"/>
      <c r="N66" s="32"/>
    </row>
    <row r="67" spans="2:16" x14ac:dyDescent="0.25">
      <c r="B67" s="39" t="s">
        <v>99</v>
      </c>
      <c r="C67" s="39"/>
      <c r="D67" s="39" t="str">
        <f>'CO (All Subjects)'!D8</f>
        <v>COMPANY LAW</v>
      </c>
      <c r="E67" s="39"/>
      <c r="F67" s="39"/>
      <c r="G67" s="39"/>
      <c r="H67" s="39"/>
      <c r="I67" s="39"/>
      <c r="J67" s="39"/>
      <c r="K67" s="32"/>
      <c r="L67" s="32"/>
      <c r="M67" s="32"/>
      <c r="N67" s="32"/>
      <c r="P67" s="32"/>
    </row>
    <row r="68" spans="2:16" ht="16.5" thickBot="1" x14ac:dyDescent="0.3">
      <c r="B68" s="31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</row>
    <row r="69" spans="2:16" ht="16.5" thickBot="1" x14ac:dyDescent="0.3">
      <c r="B69" s="196" t="s">
        <v>37</v>
      </c>
      <c r="C69" s="123"/>
      <c r="D69" s="199" t="s">
        <v>38</v>
      </c>
      <c r="E69" s="200"/>
      <c r="F69" s="200"/>
      <c r="G69" s="200"/>
      <c r="H69" s="200"/>
      <c r="I69" s="200"/>
      <c r="J69" s="200"/>
      <c r="K69" s="200"/>
      <c r="L69" s="200"/>
      <c r="M69" s="200"/>
      <c r="N69" s="201"/>
      <c r="O69" s="32"/>
      <c r="P69" s="32"/>
    </row>
    <row r="70" spans="2:16" x14ac:dyDescent="0.25">
      <c r="B70" s="197"/>
      <c r="C70" s="202" t="s">
        <v>39</v>
      </c>
      <c r="D70" s="204" t="s">
        <v>40</v>
      </c>
      <c r="E70" s="204" t="s">
        <v>41</v>
      </c>
      <c r="F70" s="204" t="s">
        <v>42</v>
      </c>
      <c r="G70" s="204" t="s">
        <v>43</v>
      </c>
      <c r="H70" s="204" t="s">
        <v>44</v>
      </c>
      <c r="I70" s="204" t="s">
        <v>45</v>
      </c>
      <c r="J70" s="204" t="s">
        <v>46</v>
      </c>
      <c r="K70" s="204" t="s">
        <v>47</v>
      </c>
      <c r="L70" s="204" t="s">
        <v>48</v>
      </c>
      <c r="M70" s="35"/>
      <c r="N70" s="35"/>
      <c r="O70" s="32"/>
      <c r="P70" s="32"/>
    </row>
    <row r="71" spans="2:16" ht="16.5" thickBot="1" x14ac:dyDescent="0.3">
      <c r="B71" s="198"/>
      <c r="C71" s="203"/>
      <c r="D71" s="205"/>
      <c r="E71" s="205"/>
      <c r="F71" s="205"/>
      <c r="G71" s="205"/>
      <c r="H71" s="205"/>
      <c r="I71" s="205"/>
      <c r="J71" s="205"/>
      <c r="K71" s="205"/>
      <c r="L71" s="205"/>
      <c r="M71" s="37" t="s">
        <v>49</v>
      </c>
      <c r="N71" s="37" t="s">
        <v>50</v>
      </c>
      <c r="O71" s="32"/>
    </row>
    <row r="72" spans="2:16" ht="16.5" thickBot="1" x14ac:dyDescent="0.3">
      <c r="B72" s="124" t="s">
        <v>51</v>
      </c>
      <c r="C72" s="135">
        <v>3</v>
      </c>
      <c r="D72" s="136">
        <v>3</v>
      </c>
      <c r="E72" s="136">
        <v>3</v>
      </c>
      <c r="F72" s="136">
        <v>2</v>
      </c>
      <c r="G72" s="136">
        <v>2</v>
      </c>
      <c r="H72" s="136">
        <v>1</v>
      </c>
      <c r="I72" s="136">
        <v>2</v>
      </c>
      <c r="J72" s="136">
        <v>2</v>
      </c>
      <c r="K72" s="136">
        <v>2</v>
      </c>
      <c r="L72" s="136">
        <v>1</v>
      </c>
      <c r="M72" s="136"/>
      <c r="N72" s="136"/>
    </row>
    <row r="73" spans="2:16" ht="16.5" thickBot="1" x14ac:dyDescent="0.3">
      <c r="B73" s="124" t="s">
        <v>52</v>
      </c>
      <c r="C73" s="137">
        <v>1</v>
      </c>
      <c r="D73" s="102">
        <v>3</v>
      </c>
      <c r="E73" s="102">
        <v>2</v>
      </c>
      <c r="F73" s="102">
        <v>1</v>
      </c>
      <c r="G73" s="102">
        <v>1</v>
      </c>
      <c r="H73" s="102"/>
      <c r="I73" s="102">
        <v>1</v>
      </c>
      <c r="J73" s="102"/>
      <c r="K73" s="102">
        <v>1</v>
      </c>
      <c r="L73" s="102">
        <v>3</v>
      </c>
      <c r="M73" s="102">
        <v>1</v>
      </c>
      <c r="N73" s="102">
        <v>1</v>
      </c>
    </row>
    <row r="74" spans="2:16" ht="16.5" thickBot="1" x14ac:dyDescent="0.3">
      <c r="B74" s="124" t="s">
        <v>53</v>
      </c>
      <c r="C74" s="137">
        <v>2</v>
      </c>
      <c r="D74" s="102">
        <v>2</v>
      </c>
      <c r="E74" s="102">
        <v>2</v>
      </c>
      <c r="F74" s="102">
        <v>1</v>
      </c>
      <c r="G74" s="102">
        <v>1</v>
      </c>
      <c r="H74" s="102">
        <v>1</v>
      </c>
      <c r="I74" s="102"/>
      <c r="J74" s="102"/>
      <c r="K74" s="102"/>
      <c r="L74" s="102"/>
      <c r="M74" s="102"/>
      <c r="N74" s="102"/>
    </row>
    <row r="75" spans="2:16" ht="16.5" thickBot="1" x14ac:dyDescent="0.3">
      <c r="B75" s="124" t="s">
        <v>54</v>
      </c>
      <c r="C75" s="137">
        <v>2</v>
      </c>
      <c r="D75" s="102">
        <v>3</v>
      </c>
      <c r="E75" s="102">
        <v>1</v>
      </c>
      <c r="F75" s="102"/>
      <c r="G75" s="102">
        <v>3</v>
      </c>
      <c r="H75" s="102"/>
      <c r="I75" s="102"/>
      <c r="J75" s="102"/>
      <c r="K75" s="102"/>
      <c r="L75" s="102"/>
      <c r="M75" s="102"/>
      <c r="N75" s="102"/>
    </row>
    <row r="76" spans="2:16" ht="16.5" thickBot="1" x14ac:dyDescent="0.3">
      <c r="B76" s="124" t="s">
        <v>55</v>
      </c>
      <c r="C76" s="137">
        <v>2</v>
      </c>
      <c r="D76" s="102">
        <v>2</v>
      </c>
      <c r="E76" s="102"/>
      <c r="F76" s="102">
        <v>2</v>
      </c>
      <c r="G76" s="102">
        <v>1</v>
      </c>
      <c r="H76" s="102">
        <v>2</v>
      </c>
      <c r="I76" s="102"/>
      <c r="J76" s="102">
        <v>1</v>
      </c>
      <c r="K76" s="102">
        <v>1</v>
      </c>
      <c r="L76" s="102">
        <v>3</v>
      </c>
      <c r="M76" s="102">
        <v>3</v>
      </c>
      <c r="N76" s="102">
        <v>1</v>
      </c>
    </row>
    <row r="77" spans="2:16" ht="16.5" thickBot="1" x14ac:dyDescent="0.3">
      <c r="B77" s="124" t="s">
        <v>56</v>
      </c>
      <c r="C77" s="42">
        <f>($U$3*C72+$U$4*C73+$U$5*C74+$U$6*C75+$U$7*C76)/(C72+C73+C74+C75+C76)</f>
        <v>2.0726060606060606</v>
      </c>
      <c r="D77" s="42">
        <f t="shared" ref="D77:L77" si="4">($U$3*D72+$U$4*D73+$U$5*D74+$U$6*D75+$U$7*D76)/(D72+D73+D74+D75+D76)</f>
        <v>2.0722144522144523</v>
      </c>
      <c r="E77" s="42">
        <f t="shared" si="4"/>
        <v>2.0708333333333337</v>
      </c>
      <c r="F77" s="42">
        <f t="shared" si="4"/>
        <v>2.0718181818181818</v>
      </c>
      <c r="G77" s="42">
        <f t="shared" si="4"/>
        <v>2.0733333333333333</v>
      </c>
      <c r="H77" s="42">
        <f t="shared" si="4"/>
        <v>2.0728787878787882</v>
      </c>
      <c r="I77" s="42">
        <f t="shared" si="4"/>
        <v>2.0703030303030303</v>
      </c>
      <c r="J77" s="42">
        <f t="shared" si="4"/>
        <v>2.0727272727272728</v>
      </c>
      <c r="K77" s="42">
        <f t="shared" si="4"/>
        <v>2.0715151515151513</v>
      </c>
      <c r="L77" s="42">
        <f t="shared" si="4"/>
        <v>2.0715151515151513</v>
      </c>
      <c r="M77" s="42">
        <f>($U$3*M72+$U$4*M73+$U$5*M74+$U$6*M75+$U$7*M76)/(M72+M73+M74+M75+M76)</f>
        <v>2.0733333333333333</v>
      </c>
      <c r="N77" s="42">
        <f>($U$3*N72+$U$4*N73+$U$5*N74+$U$6*N75+$U$7*N76)/(N72+N73+N74+N75+N76)</f>
        <v>2.0715151515151513</v>
      </c>
    </row>
    <row r="78" spans="2:16" x14ac:dyDescent="0.25">
      <c r="B78" s="39" t="s">
        <v>57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</row>
    <row r="79" spans="2:16" x14ac:dyDescent="0.25">
      <c r="B79" s="39" t="s">
        <v>58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</row>
    <row r="82" spans="2:14" x14ac:dyDescent="0.25">
      <c r="B82" s="39" t="s">
        <v>99</v>
      </c>
      <c r="C82" s="39"/>
      <c r="D82" s="39" t="str">
        <f>'CO (All Subjects)'!D9</f>
        <v>MANAGEMENT</v>
      </c>
      <c r="E82" s="39"/>
      <c r="F82" s="39"/>
      <c r="G82" s="39"/>
      <c r="H82" s="39"/>
      <c r="I82" s="39"/>
      <c r="J82" s="39"/>
      <c r="K82" s="32"/>
      <c r="L82" s="32"/>
      <c r="M82" s="32"/>
      <c r="N82" s="32"/>
    </row>
    <row r="83" spans="2:14" ht="16.5" thickBot="1" x14ac:dyDescent="0.3"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</row>
    <row r="84" spans="2:14" ht="16.5" thickBot="1" x14ac:dyDescent="0.3">
      <c r="B84" s="196" t="s">
        <v>37</v>
      </c>
      <c r="C84" s="123"/>
      <c r="D84" s="199" t="s">
        <v>38</v>
      </c>
      <c r="E84" s="200"/>
      <c r="F84" s="200"/>
      <c r="G84" s="200"/>
      <c r="H84" s="200"/>
      <c r="I84" s="200"/>
      <c r="J84" s="200"/>
      <c r="K84" s="200"/>
      <c r="L84" s="200"/>
      <c r="M84" s="200"/>
      <c r="N84" s="201"/>
    </row>
    <row r="85" spans="2:14" x14ac:dyDescent="0.25">
      <c r="B85" s="197"/>
      <c r="C85" s="202" t="s">
        <v>39</v>
      </c>
      <c r="D85" s="204" t="s">
        <v>40</v>
      </c>
      <c r="E85" s="204" t="s">
        <v>41</v>
      </c>
      <c r="F85" s="204" t="s">
        <v>42</v>
      </c>
      <c r="G85" s="204" t="s">
        <v>43</v>
      </c>
      <c r="H85" s="204" t="s">
        <v>44</v>
      </c>
      <c r="I85" s="204" t="s">
        <v>45</v>
      </c>
      <c r="J85" s="204" t="s">
        <v>46</v>
      </c>
      <c r="K85" s="204" t="s">
        <v>47</v>
      </c>
      <c r="L85" s="204" t="s">
        <v>48</v>
      </c>
      <c r="M85" s="35"/>
      <c r="N85" s="35"/>
    </row>
    <row r="86" spans="2:14" ht="16.5" thickBot="1" x14ac:dyDescent="0.3">
      <c r="B86" s="198"/>
      <c r="C86" s="203"/>
      <c r="D86" s="205"/>
      <c r="E86" s="205"/>
      <c r="F86" s="205"/>
      <c r="G86" s="205"/>
      <c r="H86" s="205"/>
      <c r="I86" s="205"/>
      <c r="J86" s="205"/>
      <c r="K86" s="205"/>
      <c r="L86" s="205"/>
      <c r="M86" s="37" t="s">
        <v>49</v>
      </c>
      <c r="N86" s="37" t="s">
        <v>50</v>
      </c>
    </row>
    <row r="87" spans="2:14" ht="16.5" thickBot="1" x14ac:dyDescent="0.3">
      <c r="B87" s="124" t="s">
        <v>51</v>
      </c>
      <c r="C87" s="135">
        <v>3</v>
      </c>
      <c r="D87" s="136">
        <v>3</v>
      </c>
      <c r="E87" s="136">
        <v>3</v>
      </c>
      <c r="F87" s="136">
        <v>2</v>
      </c>
      <c r="G87" s="136">
        <v>2</v>
      </c>
      <c r="H87" s="136">
        <v>1</v>
      </c>
      <c r="I87" s="136">
        <v>1</v>
      </c>
      <c r="J87" s="136">
        <v>2</v>
      </c>
      <c r="K87" s="136">
        <v>2</v>
      </c>
      <c r="L87" s="136">
        <v>3</v>
      </c>
      <c r="M87" s="136">
        <v>1</v>
      </c>
      <c r="N87" s="136"/>
    </row>
    <row r="88" spans="2:14" ht="16.5" thickBot="1" x14ac:dyDescent="0.3">
      <c r="B88" s="124" t="s">
        <v>52</v>
      </c>
      <c r="C88" s="137">
        <v>1</v>
      </c>
      <c r="D88" s="102">
        <v>3</v>
      </c>
      <c r="E88" s="102">
        <v>2</v>
      </c>
      <c r="F88" s="102"/>
      <c r="G88" s="102"/>
      <c r="H88" s="102"/>
      <c r="I88" s="102">
        <v>1</v>
      </c>
      <c r="J88" s="102">
        <v>2</v>
      </c>
      <c r="K88" s="102">
        <v>1</v>
      </c>
      <c r="L88" s="102">
        <v>1</v>
      </c>
      <c r="M88" s="102"/>
      <c r="N88" s="102">
        <v>1</v>
      </c>
    </row>
    <row r="89" spans="2:14" ht="16.5" thickBot="1" x14ac:dyDescent="0.3">
      <c r="B89" s="124" t="s">
        <v>53</v>
      </c>
      <c r="C89" s="137">
        <v>1</v>
      </c>
      <c r="D89" s="102">
        <v>3</v>
      </c>
      <c r="E89" s="102">
        <v>1</v>
      </c>
      <c r="F89" s="102"/>
      <c r="G89" s="102"/>
      <c r="H89" s="102"/>
      <c r="I89" s="102">
        <v>1</v>
      </c>
      <c r="J89" s="102">
        <v>2</v>
      </c>
      <c r="K89" s="102"/>
      <c r="L89" s="102">
        <v>1</v>
      </c>
      <c r="M89" s="102">
        <v>1</v>
      </c>
      <c r="N89" s="102">
        <v>1</v>
      </c>
    </row>
    <row r="90" spans="2:14" ht="16.5" thickBot="1" x14ac:dyDescent="0.3">
      <c r="B90" s="124" t="s">
        <v>54</v>
      </c>
      <c r="C90" s="137">
        <v>1</v>
      </c>
      <c r="D90" s="102"/>
      <c r="E90" s="102"/>
      <c r="F90" s="102"/>
      <c r="G90" s="102">
        <v>3</v>
      </c>
      <c r="H90" s="102">
        <v>1</v>
      </c>
      <c r="I90" s="102"/>
      <c r="J90" s="102"/>
      <c r="K90" s="102"/>
      <c r="L90" s="102"/>
      <c r="M90" s="102">
        <v>1</v>
      </c>
      <c r="N90" s="102">
        <v>3</v>
      </c>
    </row>
    <row r="91" spans="2:14" ht="16.5" thickBot="1" x14ac:dyDescent="0.3">
      <c r="B91" s="124" t="s">
        <v>55</v>
      </c>
      <c r="C91" s="137">
        <v>1</v>
      </c>
      <c r="D91" s="102">
        <v>1</v>
      </c>
      <c r="E91" s="102">
        <v>3</v>
      </c>
      <c r="F91" s="102">
        <v>1</v>
      </c>
      <c r="G91" s="102"/>
      <c r="H91" s="102">
        <v>1</v>
      </c>
      <c r="I91" s="102">
        <v>1</v>
      </c>
      <c r="J91" s="102">
        <v>1</v>
      </c>
      <c r="K91" s="102">
        <v>2</v>
      </c>
      <c r="L91" s="102">
        <v>2</v>
      </c>
      <c r="M91" s="102">
        <v>3</v>
      </c>
      <c r="N91" s="102">
        <v>1</v>
      </c>
    </row>
    <row r="92" spans="2:14" ht="16.5" thickBot="1" x14ac:dyDescent="0.3">
      <c r="B92" s="124" t="s">
        <v>56</v>
      </c>
      <c r="C92" s="42">
        <f>($U$3*C87+$U$4*C88+$U$5*C89+$U$6*C90+$U$7*C91)/(C87+C88+C89+C90+C91)</f>
        <v>2.0720346320346321</v>
      </c>
      <c r="D92" s="42">
        <f t="shared" ref="D92:L92" si="5">($U$3*D87+$U$4*D88+$U$5*D89+$U$6*D90+$U$7*D91)/(D87+D88+D89+D90+D91)</f>
        <v>2.0702424242424238</v>
      </c>
      <c r="E92" s="42">
        <f t="shared" si="5"/>
        <v>2.0717171717171721</v>
      </c>
      <c r="F92" s="42">
        <f t="shared" si="5"/>
        <v>2.0727272727272728</v>
      </c>
      <c r="G92" s="42">
        <f t="shared" si="5"/>
        <v>2.0747878787878791</v>
      </c>
      <c r="H92" s="42">
        <f t="shared" si="5"/>
        <v>2.0745454545454547</v>
      </c>
      <c r="I92" s="42">
        <f t="shared" si="5"/>
        <v>2.0710606060606063</v>
      </c>
      <c r="J92" s="42">
        <f t="shared" si="5"/>
        <v>2.0704761904761901</v>
      </c>
      <c r="K92" s="42">
        <f t="shared" si="5"/>
        <v>2.0722424242424244</v>
      </c>
      <c r="L92" s="42">
        <f t="shared" si="5"/>
        <v>2.0717748917748922</v>
      </c>
      <c r="M92" s="42">
        <f>($U$3*M87+$U$4*M88+$U$5*M89+$U$6*M90+$U$7*M91)/(M87+M88+M89+M90+M91)</f>
        <v>2.0739393939393942</v>
      </c>
      <c r="N92" s="42">
        <f>($U$3*N87+$U$4*N88+$U$5*N89+$U$6*N90+$U$7*N91)/(N87+N88+N89+N90+N91)</f>
        <v>2.0739393939393942</v>
      </c>
    </row>
    <row r="93" spans="2:14" x14ac:dyDescent="0.25">
      <c r="B93" s="39" t="s">
        <v>57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</row>
    <row r="94" spans="2:14" x14ac:dyDescent="0.25">
      <c r="B94" s="39" t="s">
        <v>58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</row>
  </sheetData>
  <mergeCells count="73">
    <mergeCell ref="D3:K3"/>
    <mergeCell ref="B8:B10"/>
    <mergeCell ref="D8:N8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B23:B25"/>
    <mergeCell ref="D23:N23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B38:B40"/>
    <mergeCell ref="D38:N38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B53:B55"/>
    <mergeCell ref="D53:N53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L54:L55"/>
    <mergeCell ref="B69:B71"/>
    <mergeCell ref="D69:N69"/>
    <mergeCell ref="C70:C71"/>
    <mergeCell ref="D70:D71"/>
    <mergeCell ref="E70:E71"/>
    <mergeCell ref="F70:F71"/>
    <mergeCell ref="G70:G71"/>
    <mergeCell ref="H70:H71"/>
    <mergeCell ref="I70:I71"/>
    <mergeCell ref="J70:J71"/>
    <mergeCell ref="K70:K71"/>
    <mergeCell ref="L70:L71"/>
    <mergeCell ref="B84:B86"/>
    <mergeCell ref="D84:N84"/>
    <mergeCell ref="C85:C86"/>
    <mergeCell ref="D85:D86"/>
    <mergeCell ref="E85:E86"/>
    <mergeCell ref="F85:F86"/>
    <mergeCell ref="G85:G86"/>
    <mergeCell ref="H85:H86"/>
    <mergeCell ref="I85:I86"/>
    <mergeCell ref="J85:J86"/>
    <mergeCell ref="K85:K86"/>
    <mergeCell ref="L85:L8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F23"/>
  <sheetViews>
    <sheetView tabSelected="1" topLeftCell="H1" zoomScale="78" workbookViewId="0">
      <selection activeCell="Y8" sqref="Y8"/>
    </sheetView>
  </sheetViews>
  <sheetFormatPr defaultColWidth="8.85546875" defaultRowHeight="15" x14ac:dyDescent="0.25"/>
  <cols>
    <col min="1" max="1" width="6.28515625" style="46" bestFit="1" customWidth="1"/>
    <col min="2" max="2" width="7.28515625" style="46" bestFit="1" customWidth="1"/>
    <col min="3" max="3" width="11.28515625" style="46" bestFit="1" customWidth="1"/>
    <col min="4" max="4" width="36.7109375" style="46" customWidth="1"/>
    <col min="5" max="5" width="6.28515625" style="46" bestFit="1" customWidth="1"/>
    <col min="6" max="6" width="8.7109375" style="46" bestFit="1" customWidth="1"/>
    <col min="7" max="7" width="6.28515625" style="46" bestFit="1" customWidth="1"/>
    <col min="8" max="8" width="8.7109375" style="46" bestFit="1" customWidth="1"/>
    <col min="9" max="9" width="6.28515625" style="46" bestFit="1" customWidth="1"/>
    <col min="10" max="10" width="8.7109375" style="46" bestFit="1" customWidth="1"/>
    <col min="11" max="11" width="6.28515625" style="46" bestFit="1" customWidth="1"/>
    <col min="12" max="12" width="8.7109375" style="46" bestFit="1" customWidth="1"/>
    <col min="13" max="13" width="6.28515625" style="46" bestFit="1" customWidth="1"/>
    <col min="14" max="14" width="8.7109375" style="46" bestFit="1" customWidth="1"/>
    <col min="15" max="15" width="6.28515625" style="46" bestFit="1" customWidth="1"/>
    <col min="16" max="16" width="8.7109375" style="46" bestFit="1" customWidth="1"/>
    <col min="17" max="17" width="6.28515625" style="46" bestFit="1" customWidth="1"/>
    <col min="18" max="18" width="8.7109375" style="46" bestFit="1" customWidth="1"/>
    <col min="19" max="19" width="6.28515625" style="46" bestFit="1" customWidth="1"/>
    <col min="20" max="20" width="8.7109375" style="46" bestFit="1" customWidth="1"/>
    <col min="21" max="21" width="6.28515625" style="46" bestFit="1" customWidth="1"/>
    <col min="22" max="22" width="8.7109375" style="46" bestFit="1" customWidth="1"/>
    <col min="23" max="23" width="6.28515625" style="46" bestFit="1" customWidth="1"/>
    <col min="24" max="24" width="8.7109375" style="46" bestFit="1" customWidth="1"/>
    <col min="25" max="25" width="6.28515625" style="46" bestFit="1" customWidth="1"/>
    <col min="26" max="26" width="8.7109375" style="46" bestFit="1" customWidth="1"/>
    <col min="27" max="27" width="6.28515625" style="46" bestFit="1" customWidth="1"/>
    <col min="28" max="28" width="8.7109375" style="46" bestFit="1" customWidth="1"/>
    <col min="29" max="29" width="6.28515625" style="46" bestFit="1" customWidth="1"/>
    <col min="30" max="30" width="8.7109375" style="46" bestFit="1" customWidth="1"/>
    <col min="31" max="31" width="6.28515625" style="46" bestFit="1" customWidth="1"/>
    <col min="32" max="32" width="8.7109375" style="46" bestFit="1" customWidth="1"/>
    <col min="33" max="16384" width="8.85546875" style="46"/>
  </cols>
  <sheetData>
    <row r="3" spans="1:32" x14ac:dyDescent="0.25">
      <c r="A3" s="209" t="s">
        <v>70</v>
      </c>
      <c r="B3" s="210"/>
      <c r="C3" s="210"/>
      <c r="D3" s="211"/>
      <c r="E3" s="207" t="s">
        <v>39</v>
      </c>
      <c r="F3" s="207"/>
      <c r="G3" s="207" t="s">
        <v>40</v>
      </c>
      <c r="H3" s="207"/>
      <c r="I3" s="207" t="s">
        <v>41</v>
      </c>
      <c r="J3" s="207"/>
      <c r="K3" s="207" t="s">
        <v>42</v>
      </c>
      <c r="L3" s="207"/>
      <c r="M3" s="207" t="s">
        <v>43</v>
      </c>
      <c r="N3" s="207"/>
      <c r="O3" s="207" t="s">
        <v>44</v>
      </c>
      <c r="P3" s="207"/>
      <c r="Q3" s="207" t="s">
        <v>45</v>
      </c>
      <c r="R3" s="207"/>
      <c r="S3" s="207" t="s">
        <v>46</v>
      </c>
      <c r="T3" s="207"/>
      <c r="U3" s="207" t="s">
        <v>47</v>
      </c>
      <c r="V3" s="207"/>
      <c r="W3" s="207" t="s">
        <v>48</v>
      </c>
      <c r="X3" s="207"/>
      <c r="Y3" s="207" t="s">
        <v>49</v>
      </c>
      <c r="Z3" s="207"/>
      <c r="AA3" s="207" t="s">
        <v>50</v>
      </c>
      <c r="AB3" s="207"/>
    </row>
    <row r="4" spans="1:32" ht="57" x14ac:dyDescent="0.25">
      <c r="A4" s="212"/>
      <c r="B4" s="213"/>
      <c r="C4" s="213"/>
      <c r="D4" s="214"/>
      <c r="E4" s="48" t="s">
        <v>71</v>
      </c>
      <c r="F4" s="48" t="s">
        <v>72</v>
      </c>
      <c r="G4" s="48" t="s">
        <v>71</v>
      </c>
      <c r="H4" s="48" t="s">
        <v>72</v>
      </c>
      <c r="I4" s="48" t="s">
        <v>71</v>
      </c>
      <c r="J4" s="48" t="s">
        <v>72</v>
      </c>
      <c r="K4" s="48" t="s">
        <v>71</v>
      </c>
      <c r="L4" s="48" t="s">
        <v>72</v>
      </c>
      <c r="M4" s="48" t="s">
        <v>71</v>
      </c>
      <c r="N4" s="48" t="s">
        <v>72</v>
      </c>
      <c r="O4" s="48" t="s">
        <v>71</v>
      </c>
      <c r="P4" s="48" t="s">
        <v>72</v>
      </c>
      <c r="Q4" s="48" t="s">
        <v>71</v>
      </c>
      <c r="R4" s="48" t="s">
        <v>72</v>
      </c>
      <c r="S4" s="48" t="s">
        <v>71</v>
      </c>
      <c r="T4" s="48" t="s">
        <v>72</v>
      </c>
      <c r="U4" s="48" t="s">
        <v>71</v>
      </c>
      <c r="V4" s="48" t="s">
        <v>72</v>
      </c>
      <c r="W4" s="48" t="s">
        <v>71</v>
      </c>
      <c r="X4" s="48" t="s">
        <v>72</v>
      </c>
      <c r="Y4" s="48" t="s">
        <v>71</v>
      </c>
      <c r="Z4" s="48" t="s">
        <v>72</v>
      </c>
      <c r="AA4" s="48" t="s">
        <v>71</v>
      </c>
      <c r="AB4" s="48" t="s">
        <v>72</v>
      </c>
    </row>
    <row r="5" spans="1:32" x14ac:dyDescent="0.25">
      <c r="A5" s="58" t="s">
        <v>24</v>
      </c>
      <c r="B5" s="58" t="s">
        <v>25</v>
      </c>
      <c r="C5" s="58" t="s">
        <v>27</v>
      </c>
      <c r="D5" s="59" t="s">
        <v>7</v>
      </c>
      <c r="E5" s="58"/>
      <c r="F5" s="60" t="s">
        <v>60</v>
      </c>
      <c r="G5" s="58"/>
      <c r="H5" s="60" t="s">
        <v>61</v>
      </c>
      <c r="I5" s="58"/>
      <c r="J5" s="60" t="s">
        <v>62</v>
      </c>
      <c r="K5" s="58"/>
      <c r="L5" s="60" t="s">
        <v>63</v>
      </c>
      <c r="M5" s="58"/>
      <c r="N5" s="60" t="s">
        <v>64</v>
      </c>
      <c r="O5" s="58"/>
      <c r="P5" s="60" t="s">
        <v>65</v>
      </c>
      <c r="Q5" s="58"/>
      <c r="R5" s="60" t="s">
        <v>66</v>
      </c>
      <c r="S5" s="58"/>
      <c r="T5" s="60" t="s">
        <v>67</v>
      </c>
      <c r="U5" s="58"/>
      <c r="V5" s="60" t="s">
        <v>68</v>
      </c>
      <c r="W5" s="58"/>
      <c r="X5" s="60" t="s">
        <v>69</v>
      </c>
      <c r="Y5" s="58"/>
      <c r="Z5" s="61" t="s">
        <v>73</v>
      </c>
      <c r="AA5" s="58"/>
      <c r="AB5" s="61" t="s">
        <v>74</v>
      </c>
      <c r="AC5" s="62"/>
    </row>
    <row r="6" spans="1:32" ht="16.5" thickBot="1" x14ac:dyDescent="0.3">
      <c r="A6" s="47">
        <v>1</v>
      </c>
      <c r="B6" s="47"/>
      <c r="C6" s="63"/>
      <c r="D6" s="63" t="str">
        <f>'CO (All Subjects)'!D4</f>
        <v>INCOME TAX</v>
      </c>
      <c r="E6" s="63">
        <v>2.1</v>
      </c>
      <c r="F6" s="64">
        <f>'CO-PO Mapping'!C16</f>
        <v>2.0715151515151518</v>
      </c>
      <c r="G6" s="47">
        <v>2.2000000000000002</v>
      </c>
      <c r="H6" s="64">
        <f>'CO-PO Mapping'!D16</f>
        <v>2.0715151515151513</v>
      </c>
      <c r="I6" s="47">
        <v>2.2000000000000002</v>
      </c>
      <c r="J6" s="64">
        <f>'CO-PO Mapping'!E16</f>
        <v>2.0728787878787882</v>
      </c>
      <c r="K6" s="47">
        <v>2.9</v>
      </c>
      <c r="L6" s="42">
        <f>'CO-PO Mapping'!F16</f>
        <v>2.0743722943722949</v>
      </c>
      <c r="M6" s="47">
        <v>2.1</v>
      </c>
      <c r="N6" s="64">
        <f>'CO-PO Mapping'!G16</f>
        <v>2.0721969696969698</v>
      </c>
      <c r="O6" s="47">
        <v>2</v>
      </c>
      <c r="P6" s="64">
        <f>'CO-PO Mapping'!H16</f>
        <v>2.0739393939393942</v>
      </c>
      <c r="Q6" s="47">
        <v>2.6</v>
      </c>
      <c r="R6" s="64">
        <f>'CO-PO Mapping'!I16</f>
        <v>2.0737878787878787</v>
      </c>
      <c r="S6" s="47">
        <v>1.9</v>
      </c>
      <c r="T6" s="64">
        <f>'CO-PO Mapping'!J16</f>
        <v>2.0735930735930737</v>
      </c>
      <c r="U6" s="47">
        <v>1.5</v>
      </c>
      <c r="V6" s="64">
        <f>'CO-PO Mapping'!K16</f>
        <v>2.0715151515151518</v>
      </c>
      <c r="W6" s="47">
        <v>2</v>
      </c>
      <c r="X6" s="64">
        <f>'CO-PO Mapping'!L16</f>
        <v>2.0760606060606062</v>
      </c>
      <c r="Y6" s="47">
        <v>2</v>
      </c>
      <c r="Z6" s="64">
        <f>'CO-PO Mapping'!M16</f>
        <v>2.0715151515151518</v>
      </c>
      <c r="AA6" s="47">
        <v>2.5</v>
      </c>
      <c r="AB6" s="65">
        <f>'CO-PO Mapping'!N16</f>
        <v>2.072242424242424</v>
      </c>
      <c r="AC6" s="66"/>
    </row>
    <row r="7" spans="1:32" x14ac:dyDescent="0.25">
      <c r="A7" s="47">
        <v>2</v>
      </c>
      <c r="B7" s="47"/>
      <c r="C7" s="63"/>
      <c r="D7" s="63" t="str">
        <f>'CO (All Subjects)'!D5</f>
        <v>Cost Accounting</v>
      </c>
      <c r="E7" s="63">
        <v>2</v>
      </c>
      <c r="F7" s="103">
        <f>'CO-PO Mapping'!C31</f>
        <v>2.0716666666666668</v>
      </c>
      <c r="G7" s="47">
        <v>2.6</v>
      </c>
      <c r="H7" s="103">
        <f>'CO-PO Mapping'!D31</f>
        <v>2.0721763085399449</v>
      </c>
      <c r="I7" s="47">
        <v>2.5</v>
      </c>
      <c r="J7" s="103">
        <f>'CO-PO Mapping'!E31</f>
        <v>2.0728138528138529</v>
      </c>
      <c r="K7" s="47">
        <v>2.2999999999999998</v>
      </c>
      <c r="L7" s="103">
        <f>'CO-PO Mapping'!F31</f>
        <v>2.0724242424242423</v>
      </c>
      <c r="M7" s="47">
        <v>2.4</v>
      </c>
      <c r="N7" s="103">
        <f>'CO-PO Mapping'!G31</f>
        <v>2.0730735930735933</v>
      </c>
      <c r="O7" s="47">
        <v>2.2999999999999998</v>
      </c>
      <c r="P7" s="103">
        <f>'CO-PO Mapping'!H31</f>
        <v>2.0731313131313134</v>
      </c>
      <c r="Q7" s="47">
        <v>2.9</v>
      </c>
      <c r="R7" s="103">
        <f>'CO-PO Mapping'!I31</f>
        <v>2.0751515151515152</v>
      </c>
      <c r="S7" s="47">
        <v>3</v>
      </c>
      <c r="T7" s="103">
        <f>'CO-PO Mapping'!J31</f>
        <v>2.0733333333333333</v>
      </c>
      <c r="U7" s="47">
        <v>1.7</v>
      </c>
      <c r="V7" s="103">
        <f>'CO-PO Mapping'!K31</f>
        <v>2.0696969696969698</v>
      </c>
      <c r="W7" s="47">
        <v>2.2000000000000002</v>
      </c>
      <c r="X7" s="103">
        <f>'CO-PO Mapping'!L31</f>
        <v>2.0751515151515152</v>
      </c>
      <c r="Y7" s="47">
        <v>2.5</v>
      </c>
      <c r="Z7" s="103">
        <f>'CO-PO Mapping'!M31</f>
        <v>2.0704242424242425</v>
      </c>
      <c r="AA7" s="47">
        <v>2.2999999999999998</v>
      </c>
      <c r="AB7" s="103">
        <f>'CO-PO Mapping'!N31</f>
        <v>2.0724242424242423</v>
      </c>
      <c r="AC7" s="66"/>
    </row>
    <row r="8" spans="1:32" ht="30" x14ac:dyDescent="0.25">
      <c r="A8" s="47">
        <v>3</v>
      </c>
      <c r="B8" s="47"/>
      <c r="C8" s="63"/>
      <c r="D8" s="63" t="str">
        <f>'CO (All Subjects)'!D6</f>
        <v>ECONOMICS ENVIRONMENT IN RAJASTHAN</v>
      </c>
      <c r="E8" s="63">
        <v>2.8</v>
      </c>
      <c r="F8" s="103">
        <f>'CO-PO Mapping'!C46</f>
        <v>2.0715151515151518</v>
      </c>
      <c r="G8" s="47">
        <v>1.9</v>
      </c>
      <c r="H8" s="103">
        <f>'CO-PO Mapping'!D46</f>
        <v>2.0700606060606064</v>
      </c>
      <c r="I8" s="47">
        <v>3</v>
      </c>
      <c r="J8" s="103">
        <f>'CO-PO Mapping'!E46</f>
        <v>2.0742424242424242</v>
      </c>
      <c r="K8" s="47">
        <v>2.5</v>
      </c>
      <c r="L8" s="103">
        <f>'CO-PO Mapping'!F46</f>
        <v>2.0715151515151518</v>
      </c>
      <c r="M8" s="47">
        <v>2</v>
      </c>
      <c r="N8" s="103">
        <f>'CO-PO Mapping'!G46</f>
        <v>2.0745454545454547</v>
      </c>
      <c r="O8" s="47">
        <v>2.9</v>
      </c>
      <c r="P8" s="103">
        <f>'CO-PO Mapping'!H46</f>
        <v>2.0715151515151518</v>
      </c>
      <c r="Q8" s="47">
        <v>2.7</v>
      </c>
      <c r="R8" s="103">
        <f>'CO-PO Mapping'!I46</f>
        <v>2.0678787878787879</v>
      </c>
      <c r="S8" s="47">
        <v>1.8</v>
      </c>
      <c r="T8" s="103">
        <f>'CO-PO Mapping'!J46</f>
        <v>2.0708333333333333</v>
      </c>
      <c r="U8" s="47">
        <v>2</v>
      </c>
      <c r="V8" s="103">
        <f>'CO-PO Mapping'!K46</f>
        <v>2.0751515151515152</v>
      </c>
      <c r="W8" s="47">
        <v>2.4</v>
      </c>
      <c r="X8" s="103">
        <f>'CO-PO Mapping'!L46</f>
        <v>2.0706060606060608</v>
      </c>
      <c r="Y8" s="47">
        <v>2.1</v>
      </c>
      <c r="Z8" s="103">
        <f>'CO-PO Mapping'!M46</f>
        <v>2.0703030303030303</v>
      </c>
      <c r="AA8" s="47">
        <v>2</v>
      </c>
      <c r="AB8" s="103">
        <f>'CO-PO Mapping'!N46</f>
        <v>2.0751515151515152</v>
      </c>
      <c r="AC8" s="66"/>
    </row>
    <row r="9" spans="1:32" ht="30" x14ac:dyDescent="0.25">
      <c r="A9" s="47">
        <v>4</v>
      </c>
      <c r="B9" s="47"/>
      <c r="C9" s="63"/>
      <c r="D9" s="63" t="str">
        <f>'CO (All Subjects)'!D7</f>
        <v>ELEMENT OF  FINANCIAL MANAGEMENT</v>
      </c>
      <c r="E9" s="63">
        <v>2.2000000000000002</v>
      </c>
      <c r="F9" s="103">
        <f>'CO-PO Mapping'!C61</f>
        <v>2.0715151515151518</v>
      </c>
      <c r="G9" s="47">
        <v>1.6</v>
      </c>
      <c r="H9" s="103">
        <f>'CO-PO Mapping'!D61</f>
        <v>2.0678787878787879</v>
      </c>
      <c r="I9" s="47">
        <v>1.8</v>
      </c>
      <c r="J9" s="103">
        <f>'CO-PO Mapping'!E61</f>
        <v>2.0696969696969698</v>
      </c>
      <c r="K9" s="47">
        <v>1.4</v>
      </c>
      <c r="L9" s="103">
        <f>'CO-PO Mapping'!F61</f>
        <v>2.0739393939393942</v>
      </c>
      <c r="M9" s="47">
        <v>1.4</v>
      </c>
      <c r="N9" s="103">
        <f>'CO-PO Mapping'!G61</f>
        <v>2.0769696969696971</v>
      </c>
      <c r="O9" s="47"/>
      <c r="P9" s="103"/>
      <c r="Q9" s="47"/>
      <c r="R9" s="103"/>
      <c r="S9" s="47">
        <v>2.6</v>
      </c>
      <c r="T9" s="103">
        <f>'CO-PO Mapping'!J61</f>
        <v>2.0733333333333337</v>
      </c>
      <c r="U9" s="47">
        <v>1.9</v>
      </c>
      <c r="V9" s="103">
        <f>'CO-PO Mapping'!K61</f>
        <v>2.0696969696969698</v>
      </c>
      <c r="W9" s="47"/>
      <c r="X9" s="103"/>
      <c r="Y9" s="47">
        <v>2.4</v>
      </c>
      <c r="Z9" s="103">
        <f>'CO-PO Mapping'!M61</f>
        <v>2.0701515151515153</v>
      </c>
      <c r="AA9" s="47">
        <v>1.6</v>
      </c>
      <c r="AB9" s="103">
        <f>'CO-PO Mapping'!N61</f>
        <v>2.0715151515151518</v>
      </c>
      <c r="AC9" s="66"/>
    </row>
    <row r="10" spans="1:32" x14ac:dyDescent="0.25">
      <c r="A10" s="47">
        <v>5</v>
      </c>
      <c r="B10" s="47"/>
      <c r="C10" s="63"/>
      <c r="D10" s="63" t="str">
        <f>'CO (All Subjects)'!D8</f>
        <v>COMPANY LAW</v>
      </c>
      <c r="E10" s="63">
        <v>2.5</v>
      </c>
      <c r="F10" s="103">
        <f>'CO-PO Mapping'!C77</f>
        <v>2.0726060606060606</v>
      </c>
      <c r="G10" s="47">
        <v>2.4</v>
      </c>
      <c r="H10" s="103"/>
      <c r="I10" s="47">
        <v>1.6</v>
      </c>
      <c r="J10" s="103">
        <f>'CO-PO Mapping'!E77</f>
        <v>2.0708333333333337</v>
      </c>
      <c r="K10" s="47">
        <v>1.3</v>
      </c>
      <c r="L10" s="103">
        <f>'CO-PO Mapping'!F77</f>
        <v>2.0718181818181818</v>
      </c>
      <c r="M10" s="47">
        <v>1.6</v>
      </c>
      <c r="N10" s="103">
        <f>'CO-PO Mapping'!G77</f>
        <v>2.0733333333333333</v>
      </c>
      <c r="O10" s="47">
        <v>3</v>
      </c>
      <c r="P10" s="103">
        <f>'CO-PO Mapping'!H77</f>
        <v>2.0728787878787882</v>
      </c>
      <c r="Q10" s="47">
        <v>2</v>
      </c>
      <c r="R10" s="103">
        <f>'CO-PO Mapping'!I77</f>
        <v>2.0703030303030303</v>
      </c>
      <c r="S10" s="47">
        <v>2</v>
      </c>
      <c r="T10" s="103">
        <f>'CO-PO Mapping'!J77</f>
        <v>2.0727272727272728</v>
      </c>
      <c r="U10" s="47">
        <v>1.5</v>
      </c>
      <c r="V10" s="103">
        <f>'CO-PO Mapping'!K77</f>
        <v>2.0715151515151513</v>
      </c>
      <c r="W10" s="47">
        <v>2.2999999999999998</v>
      </c>
      <c r="X10" s="103">
        <f>'CO-PO Mapping'!L77</f>
        <v>2.0715151515151513</v>
      </c>
      <c r="Y10" s="47">
        <v>2.6</v>
      </c>
      <c r="Z10" s="103">
        <f>'CO-PO Mapping'!M77</f>
        <v>2.0733333333333333</v>
      </c>
      <c r="AA10" s="47">
        <v>1.9</v>
      </c>
      <c r="AB10" s="103">
        <f>'CO-PO Mapping'!N77</f>
        <v>2.0715151515151513</v>
      </c>
      <c r="AC10" s="66"/>
    </row>
    <row r="11" spans="1:32" x14ac:dyDescent="0.25">
      <c r="A11" s="47">
        <v>6</v>
      </c>
      <c r="B11" s="47"/>
      <c r="C11" s="63"/>
      <c r="D11" s="63" t="str">
        <f>'CO (All Subjects)'!D9</f>
        <v>MANAGEMENT</v>
      </c>
      <c r="E11" s="63">
        <v>2.7</v>
      </c>
      <c r="F11" s="103">
        <f>'CO-PO Mapping'!C92</f>
        <v>2.0720346320346321</v>
      </c>
      <c r="G11" s="47">
        <v>2.1</v>
      </c>
      <c r="H11" s="103">
        <f>'CO-PO Mapping'!D92</f>
        <v>2.0702424242424238</v>
      </c>
      <c r="I11" s="47">
        <v>2.4</v>
      </c>
      <c r="J11" s="103">
        <f>'CO-PO Mapping'!E92</f>
        <v>2.0717171717171721</v>
      </c>
      <c r="K11" s="47">
        <v>2.4</v>
      </c>
      <c r="L11" s="103">
        <f>'CO-PO Mapping'!F92</f>
        <v>2.0727272727272728</v>
      </c>
      <c r="M11" s="47">
        <v>2.1</v>
      </c>
      <c r="N11" s="103">
        <f>'CO-PO Mapping'!G92</f>
        <v>2.0747878787878791</v>
      </c>
      <c r="O11" s="47">
        <v>2.4</v>
      </c>
      <c r="P11" s="103">
        <f>'CO-PO Mapping'!H92</f>
        <v>2.0745454545454547</v>
      </c>
      <c r="Q11" s="47">
        <v>2.1</v>
      </c>
      <c r="R11" s="103">
        <f>'CO-PO Mapping'!I92</f>
        <v>2.0710606060606063</v>
      </c>
      <c r="S11" s="47">
        <v>3</v>
      </c>
      <c r="T11" s="103">
        <f>'CO-PO Mapping'!J92</f>
        <v>2.0704761904761901</v>
      </c>
      <c r="U11" s="47">
        <v>2.5</v>
      </c>
      <c r="V11" s="103">
        <f>'CO-PO Mapping'!K92</f>
        <v>2.0722424242424244</v>
      </c>
      <c r="W11" s="47">
        <v>2.1</v>
      </c>
      <c r="X11" s="103">
        <f>'CO-PO Mapping'!L92</f>
        <v>2.0717748917748922</v>
      </c>
      <c r="Y11" s="47">
        <v>1.9</v>
      </c>
      <c r="Z11" s="103">
        <f>'CO-PO Mapping'!M92</f>
        <v>2.0739393939393942</v>
      </c>
      <c r="AA11" s="47">
        <v>2</v>
      </c>
      <c r="AB11" s="103">
        <f>'CO-PO Mapping'!N92</f>
        <v>2.0739393939393942</v>
      </c>
      <c r="AC11" s="66"/>
    </row>
    <row r="12" spans="1:32" x14ac:dyDescent="0.25">
      <c r="A12" s="66"/>
      <c r="B12" s="67"/>
      <c r="C12" s="68"/>
      <c r="D12" s="69"/>
      <c r="E12" s="49"/>
      <c r="F12" s="66"/>
      <c r="G12" s="49"/>
      <c r="H12" s="66"/>
      <c r="I12" s="49"/>
      <c r="J12" s="66"/>
      <c r="K12" s="49"/>
      <c r="L12" s="66"/>
      <c r="M12" s="49"/>
      <c r="N12" s="66"/>
      <c r="O12" s="49"/>
      <c r="P12" s="66"/>
      <c r="Q12" s="49"/>
      <c r="R12" s="66"/>
      <c r="S12" s="49"/>
      <c r="T12" s="66"/>
      <c r="U12" s="49"/>
      <c r="V12" s="66"/>
      <c r="W12" s="49"/>
      <c r="X12" s="66"/>
      <c r="Y12" s="49"/>
      <c r="Z12" s="66"/>
      <c r="AA12" s="49"/>
      <c r="AB12" s="66"/>
      <c r="AC12" s="49"/>
      <c r="AD12" s="66"/>
      <c r="AE12" s="49"/>
      <c r="AF12" s="66"/>
    </row>
    <row r="14" spans="1:32" x14ac:dyDescent="0.25">
      <c r="D14" s="46" t="s">
        <v>75</v>
      </c>
      <c r="E14" s="50">
        <f>AVERAGE(E6:E11)</f>
        <v>2.3833333333333333</v>
      </c>
      <c r="F14" s="51"/>
      <c r="G14" s="52">
        <f>AVERAGE(G6:G11)</f>
        <v>2.1333333333333333</v>
      </c>
      <c r="H14" s="51"/>
      <c r="I14" s="52">
        <f>AVERAGE(I6:I11)</f>
        <v>2.25</v>
      </c>
      <c r="J14" s="51"/>
      <c r="K14" s="52">
        <f>AVERAGE(K6:K11)</f>
        <v>2.1333333333333333</v>
      </c>
      <c r="L14" s="51"/>
      <c r="M14" s="52">
        <f>AVERAGE(M6:M11)</f>
        <v>1.9333333333333333</v>
      </c>
      <c r="N14" s="51"/>
      <c r="O14" s="52">
        <f>AVERAGE(O6:O11)</f>
        <v>2.52</v>
      </c>
      <c r="P14" s="51"/>
      <c r="Q14" s="52">
        <f>AVERAGE(Q6:Q11)</f>
        <v>2.46</v>
      </c>
      <c r="R14" s="51"/>
      <c r="S14" s="52">
        <f>AVERAGE(S6:S11)</f>
        <v>2.3833333333333333</v>
      </c>
      <c r="T14" s="51"/>
      <c r="U14" s="52">
        <f>AVERAGE(U6:U11)</f>
        <v>1.8499999999999999</v>
      </c>
      <c r="V14" s="51"/>
      <c r="W14" s="52">
        <f>AVERAGE(W6:W11)</f>
        <v>2.1999999999999997</v>
      </c>
      <c r="X14" s="51"/>
      <c r="Y14" s="52">
        <f>AVERAGE(Y6:Y11)</f>
        <v>2.25</v>
      </c>
      <c r="Z14" s="51"/>
      <c r="AA14" s="52">
        <f>AVERAGE(AA6:AA11)</f>
        <v>2.0500000000000003</v>
      </c>
      <c r="AB14" s="53"/>
    </row>
    <row r="15" spans="1:32" x14ac:dyDescent="0.25">
      <c r="E15" s="54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55"/>
    </row>
    <row r="16" spans="1:32" x14ac:dyDescent="0.25">
      <c r="D16" s="46" t="s">
        <v>76</v>
      </c>
      <c r="E16" s="54"/>
      <c r="F16" s="96">
        <f>AVERAGE(F6:F11)</f>
        <v>2.0718088023088028</v>
      </c>
      <c r="G16" s="70"/>
      <c r="H16" s="96">
        <f>AVERAGE(H6:H11)</f>
        <v>2.0703746556473832</v>
      </c>
      <c r="I16" s="70"/>
      <c r="J16" s="96">
        <f>AVERAGE(J6:J11)</f>
        <v>2.0720304232804234</v>
      </c>
      <c r="K16" s="70"/>
      <c r="L16" s="96">
        <f>AVERAGE(L6:L11)</f>
        <v>2.0727994227994229</v>
      </c>
      <c r="M16" s="70"/>
      <c r="N16" s="96">
        <f>AVERAGE(N6:N11)</f>
        <v>2.0741511544011546</v>
      </c>
      <c r="O16" s="70"/>
      <c r="P16" s="96">
        <f>AVERAGE(P6:P11)</f>
        <v>2.0732020202020203</v>
      </c>
      <c r="Q16" s="70"/>
      <c r="R16" s="96">
        <f>AVERAGE(R6:R11)</f>
        <v>2.0716363636363639</v>
      </c>
      <c r="S16" s="70"/>
      <c r="T16" s="96">
        <f>AVERAGE(T6:T11)</f>
        <v>2.0723827561327561</v>
      </c>
      <c r="U16" s="70"/>
      <c r="V16" s="96">
        <f>AVERAGE(V6:V11)</f>
        <v>2.0716363636363639</v>
      </c>
      <c r="W16" s="70"/>
      <c r="X16" s="96">
        <f>AVERAGE(X6:X11)</f>
        <v>2.0730216450216448</v>
      </c>
      <c r="Y16" s="70"/>
      <c r="Z16" s="96">
        <f>AVERAGE(Z6:Z11)</f>
        <v>2.0716111111111108</v>
      </c>
      <c r="AA16" s="70"/>
      <c r="AB16" s="97">
        <f>AVERAGE(AB6:AB11)</f>
        <v>2.0727979797979796</v>
      </c>
    </row>
    <row r="17" spans="4:28" x14ac:dyDescent="0.25">
      <c r="E17" s="54"/>
      <c r="F17" s="71"/>
      <c r="G17" s="70"/>
      <c r="H17" s="71"/>
      <c r="I17" s="70"/>
      <c r="J17" s="71"/>
      <c r="K17" s="70"/>
      <c r="L17" s="71"/>
      <c r="M17" s="70"/>
      <c r="N17" s="71"/>
      <c r="O17" s="70"/>
      <c r="P17" s="71"/>
      <c r="Q17" s="70"/>
      <c r="R17" s="71"/>
      <c r="S17" s="70"/>
      <c r="T17" s="71"/>
      <c r="U17" s="70"/>
      <c r="V17" s="71"/>
      <c r="W17" s="70"/>
      <c r="X17" s="71"/>
      <c r="Y17" s="70"/>
      <c r="Z17" s="71"/>
      <c r="AA17" s="70"/>
      <c r="AB17" s="56"/>
    </row>
    <row r="18" spans="4:28" x14ac:dyDescent="0.25">
      <c r="D18" s="46" t="s">
        <v>77</v>
      </c>
      <c r="E18" s="54"/>
      <c r="F18" s="98">
        <v>2.5</v>
      </c>
      <c r="G18" s="70"/>
      <c r="H18" s="98">
        <v>2.5</v>
      </c>
      <c r="I18" s="70"/>
      <c r="J18" s="98">
        <v>2.1</v>
      </c>
      <c r="K18" s="70"/>
      <c r="L18" s="98">
        <v>2.5</v>
      </c>
      <c r="M18" s="70"/>
      <c r="N18" s="98">
        <v>2.1</v>
      </c>
      <c r="O18" s="70"/>
      <c r="P18" s="98">
        <v>2.5</v>
      </c>
      <c r="Q18" s="70"/>
      <c r="R18" s="98">
        <v>2.2000000000000002</v>
      </c>
      <c r="S18" s="70"/>
      <c r="T18" s="98">
        <v>2.5</v>
      </c>
      <c r="U18" s="70"/>
      <c r="V18" s="98">
        <v>2.1</v>
      </c>
      <c r="W18" s="70"/>
      <c r="X18" s="98">
        <v>2.5</v>
      </c>
      <c r="Y18" s="70"/>
      <c r="Z18" s="98">
        <v>2</v>
      </c>
      <c r="AA18" s="70"/>
      <c r="AB18" s="99">
        <v>2.25</v>
      </c>
    </row>
    <row r="19" spans="4:28" x14ac:dyDescent="0.25">
      <c r="E19" s="54"/>
      <c r="F19" s="71"/>
      <c r="G19" s="70"/>
      <c r="H19" s="71"/>
      <c r="I19" s="70"/>
      <c r="J19" s="71"/>
      <c r="K19" s="70"/>
      <c r="L19" s="71"/>
      <c r="M19" s="70"/>
      <c r="N19" s="71"/>
      <c r="O19" s="70"/>
      <c r="P19" s="71"/>
      <c r="Q19" s="70"/>
      <c r="R19" s="71"/>
      <c r="S19" s="70"/>
      <c r="T19" s="71"/>
      <c r="U19" s="70"/>
      <c r="V19" s="71"/>
      <c r="W19" s="70"/>
      <c r="X19" s="71"/>
      <c r="Y19" s="70"/>
      <c r="Z19" s="71"/>
      <c r="AA19" s="70"/>
      <c r="AB19" s="56"/>
    </row>
    <row r="20" spans="4:28" x14ac:dyDescent="0.25">
      <c r="D20" s="46" t="s">
        <v>78</v>
      </c>
      <c r="E20" s="54"/>
      <c r="F20" s="100">
        <f>(F16+F18)/2</f>
        <v>2.2859044011544016</v>
      </c>
      <c r="G20" s="70"/>
      <c r="H20" s="100">
        <f>(H16+H18)/2</f>
        <v>2.2851873278236914</v>
      </c>
      <c r="I20" s="70"/>
      <c r="J20" s="100">
        <f>(J16+J18)/2</f>
        <v>2.0860152116402118</v>
      </c>
      <c r="K20" s="70"/>
      <c r="L20" s="100">
        <f>(L16+L18)/2</f>
        <v>2.2863997113997114</v>
      </c>
      <c r="M20" s="70"/>
      <c r="N20" s="100">
        <f>(N16+N18)/2</f>
        <v>2.0870755772005776</v>
      </c>
      <c r="O20" s="70"/>
      <c r="P20" s="100">
        <f>(P16+P18)/2</f>
        <v>2.2866010101010099</v>
      </c>
      <c r="Q20" s="70"/>
      <c r="R20" s="100">
        <f>(R16+R18)/2</f>
        <v>2.1358181818181823</v>
      </c>
      <c r="S20" s="70"/>
      <c r="T20" s="100">
        <f>(T16+T18)/2</f>
        <v>2.2861913780663778</v>
      </c>
      <c r="U20" s="70"/>
      <c r="V20" s="100">
        <f>(V16+V18)/2</f>
        <v>2.085818181818182</v>
      </c>
      <c r="W20" s="70"/>
      <c r="X20" s="100">
        <f>(X16+X18)/2</f>
        <v>2.2865108225108224</v>
      </c>
      <c r="Y20" s="70"/>
      <c r="Z20" s="100">
        <f>(Z16+Z18)/2</f>
        <v>2.0358055555555552</v>
      </c>
      <c r="AA20" s="70"/>
      <c r="AB20" s="101">
        <f>(AB16+AB18)/2</f>
        <v>2.1613989898989896</v>
      </c>
    </row>
    <row r="21" spans="4:28" x14ac:dyDescent="0.25">
      <c r="E21" s="72"/>
      <c r="F21" s="73"/>
      <c r="G21" s="57"/>
      <c r="H21" s="73"/>
      <c r="I21" s="57"/>
      <c r="J21" s="73"/>
      <c r="K21" s="57"/>
      <c r="L21" s="73"/>
      <c r="M21" s="57"/>
      <c r="N21" s="73"/>
      <c r="O21" s="57"/>
      <c r="P21" s="73"/>
      <c r="Q21" s="57"/>
      <c r="R21" s="73"/>
      <c r="S21" s="57"/>
      <c r="T21" s="73"/>
      <c r="U21" s="57"/>
      <c r="V21" s="73"/>
      <c r="W21" s="57"/>
      <c r="X21" s="73"/>
      <c r="Y21" s="57"/>
      <c r="Z21" s="73"/>
      <c r="AA21" s="57"/>
      <c r="AB21" s="74"/>
    </row>
    <row r="22" spans="4:28" x14ac:dyDescent="0.25">
      <c r="E22" s="208" t="s">
        <v>39</v>
      </c>
      <c r="F22" s="208"/>
      <c r="G22" s="208" t="s">
        <v>40</v>
      </c>
      <c r="H22" s="208"/>
      <c r="I22" s="208" t="s">
        <v>41</v>
      </c>
      <c r="J22" s="208"/>
      <c r="K22" s="208" t="s">
        <v>42</v>
      </c>
      <c r="L22" s="208"/>
      <c r="M22" s="208" t="s">
        <v>43</v>
      </c>
      <c r="N22" s="208"/>
      <c r="O22" s="208" t="s">
        <v>44</v>
      </c>
      <c r="P22" s="208"/>
      <c r="Q22" s="208" t="s">
        <v>45</v>
      </c>
      <c r="R22" s="208"/>
      <c r="S22" s="208" t="s">
        <v>46</v>
      </c>
      <c r="T22" s="208"/>
      <c r="U22" s="208" t="s">
        <v>47</v>
      </c>
      <c r="V22" s="208"/>
      <c r="W22" s="208" t="s">
        <v>48</v>
      </c>
      <c r="X22" s="208"/>
      <c r="Y22" s="208" t="s">
        <v>49</v>
      </c>
      <c r="Z22" s="208"/>
      <c r="AA22" s="208" t="s">
        <v>50</v>
      </c>
      <c r="AB22" s="208"/>
    </row>
    <row r="23" spans="4:28" x14ac:dyDescent="0.25">
      <c r="E23" s="208" t="str">
        <f>IF(F20&gt;E14, "Achieve", "Not Achive")</f>
        <v>Not Achive</v>
      </c>
      <c r="F23" s="208"/>
      <c r="G23" s="208" t="str">
        <f t="shared" ref="G23" si="0">IF(H20&gt;G14, "Achieve", "Not Achive")</f>
        <v>Achieve</v>
      </c>
      <c r="H23" s="208"/>
      <c r="I23" s="208" t="str">
        <f t="shared" ref="I23" si="1">IF(J20&gt;I14, "Achieve", "Not Achive")</f>
        <v>Not Achive</v>
      </c>
      <c r="J23" s="208"/>
      <c r="K23" s="208" t="str">
        <f>IF(L20&gt;K14,"Achieve","Not Achieve")</f>
        <v>Achieve</v>
      </c>
      <c r="L23" s="208"/>
      <c r="M23" s="208" t="str">
        <f t="shared" ref="M23" si="2">IF(N20&gt;M14, "Achieve", "Not Achive")</f>
        <v>Achieve</v>
      </c>
      <c r="N23" s="208"/>
      <c r="O23" s="208" t="str">
        <f t="shared" ref="O23" si="3">IF(P20&gt;O14, "Achieve", "Not Achive")</f>
        <v>Not Achive</v>
      </c>
      <c r="P23" s="208"/>
      <c r="Q23" s="208" t="str">
        <f t="shared" ref="Q23" si="4">IF(R20&gt;Q14, "Achieve", "Not Achive")</f>
        <v>Not Achive</v>
      </c>
      <c r="R23" s="208"/>
      <c r="S23" s="208" t="str">
        <f t="shared" ref="S23" si="5">IF(T20&gt;S14, "Achieve", "Not Achive")</f>
        <v>Not Achive</v>
      </c>
      <c r="T23" s="208"/>
      <c r="U23" s="208" t="str">
        <f t="shared" ref="U23" si="6">IF(V20&gt;U14, "Achieve", "Not Achive")</f>
        <v>Achieve</v>
      </c>
      <c r="V23" s="208"/>
      <c r="W23" s="208" t="str">
        <f t="shared" ref="W23" si="7">IF(X20&gt;W14, "Achieve", "Not Achive")</f>
        <v>Achieve</v>
      </c>
      <c r="X23" s="208"/>
      <c r="Y23" s="208" t="str">
        <f t="shared" ref="Y23" si="8">IF(Z20&gt;Y14, "Achieve", "Not Achive")</f>
        <v>Not Achive</v>
      </c>
      <c r="Z23" s="208"/>
      <c r="AA23" s="208" t="str">
        <f>IF(AB20&gt;AA14,"Achieve","Not Achieve")</f>
        <v>Achieve</v>
      </c>
      <c r="AB23" s="208"/>
    </row>
  </sheetData>
  <mergeCells count="37">
    <mergeCell ref="G22:H22"/>
    <mergeCell ref="I22:J22"/>
    <mergeCell ref="K22:L22"/>
    <mergeCell ref="AA23:AB23"/>
    <mergeCell ref="W22:X22"/>
    <mergeCell ref="Y22:Z22"/>
    <mergeCell ref="AA22:AB22"/>
    <mergeCell ref="M22:N22"/>
    <mergeCell ref="O22:P22"/>
    <mergeCell ref="Q22:R22"/>
    <mergeCell ref="S22:T22"/>
    <mergeCell ref="U22:V22"/>
    <mergeCell ref="Q23:R23"/>
    <mergeCell ref="U23:V23"/>
    <mergeCell ref="Y23:Z23"/>
    <mergeCell ref="O3:P3"/>
    <mergeCell ref="S23:T23"/>
    <mergeCell ref="W23:X23"/>
    <mergeCell ref="A3:D4"/>
    <mergeCell ref="E23:F23"/>
    <mergeCell ref="I23:J23"/>
    <mergeCell ref="K23:L23"/>
    <mergeCell ref="O23:P23"/>
    <mergeCell ref="E3:F3"/>
    <mergeCell ref="G3:H3"/>
    <mergeCell ref="I3:J3"/>
    <mergeCell ref="K3:L3"/>
    <mergeCell ref="M3:N3"/>
    <mergeCell ref="E22:F22"/>
    <mergeCell ref="G23:H23"/>
    <mergeCell ref="M23:N23"/>
    <mergeCell ref="AA3:AB3"/>
    <mergeCell ref="Q3:R3"/>
    <mergeCell ref="S3:T3"/>
    <mergeCell ref="U3:V3"/>
    <mergeCell ref="W3:X3"/>
    <mergeCell ref="Y3:Z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ABST 1</vt:lpstr>
      <vt:lpstr>ABST 2</vt:lpstr>
      <vt:lpstr>EAFM1</vt:lpstr>
      <vt:lpstr>EAFM II</vt:lpstr>
      <vt:lpstr>BADM I</vt:lpstr>
      <vt:lpstr>BADM II</vt:lpstr>
      <vt:lpstr>CO (All Subjects)</vt:lpstr>
      <vt:lpstr>CO-PO Mapping</vt:lpstr>
      <vt:lpstr>Final Attainment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chirag arora</dc:creator>
  <cp:lastModifiedBy>dell</cp:lastModifiedBy>
  <dcterms:created xsi:type="dcterms:W3CDTF">2023-05-12T09:39:20Z</dcterms:created>
  <dcterms:modified xsi:type="dcterms:W3CDTF">2023-08-29T10:46:57Z</dcterms:modified>
</cp:coreProperties>
</file>