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2022-23 complete perfect attainment\"/>
    </mc:Choice>
  </mc:AlternateContent>
  <bookViews>
    <workbookView xWindow="0" yWindow="0" windowWidth="16815" windowHeight="7050" tabRatio="890" activeTab="5"/>
  </bookViews>
  <sheets>
    <sheet name="ABST 1" sheetId="6" r:id="rId1"/>
    <sheet name="ABST 2 " sheetId="20" r:id="rId2"/>
    <sheet name="EAFM1" sheetId="21" r:id="rId3"/>
    <sheet name="EAFM 2" sheetId="22" r:id="rId4"/>
    <sheet name="BADM 1" sheetId="23" r:id="rId5"/>
    <sheet name="BADM 2" sheetId="24" r:id="rId6"/>
    <sheet name="CO (All Subjects)" sheetId="2" r:id="rId7"/>
    <sheet name="CO-PO Mapping" sheetId="3" r:id="rId8"/>
    <sheet name="Final Attainment" sheetId="5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6" l="1"/>
  <c r="A2" i="20"/>
  <c r="A2" i="21"/>
  <c r="A2" i="22"/>
  <c r="A2" i="23"/>
  <c r="AA14" i="5"/>
  <c r="W14" i="5"/>
  <c r="U14" i="5"/>
  <c r="S14" i="5"/>
  <c r="Q14" i="5"/>
  <c r="O14" i="5"/>
  <c r="M14" i="5"/>
  <c r="G14" i="5"/>
  <c r="E14" i="5"/>
  <c r="AB11" i="5"/>
  <c r="Z11" i="5"/>
  <c r="X11" i="5"/>
  <c r="V11" i="5"/>
  <c r="T11" i="5"/>
  <c r="R11" i="5"/>
  <c r="P11" i="5"/>
  <c r="N11" i="5"/>
  <c r="L11" i="5"/>
  <c r="J11" i="5"/>
  <c r="H11" i="5"/>
  <c r="F11" i="5"/>
  <c r="AB10" i="5"/>
  <c r="Z10" i="5"/>
  <c r="X10" i="5"/>
  <c r="V10" i="5"/>
  <c r="T10" i="5"/>
  <c r="R10" i="5"/>
  <c r="P10" i="5"/>
  <c r="N10" i="5"/>
  <c r="L10" i="5"/>
  <c r="J10" i="5"/>
  <c r="H10" i="5"/>
  <c r="F10" i="5"/>
  <c r="D11" i="5"/>
  <c r="D10" i="5"/>
  <c r="D83" i="3"/>
  <c r="D68" i="3"/>
  <c r="N93" i="3"/>
  <c r="M93" i="3"/>
  <c r="L93" i="3"/>
  <c r="K93" i="3"/>
  <c r="J93" i="3"/>
  <c r="I93" i="3"/>
  <c r="H93" i="3"/>
  <c r="G93" i="3"/>
  <c r="F93" i="3"/>
  <c r="E93" i="3"/>
  <c r="D93" i="3"/>
  <c r="C93" i="3"/>
  <c r="N78" i="3"/>
  <c r="M78" i="3"/>
  <c r="L78" i="3"/>
  <c r="K78" i="3"/>
  <c r="J78" i="3"/>
  <c r="I78" i="3"/>
  <c r="H78" i="3"/>
  <c r="G78" i="3"/>
  <c r="F78" i="3"/>
  <c r="E78" i="3"/>
  <c r="D78" i="3"/>
  <c r="C78" i="3"/>
  <c r="E108" i="24" l="1"/>
  <c r="F108" i="24"/>
  <c r="G108" i="24"/>
  <c r="H108" i="24"/>
  <c r="I108" i="24"/>
  <c r="J108" i="24"/>
  <c r="K108" i="24"/>
  <c r="L108" i="24"/>
  <c r="M108" i="24"/>
  <c r="N108" i="24"/>
  <c r="O108" i="24"/>
  <c r="P108" i="24"/>
  <c r="Q108" i="24"/>
  <c r="R108" i="24"/>
  <c r="S108" i="24"/>
  <c r="T108" i="24"/>
  <c r="U108" i="24"/>
  <c r="V108" i="24"/>
  <c r="W108" i="24"/>
  <c r="X108" i="24"/>
  <c r="Y108" i="24"/>
  <c r="Z108" i="24"/>
  <c r="E107" i="24"/>
  <c r="F107" i="24"/>
  <c r="G107" i="24"/>
  <c r="H107" i="24"/>
  <c r="I107" i="24"/>
  <c r="J107" i="24"/>
  <c r="K107" i="24"/>
  <c r="L107" i="24"/>
  <c r="M107" i="24"/>
  <c r="N107" i="24"/>
  <c r="O107" i="24"/>
  <c r="P107" i="24"/>
  <c r="Q107" i="24"/>
  <c r="R107" i="24"/>
  <c r="S107" i="24"/>
  <c r="T107" i="24"/>
  <c r="U107" i="24"/>
  <c r="V107" i="24"/>
  <c r="W107" i="24"/>
  <c r="X107" i="24"/>
  <c r="Y107" i="24"/>
  <c r="Z107" i="24"/>
  <c r="D108" i="24"/>
  <c r="D107" i="24"/>
  <c r="Z106" i="24"/>
  <c r="Y106" i="24"/>
  <c r="X106" i="24"/>
  <c r="W106" i="24"/>
  <c r="S106" i="24"/>
  <c r="T106" i="24"/>
  <c r="U106" i="24"/>
  <c r="V106" i="24"/>
  <c r="R106" i="24"/>
  <c r="Q106" i="24"/>
  <c r="P106" i="24"/>
  <c r="L106" i="24"/>
  <c r="M106" i="24"/>
  <c r="N106" i="24"/>
  <c r="O106" i="24"/>
  <c r="K106" i="24"/>
  <c r="J106" i="24"/>
  <c r="I106" i="24"/>
  <c r="E106" i="24"/>
  <c r="F106" i="24"/>
  <c r="G106" i="24"/>
  <c r="H106" i="24"/>
  <c r="D106" i="24"/>
  <c r="V31" i="24" l="1"/>
  <c r="R8" i="24"/>
  <c r="S8" i="24"/>
  <c r="T8" i="24"/>
  <c r="U8" i="24"/>
  <c r="V8" i="24"/>
  <c r="R9" i="24"/>
  <c r="S9" i="24"/>
  <c r="T9" i="24"/>
  <c r="U9" i="24"/>
  <c r="V9" i="24"/>
  <c r="R10" i="24"/>
  <c r="S10" i="24"/>
  <c r="T10" i="24"/>
  <c r="U10" i="24"/>
  <c r="V10" i="24"/>
  <c r="R11" i="24"/>
  <c r="S11" i="24"/>
  <c r="T11" i="24"/>
  <c r="U11" i="24"/>
  <c r="V11" i="24"/>
  <c r="R12" i="24"/>
  <c r="S12" i="24"/>
  <c r="T12" i="24"/>
  <c r="U12" i="24"/>
  <c r="V12" i="24"/>
  <c r="R13" i="24"/>
  <c r="S13" i="24"/>
  <c r="T13" i="24"/>
  <c r="U13" i="24"/>
  <c r="V13" i="24"/>
  <c r="R14" i="24"/>
  <c r="S14" i="24"/>
  <c r="T14" i="24"/>
  <c r="U14" i="24"/>
  <c r="V14" i="24"/>
  <c r="R15" i="24"/>
  <c r="S15" i="24"/>
  <c r="T15" i="24"/>
  <c r="U15" i="24"/>
  <c r="V15" i="24"/>
  <c r="R16" i="24"/>
  <c r="S16" i="24"/>
  <c r="T16" i="24"/>
  <c r="U16" i="24"/>
  <c r="V16" i="24"/>
  <c r="R17" i="24"/>
  <c r="S17" i="24"/>
  <c r="T17" i="24"/>
  <c r="U17" i="24"/>
  <c r="V17" i="24"/>
  <c r="R18" i="24"/>
  <c r="S18" i="24"/>
  <c r="T18" i="24"/>
  <c r="U18" i="24"/>
  <c r="V18" i="24"/>
  <c r="R19" i="24"/>
  <c r="S19" i="24"/>
  <c r="T19" i="24"/>
  <c r="U19" i="24"/>
  <c r="V19" i="24"/>
  <c r="R20" i="24"/>
  <c r="S20" i="24"/>
  <c r="T20" i="24"/>
  <c r="U20" i="24"/>
  <c r="V20" i="24"/>
  <c r="R21" i="24"/>
  <c r="S21" i="24"/>
  <c r="T21" i="24"/>
  <c r="U21" i="24"/>
  <c r="V21" i="24"/>
  <c r="R22" i="24"/>
  <c r="S22" i="24"/>
  <c r="T22" i="24"/>
  <c r="U22" i="24"/>
  <c r="V22" i="24"/>
  <c r="R23" i="24"/>
  <c r="S23" i="24"/>
  <c r="T23" i="24"/>
  <c r="U23" i="24"/>
  <c r="V23" i="24"/>
  <c r="R24" i="24"/>
  <c r="S24" i="24"/>
  <c r="T24" i="24"/>
  <c r="U24" i="24"/>
  <c r="V24" i="24"/>
  <c r="R25" i="24"/>
  <c r="S25" i="24"/>
  <c r="T25" i="24"/>
  <c r="U25" i="24"/>
  <c r="V25" i="24"/>
  <c r="R26" i="24"/>
  <c r="S26" i="24"/>
  <c r="T26" i="24"/>
  <c r="U26" i="24"/>
  <c r="V26" i="24"/>
  <c r="R27" i="24"/>
  <c r="S27" i="24"/>
  <c r="T27" i="24"/>
  <c r="U27" i="24"/>
  <c r="V27" i="24"/>
  <c r="R28" i="24"/>
  <c r="S28" i="24"/>
  <c r="T28" i="24"/>
  <c r="U28" i="24"/>
  <c r="V28" i="24"/>
  <c r="R29" i="24"/>
  <c r="S29" i="24"/>
  <c r="T29" i="24"/>
  <c r="U29" i="24"/>
  <c r="V29" i="24"/>
  <c r="R31" i="24"/>
  <c r="S31" i="24"/>
  <c r="T31" i="24"/>
  <c r="U31" i="24"/>
  <c r="R32" i="24"/>
  <c r="S32" i="24"/>
  <c r="T32" i="24"/>
  <c r="U32" i="24"/>
  <c r="V32" i="24"/>
  <c r="R33" i="24"/>
  <c r="S33" i="24"/>
  <c r="T33" i="24"/>
  <c r="U33" i="24"/>
  <c r="V33" i="24"/>
  <c r="R34" i="24"/>
  <c r="S34" i="24"/>
  <c r="T34" i="24"/>
  <c r="U34" i="24"/>
  <c r="V34" i="24"/>
  <c r="R35" i="24"/>
  <c r="S35" i="24"/>
  <c r="T35" i="24"/>
  <c r="U35" i="24"/>
  <c r="V35" i="24"/>
  <c r="R36" i="24"/>
  <c r="S36" i="24"/>
  <c r="T36" i="24"/>
  <c r="U36" i="24"/>
  <c r="V36" i="24"/>
  <c r="R37" i="24"/>
  <c r="S37" i="24"/>
  <c r="T37" i="24"/>
  <c r="U37" i="24"/>
  <c r="V37" i="24"/>
  <c r="R38" i="24"/>
  <c r="S38" i="24"/>
  <c r="T38" i="24"/>
  <c r="U38" i="24"/>
  <c r="V38" i="24"/>
  <c r="R39" i="24"/>
  <c r="S39" i="24"/>
  <c r="T39" i="24"/>
  <c r="U39" i="24"/>
  <c r="V39" i="24"/>
  <c r="R40" i="24"/>
  <c r="S40" i="24"/>
  <c r="T40" i="24"/>
  <c r="U40" i="24"/>
  <c r="V40" i="24"/>
  <c r="R41" i="24"/>
  <c r="S41" i="24"/>
  <c r="T41" i="24"/>
  <c r="U41" i="24"/>
  <c r="V41" i="24"/>
  <c r="R42" i="24"/>
  <c r="S42" i="24"/>
  <c r="T42" i="24"/>
  <c r="U42" i="24"/>
  <c r="V42" i="24"/>
  <c r="R43" i="24"/>
  <c r="S43" i="24"/>
  <c r="T43" i="24"/>
  <c r="U43" i="24"/>
  <c r="V43" i="24"/>
  <c r="R44" i="24"/>
  <c r="S44" i="24"/>
  <c r="T44" i="24"/>
  <c r="U44" i="24"/>
  <c r="V44" i="24"/>
  <c r="R45" i="24"/>
  <c r="S45" i="24"/>
  <c r="T45" i="24"/>
  <c r="U45" i="24"/>
  <c r="V45" i="24"/>
  <c r="R47" i="24"/>
  <c r="S47" i="24"/>
  <c r="T47" i="24"/>
  <c r="U47" i="24"/>
  <c r="V47" i="24"/>
  <c r="R48" i="24"/>
  <c r="S48" i="24"/>
  <c r="T48" i="24"/>
  <c r="U48" i="24"/>
  <c r="V48" i="24"/>
  <c r="R49" i="24"/>
  <c r="S49" i="24"/>
  <c r="T49" i="24"/>
  <c r="U49" i="24"/>
  <c r="V49" i="24"/>
  <c r="R50" i="24"/>
  <c r="S50" i="24"/>
  <c r="T50" i="24"/>
  <c r="U50" i="24"/>
  <c r="V50" i="24"/>
  <c r="R51" i="24"/>
  <c r="S51" i="24"/>
  <c r="T51" i="24"/>
  <c r="U51" i="24"/>
  <c r="V51" i="24"/>
  <c r="R52" i="24"/>
  <c r="S52" i="24"/>
  <c r="T52" i="24"/>
  <c r="U52" i="24"/>
  <c r="V52" i="24"/>
  <c r="R53" i="24"/>
  <c r="S53" i="24"/>
  <c r="T53" i="24"/>
  <c r="U53" i="24"/>
  <c r="V53" i="24"/>
  <c r="R54" i="24"/>
  <c r="S54" i="24"/>
  <c r="T54" i="24"/>
  <c r="U54" i="24"/>
  <c r="V54" i="24"/>
  <c r="R55" i="24"/>
  <c r="S55" i="24"/>
  <c r="T55" i="24"/>
  <c r="U55" i="24"/>
  <c r="V55" i="24"/>
  <c r="R56" i="24"/>
  <c r="S56" i="24"/>
  <c r="T56" i="24"/>
  <c r="U56" i="24"/>
  <c r="V56" i="24"/>
  <c r="R58" i="24"/>
  <c r="S58" i="24"/>
  <c r="T58" i="24"/>
  <c r="U58" i="24"/>
  <c r="V58" i="24"/>
  <c r="R59" i="24"/>
  <c r="S59" i="24"/>
  <c r="T59" i="24"/>
  <c r="U59" i="24"/>
  <c r="V59" i="24"/>
  <c r="R60" i="24"/>
  <c r="S60" i="24"/>
  <c r="T60" i="24"/>
  <c r="U60" i="24"/>
  <c r="V60" i="24"/>
  <c r="R61" i="24"/>
  <c r="S61" i="24"/>
  <c r="T61" i="24"/>
  <c r="U61" i="24"/>
  <c r="V61" i="24"/>
  <c r="R62" i="24"/>
  <c r="S62" i="24"/>
  <c r="T62" i="24"/>
  <c r="U62" i="24"/>
  <c r="V62" i="24"/>
  <c r="R64" i="24"/>
  <c r="S64" i="24"/>
  <c r="T64" i="24"/>
  <c r="U64" i="24"/>
  <c r="V64" i="24"/>
  <c r="R65" i="24"/>
  <c r="S65" i="24"/>
  <c r="T65" i="24"/>
  <c r="U65" i="24"/>
  <c r="V65" i="24"/>
  <c r="R66" i="24"/>
  <c r="S66" i="24"/>
  <c r="T66" i="24"/>
  <c r="U66" i="24"/>
  <c r="V66" i="24"/>
  <c r="R67" i="24"/>
  <c r="S67" i="24"/>
  <c r="T67" i="24"/>
  <c r="U67" i="24"/>
  <c r="V67" i="24"/>
  <c r="R68" i="24"/>
  <c r="S68" i="24"/>
  <c r="T68" i="24"/>
  <c r="U68" i="24"/>
  <c r="V68" i="24"/>
  <c r="R69" i="24"/>
  <c r="S69" i="24"/>
  <c r="T69" i="24"/>
  <c r="U69" i="24"/>
  <c r="V69" i="24"/>
  <c r="R70" i="24"/>
  <c r="S70" i="24"/>
  <c r="T70" i="24"/>
  <c r="U70" i="24"/>
  <c r="V70" i="24"/>
  <c r="R71" i="24"/>
  <c r="S71" i="24"/>
  <c r="T71" i="24"/>
  <c r="U71" i="24"/>
  <c r="V71" i="24"/>
  <c r="R72" i="24"/>
  <c r="S72" i="24"/>
  <c r="T72" i="24"/>
  <c r="U72" i="24"/>
  <c r="V72" i="24"/>
  <c r="R74" i="24"/>
  <c r="S74" i="24"/>
  <c r="T74" i="24"/>
  <c r="U74" i="24"/>
  <c r="V74" i="24"/>
  <c r="R75" i="24"/>
  <c r="S75" i="24"/>
  <c r="T75" i="24"/>
  <c r="U75" i="24"/>
  <c r="V75" i="24"/>
  <c r="R76" i="24"/>
  <c r="S76" i="24"/>
  <c r="T76" i="24"/>
  <c r="U76" i="24"/>
  <c r="V76" i="24"/>
  <c r="R77" i="24"/>
  <c r="S77" i="24"/>
  <c r="T77" i="24"/>
  <c r="U77" i="24"/>
  <c r="V77" i="24"/>
  <c r="R78" i="24"/>
  <c r="S78" i="24"/>
  <c r="T78" i="24"/>
  <c r="U78" i="24"/>
  <c r="V78" i="24"/>
  <c r="R79" i="24"/>
  <c r="S79" i="24"/>
  <c r="T79" i="24"/>
  <c r="U79" i="24"/>
  <c r="V79" i="24"/>
  <c r="R80" i="24"/>
  <c r="S80" i="24"/>
  <c r="T80" i="24"/>
  <c r="U80" i="24"/>
  <c r="V80" i="24"/>
  <c r="R81" i="24"/>
  <c r="S81" i="24"/>
  <c r="T81" i="24"/>
  <c r="U81" i="24"/>
  <c r="V81" i="24"/>
  <c r="R82" i="24"/>
  <c r="S82" i="24"/>
  <c r="T82" i="24"/>
  <c r="U82" i="24"/>
  <c r="V82" i="24"/>
  <c r="R83" i="24"/>
  <c r="S83" i="24"/>
  <c r="T83" i="24"/>
  <c r="U83" i="24"/>
  <c r="V83" i="24"/>
  <c r="R84" i="24"/>
  <c r="S84" i="24"/>
  <c r="T84" i="24"/>
  <c r="U84" i="24"/>
  <c r="V84" i="24"/>
  <c r="R85" i="24"/>
  <c r="S85" i="24"/>
  <c r="T85" i="24"/>
  <c r="U85" i="24"/>
  <c r="V85" i="24"/>
  <c r="R86" i="24"/>
  <c r="S86" i="24"/>
  <c r="T86" i="24"/>
  <c r="U86" i="24"/>
  <c r="V86" i="24"/>
  <c r="R87" i="24"/>
  <c r="S87" i="24"/>
  <c r="T87" i="24"/>
  <c r="U87" i="24"/>
  <c r="V87" i="24"/>
  <c r="R88" i="24"/>
  <c r="S88" i="24"/>
  <c r="T88" i="24"/>
  <c r="U88" i="24"/>
  <c r="V88" i="24"/>
  <c r="R89" i="24"/>
  <c r="S89" i="24"/>
  <c r="T89" i="24"/>
  <c r="U89" i="24"/>
  <c r="V89" i="24"/>
  <c r="R90" i="24"/>
  <c r="S90" i="24"/>
  <c r="T90" i="24"/>
  <c r="U90" i="24"/>
  <c r="V90" i="24"/>
  <c r="R91" i="24"/>
  <c r="S91" i="24"/>
  <c r="T91" i="24"/>
  <c r="U91" i="24"/>
  <c r="V91" i="24"/>
  <c r="R92" i="24"/>
  <c r="S92" i="24"/>
  <c r="T92" i="24"/>
  <c r="U92" i="24"/>
  <c r="V92" i="24"/>
  <c r="R94" i="24"/>
  <c r="S94" i="24"/>
  <c r="T94" i="24"/>
  <c r="U94" i="24"/>
  <c r="V94" i="24"/>
  <c r="R95" i="24"/>
  <c r="S95" i="24"/>
  <c r="T95" i="24"/>
  <c r="U95" i="24"/>
  <c r="V95" i="24"/>
  <c r="R96" i="24"/>
  <c r="S96" i="24"/>
  <c r="T96" i="24"/>
  <c r="U96" i="24"/>
  <c r="V96" i="24"/>
  <c r="R97" i="24"/>
  <c r="S97" i="24"/>
  <c r="T97" i="24"/>
  <c r="U97" i="24"/>
  <c r="V97" i="24"/>
  <c r="R98" i="24"/>
  <c r="S98" i="24"/>
  <c r="T98" i="24"/>
  <c r="U98" i="24"/>
  <c r="V98" i="24"/>
  <c r="R99" i="24"/>
  <c r="S99" i="24"/>
  <c r="T99" i="24"/>
  <c r="U99" i="24"/>
  <c r="V99" i="24"/>
  <c r="P56" i="24"/>
  <c r="P64" i="24"/>
  <c r="P24" i="24"/>
  <c r="I90" i="24"/>
  <c r="E108" i="23"/>
  <c r="F108" i="23"/>
  <c r="G108" i="23"/>
  <c r="H108" i="23"/>
  <c r="K108" i="23"/>
  <c r="L108" i="23"/>
  <c r="M108" i="23"/>
  <c r="N108" i="23"/>
  <c r="O108" i="23"/>
  <c r="R108" i="23"/>
  <c r="S108" i="23"/>
  <c r="T108" i="23"/>
  <c r="U108" i="23"/>
  <c r="V108" i="23"/>
  <c r="W108" i="23"/>
  <c r="X108" i="23"/>
  <c r="Y108" i="23"/>
  <c r="Z108" i="23"/>
  <c r="D108" i="23"/>
  <c r="E107" i="23"/>
  <c r="F107" i="23"/>
  <c r="G107" i="23"/>
  <c r="H107" i="23"/>
  <c r="K107" i="23"/>
  <c r="L107" i="23"/>
  <c r="M107" i="23"/>
  <c r="N107" i="23"/>
  <c r="O107" i="23"/>
  <c r="R107" i="23"/>
  <c r="S107" i="23"/>
  <c r="T107" i="23"/>
  <c r="U107" i="23"/>
  <c r="V107" i="23"/>
  <c r="W107" i="23"/>
  <c r="X107" i="23"/>
  <c r="Y107" i="23"/>
  <c r="Z107" i="23"/>
  <c r="D107" i="23"/>
  <c r="Z106" i="23"/>
  <c r="Y106" i="23"/>
  <c r="X106" i="23"/>
  <c r="W106" i="23"/>
  <c r="S106" i="23"/>
  <c r="T106" i="23"/>
  <c r="U106" i="23"/>
  <c r="V106" i="23"/>
  <c r="R106" i="23"/>
  <c r="P106" i="23"/>
  <c r="L106" i="23"/>
  <c r="M106" i="23"/>
  <c r="N106" i="23"/>
  <c r="O106" i="23"/>
  <c r="K106" i="23"/>
  <c r="J106" i="23"/>
  <c r="J107" i="23" s="1"/>
  <c r="I106" i="23"/>
  <c r="I107" i="23" s="1"/>
  <c r="E106" i="23"/>
  <c r="F106" i="23"/>
  <c r="G106" i="23"/>
  <c r="H106" i="23"/>
  <c r="D106" i="23"/>
  <c r="R8" i="23"/>
  <c r="S8" i="23"/>
  <c r="T8" i="23"/>
  <c r="U8" i="23"/>
  <c r="V8" i="23"/>
  <c r="R9" i="23"/>
  <c r="S9" i="23"/>
  <c r="T9" i="23"/>
  <c r="U9" i="23"/>
  <c r="V9" i="23"/>
  <c r="R10" i="23"/>
  <c r="S10" i="23"/>
  <c r="T10" i="23"/>
  <c r="U10" i="23"/>
  <c r="V10" i="23"/>
  <c r="R11" i="23"/>
  <c r="S11" i="23"/>
  <c r="T11" i="23"/>
  <c r="U11" i="23"/>
  <c r="V11" i="23"/>
  <c r="R12" i="23"/>
  <c r="S12" i="23"/>
  <c r="T12" i="23"/>
  <c r="U12" i="23"/>
  <c r="V12" i="23"/>
  <c r="R13" i="23"/>
  <c r="S13" i="23"/>
  <c r="T13" i="23"/>
  <c r="U13" i="23"/>
  <c r="V13" i="23"/>
  <c r="R14" i="23"/>
  <c r="S14" i="23"/>
  <c r="T14" i="23"/>
  <c r="U14" i="23"/>
  <c r="V14" i="23"/>
  <c r="R15" i="23"/>
  <c r="S15" i="23"/>
  <c r="T15" i="23"/>
  <c r="U15" i="23"/>
  <c r="V15" i="23"/>
  <c r="R16" i="23"/>
  <c r="S16" i="23"/>
  <c r="T16" i="23"/>
  <c r="U16" i="23"/>
  <c r="V16" i="23"/>
  <c r="R17" i="23"/>
  <c r="S17" i="23"/>
  <c r="T17" i="23"/>
  <c r="U17" i="23"/>
  <c r="V17" i="23"/>
  <c r="R18" i="23"/>
  <c r="S18" i="23"/>
  <c r="T18" i="23"/>
  <c r="U18" i="23"/>
  <c r="V18" i="23"/>
  <c r="R19" i="23"/>
  <c r="S19" i="23"/>
  <c r="T19" i="23"/>
  <c r="U19" i="23"/>
  <c r="V19" i="23"/>
  <c r="R20" i="23"/>
  <c r="S20" i="23"/>
  <c r="T20" i="23"/>
  <c r="U20" i="23"/>
  <c r="V20" i="23"/>
  <c r="R21" i="23"/>
  <c r="S21" i="23"/>
  <c r="T21" i="23"/>
  <c r="U21" i="23"/>
  <c r="V21" i="23"/>
  <c r="R22" i="23"/>
  <c r="S22" i="23"/>
  <c r="T22" i="23"/>
  <c r="U22" i="23"/>
  <c r="V22" i="23"/>
  <c r="R23" i="23"/>
  <c r="S23" i="23"/>
  <c r="T23" i="23"/>
  <c r="U23" i="23"/>
  <c r="V23" i="23"/>
  <c r="R24" i="23"/>
  <c r="S24" i="23"/>
  <c r="T24" i="23"/>
  <c r="U24" i="23"/>
  <c r="V24" i="23"/>
  <c r="R25" i="23"/>
  <c r="S25" i="23"/>
  <c r="T25" i="23"/>
  <c r="U25" i="23"/>
  <c r="V25" i="23"/>
  <c r="R26" i="23"/>
  <c r="S26" i="23"/>
  <c r="T26" i="23"/>
  <c r="U26" i="23"/>
  <c r="V26" i="23"/>
  <c r="R27" i="23"/>
  <c r="S27" i="23"/>
  <c r="T27" i="23"/>
  <c r="U27" i="23"/>
  <c r="V27" i="23"/>
  <c r="R28" i="23"/>
  <c r="S28" i="23"/>
  <c r="T28" i="23"/>
  <c r="U28" i="23"/>
  <c r="V28" i="23"/>
  <c r="R29" i="23"/>
  <c r="S29" i="23"/>
  <c r="T29" i="23"/>
  <c r="U29" i="23"/>
  <c r="V29" i="23"/>
  <c r="R30" i="23"/>
  <c r="S30" i="23"/>
  <c r="T30" i="23"/>
  <c r="U30" i="23"/>
  <c r="V30" i="23"/>
  <c r="R31" i="23"/>
  <c r="S31" i="23"/>
  <c r="T31" i="23"/>
  <c r="U31" i="23"/>
  <c r="V31" i="23"/>
  <c r="R32" i="23"/>
  <c r="S32" i="23"/>
  <c r="T32" i="23"/>
  <c r="U32" i="23"/>
  <c r="V32" i="23"/>
  <c r="R33" i="23"/>
  <c r="S33" i="23"/>
  <c r="T33" i="23"/>
  <c r="U33" i="23"/>
  <c r="V33" i="23"/>
  <c r="R34" i="23"/>
  <c r="S34" i="23"/>
  <c r="T34" i="23"/>
  <c r="U34" i="23"/>
  <c r="V34" i="23"/>
  <c r="R35" i="23"/>
  <c r="S35" i="23"/>
  <c r="T35" i="23"/>
  <c r="U35" i="23"/>
  <c r="V35" i="23"/>
  <c r="R36" i="23"/>
  <c r="S36" i="23"/>
  <c r="T36" i="23"/>
  <c r="U36" i="23"/>
  <c r="V36" i="23"/>
  <c r="R37" i="23"/>
  <c r="S37" i="23"/>
  <c r="T37" i="23"/>
  <c r="U37" i="23"/>
  <c r="V37" i="23"/>
  <c r="R38" i="23"/>
  <c r="S38" i="23"/>
  <c r="T38" i="23"/>
  <c r="U38" i="23"/>
  <c r="V38" i="23"/>
  <c r="R39" i="23"/>
  <c r="S39" i="23"/>
  <c r="T39" i="23"/>
  <c r="U39" i="23"/>
  <c r="V39" i="23"/>
  <c r="R40" i="23"/>
  <c r="S40" i="23"/>
  <c r="T40" i="23"/>
  <c r="U40" i="23"/>
  <c r="V40" i="23"/>
  <c r="R41" i="23"/>
  <c r="S41" i="23"/>
  <c r="T41" i="23"/>
  <c r="U41" i="23"/>
  <c r="V41" i="23"/>
  <c r="R42" i="23"/>
  <c r="S42" i="23"/>
  <c r="T42" i="23"/>
  <c r="U42" i="23"/>
  <c r="V42" i="23"/>
  <c r="R43" i="23"/>
  <c r="S43" i="23"/>
  <c r="T43" i="23"/>
  <c r="U43" i="23"/>
  <c r="V43" i="23"/>
  <c r="R44" i="23"/>
  <c r="S44" i="23"/>
  <c r="T44" i="23"/>
  <c r="U44" i="23"/>
  <c r="V44" i="23"/>
  <c r="R45" i="23"/>
  <c r="S45" i="23"/>
  <c r="T45" i="23"/>
  <c r="U45" i="23"/>
  <c r="V45" i="23"/>
  <c r="R47" i="23"/>
  <c r="S47" i="23"/>
  <c r="T47" i="23"/>
  <c r="U47" i="23"/>
  <c r="V47" i="23"/>
  <c r="R48" i="23"/>
  <c r="S48" i="23"/>
  <c r="T48" i="23"/>
  <c r="U48" i="23"/>
  <c r="V48" i="23"/>
  <c r="R49" i="23"/>
  <c r="S49" i="23"/>
  <c r="T49" i="23"/>
  <c r="U49" i="23"/>
  <c r="V49" i="23"/>
  <c r="R50" i="23"/>
  <c r="S50" i="23"/>
  <c r="T50" i="23"/>
  <c r="U50" i="23"/>
  <c r="V50" i="23"/>
  <c r="R51" i="23"/>
  <c r="S51" i="23"/>
  <c r="T51" i="23"/>
  <c r="U51" i="23"/>
  <c r="V51" i="23"/>
  <c r="R52" i="23"/>
  <c r="S52" i="23"/>
  <c r="T52" i="23"/>
  <c r="U52" i="23"/>
  <c r="V52" i="23"/>
  <c r="R53" i="23"/>
  <c r="S53" i="23"/>
  <c r="T53" i="23"/>
  <c r="U53" i="23"/>
  <c r="V53" i="23"/>
  <c r="R54" i="23"/>
  <c r="S54" i="23"/>
  <c r="T54" i="23"/>
  <c r="U54" i="23"/>
  <c r="V54" i="23"/>
  <c r="R55" i="23"/>
  <c r="S55" i="23"/>
  <c r="T55" i="23"/>
  <c r="U55" i="23"/>
  <c r="V55" i="23"/>
  <c r="R56" i="23"/>
  <c r="S56" i="23"/>
  <c r="T56" i="23"/>
  <c r="U56" i="23"/>
  <c r="V56" i="23"/>
  <c r="R58" i="23"/>
  <c r="S58" i="23"/>
  <c r="T58" i="23"/>
  <c r="U58" i="23"/>
  <c r="V58" i="23"/>
  <c r="R59" i="23"/>
  <c r="S59" i="23"/>
  <c r="T59" i="23"/>
  <c r="U59" i="23"/>
  <c r="V59" i="23"/>
  <c r="R60" i="23"/>
  <c r="S60" i="23"/>
  <c r="T60" i="23"/>
  <c r="U60" i="23"/>
  <c r="V60" i="23"/>
  <c r="R61" i="23"/>
  <c r="S61" i="23"/>
  <c r="T61" i="23"/>
  <c r="U61" i="23"/>
  <c r="V61" i="23"/>
  <c r="R62" i="23"/>
  <c r="S62" i="23"/>
  <c r="T62" i="23"/>
  <c r="U62" i="23"/>
  <c r="V62" i="23"/>
  <c r="R64" i="23"/>
  <c r="S64" i="23"/>
  <c r="T64" i="23"/>
  <c r="U64" i="23"/>
  <c r="V64" i="23"/>
  <c r="R65" i="23"/>
  <c r="S65" i="23"/>
  <c r="T65" i="23"/>
  <c r="U65" i="23"/>
  <c r="V65" i="23"/>
  <c r="R66" i="23"/>
  <c r="S66" i="23"/>
  <c r="T66" i="23"/>
  <c r="U66" i="23"/>
  <c r="V66" i="23"/>
  <c r="R67" i="23"/>
  <c r="S67" i="23"/>
  <c r="T67" i="23"/>
  <c r="U67" i="23"/>
  <c r="V67" i="23"/>
  <c r="R68" i="23"/>
  <c r="S68" i="23"/>
  <c r="T68" i="23"/>
  <c r="U68" i="23"/>
  <c r="V68" i="23"/>
  <c r="R69" i="23"/>
  <c r="S69" i="23"/>
  <c r="T69" i="23"/>
  <c r="U69" i="23"/>
  <c r="V69" i="23"/>
  <c r="R70" i="23"/>
  <c r="S70" i="23"/>
  <c r="T70" i="23"/>
  <c r="U70" i="23"/>
  <c r="V70" i="23"/>
  <c r="R71" i="23"/>
  <c r="S71" i="23"/>
  <c r="T71" i="23"/>
  <c r="U71" i="23"/>
  <c r="V71" i="23"/>
  <c r="R72" i="23"/>
  <c r="S72" i="23"/>
  <c r="T72" i="23"/>
  <c r="U72" i="23"/>
  <c r="V72" i="23"/>
  <c r="R74" i="23"/>
  <c r="S74" i="23"/>
  <c r="T74" i="23"/>
  <c r="U74" i="23"/>
  <c r="V74" i="23"/>
  <c r="R75" i="23"/>
  <c r="S75" i="23"/>
  <c r="T75" i="23"/>
  <c r="U75" i="23"/>
  <c r="V75" i="23"/>
  <c r="R76" i="23"/>
  <c r="S76" i="23"/>
  <c r="T76" i="23"/>
  <c r="U76" i="23"/>
  <c r="V76" i="23"/>
  <c r="R77" i="23"/>
  <c r="S77" i="23"/>
  <c r="T77" i="23"/>
  <c r="U77" i="23"/>
  <c r="V77" i="23"/>
  <c r="R78" i="23"/>
  <c r="S78" i="23"/>
  <c r="T78" i="23"/>
  <c r="U78" i="23"/>
  <c r="V78" i="23"/>
  <c r="R79" i="23"/>
  <c r="S79" i="23"/>
  <c r="T79" i="23"/>
  <c r="U79" i="23"/>
  <c r="V79" i="23"/>
  <c r="R80" i="23"/>
  <c r="S80" i="23"/>
  <c r="T80" i="23"/>
  <c r="U80" i="23"/>
  <c r="V80" i="23"/>
  <c r="R81" i="23"/>
  <c r="S81" i="23"/>
  <c r="T81" i="23"/>
  <c r="U81" i="23"/>
  <c r="V81" i="23"/>
  <c r="R82" i="23"/>
  <c r="S82" i="23"/>
  <c r="T82" i="23"/>
  <c r="U82" i="23"/>
  <c r="V82" i="23"/>
  <c r="R83" i="23"/>
  <c r="S83" i="23"/>
  <c r="T83" i="23"/>
  <c r="U83" i="23"/>
  <c r="V83" i="23"/>
  <c r="R84" i="23"/>
  <c r="S84" i="23"/>
  <c r="T84" i="23"/>
  <c r="U84" i="23"/>
  <c r="V84" i="23"/>
  <c r="R85" i="23"/>
  <c r="S85" i="23"/>
  <c r="T85" i="23"/>
  <c r="U85" i="23"/>
  <c r="V85" i="23"/>
  <c r="R86" i="23"/>
  <c r="S86" i="23"/>
  <c r="T86" i="23"/>
  <c r="U86" i="23"/>
  <c r="V86" i="23"/>
  <c r="R87" i="23"/>
  <c r="S87" i="23"/>
  <c r="T87" i="23"/>
  <c r="U87" i="23"/>
  <c r="V87" i="23"/>
  <c r="R88" i="23"/>
  <c r="S88" i="23"/>
  <c r="T88" i="23"/>
  <c r="U88" i="23"/>
  <c r="V88" i="23"/>
  <c r="R89" i="23"/>
  <c r="S89" i="23"/>
  <c r="T89" i="23"/>
  <c r="U89" i="23"/>
  <c r="V89" i="23"/>
  <c r="R90" i="23"/>
  <c r="S90" i="23"/>
  <c r="T90" i="23"/>
  <c r="U90" i="23"/>
  <c r="V90" i="23"/>
  <c r="R91" i="23"/>
  <c r="S91" i="23"/>
  <c r="T91" i="23"/>
  <c r="U91" i="23"/>
  <c r="V91" i="23"/>
  <c r="R92" i="23"/>
  <c r="S92" i="23"/>
  <c r="T92" i="23"/>
  <c r="U92" i="23"/>
  <c r="V92" i="23"/>
  <c r="R94" i="23"/>
  <c r="S94" i="23"/>
  <c r="T94" i="23"/>
  <c r="U94" i="23"/>
  <c r="V94" i="23"/>
  <c r="R95" i="23"/>
  <c r="S95" i="23"/>
  <c r="T95" i="23"/>
  <c r="U95" i="23"/>
  <c r="V95" i="23"/>
  <c r="R96" i="23"/>
  <c r="S96" i="23"/>
  <c r="T96" i="23"/>
  <c r="U96" i="23"/>
  <c r="V96" i="23"/>
  <c r="R97" i="23"/>
  <c r="S97" i="23"/>
  <c r="T97" i="23"/>
  <c r="U97" i="23"/>
  <c r="V97" i="23"/>
  <c r="R98" i="23"/>
  <c r="S98" i="23"/>
  <c r="T98" i="23"/>
  <c r="U98" i="23"/>
  <c r="V98" i="23"/>
  <c r="R99" i="23"/>
  <c r="S99" i="23"/>
  <c r="T99" i="23"/>
  <c r="U99" i="23"/>
  <c r="V99" i="23"/>
  <c r="P27" i="23"/>
  <c r="P10" i="23"/>
  <c r="I86" i="23"/>
  <c r="P107" i="23" l="1"/>
  <c r="P108" i="23" s="1"/>
  <c r="I108" i="23"/>
  <c r="J108" i="23"/>
  <c r="Z108" i="22"/>
  <c r="Y108" i="22"/>
  <c r="K107" i="22"/>
  <c r="L107" i="22"/>
  <c r="M107" i="22"/>
  <c r="N107" i="22"/>
  <c r="O107" i="22"/>
  <c r="R107" i="22"/>
  <c r="S107" i="22"/>
  <c r="T107" i="22"/>
  <c r="U107" i="22"/>
  <c r="V107" i="22"/>
  <c r="Y107" i="22"/>
  <c r="Z107" i="22"/>
  <c r="Z106" i="22"/>
  <c r="Y106" i="22"/>
  <c r="S106" i="22"/>
  <c r="T106" i="22"/>
  <c r="U106" i="22"/>
  <c r="V106" i="22"/>
  <c r="R106" i="22"/>
  <c r="P106" i="22"/>
  <c r="P107" i="22" s="1"/>
  <c r="L106" i="22"/>
  <c r="M106" i="22"/>
  <c r="N106" i="22"/>
  <c r="O106" i="22"/>
  <c r="K106" i="22"/>
  <c r="J55" i="22"/>
  <c r="R8" i="22"/>
  <c r="S8" i="22"/>
  <c r="T8" i="22"/>
  <c r="U8" i="22"/>
  <c r="V8" i="22"/>
  <c r="R9" i="22"/>
  <c r="S9" i="22"/>
  <c r="T9" i="22"/>
  <c r="U9" i="22"/>
  <c r="V9" i="22"/>
  <c r="R10" i="22"/>
  <c r="S10" i="22"/>
  <c r="T10" i="22"/>
  <c r="U10" i="22"/>
  <c r="V10" i="22"/>
  <c r="R11" i="22"/>
  <c r="S11" i="22"/>
  <c r="T11" i="22"/>
  <c r="U11" i="22"/>
  <c r="V11" i="22"/>
  <c r="R12" i="22"/>
  <c r="S12" i="22"/>
  <c r="T12" i="22"/>
  <c r="U12" i="22"/>
  <c r="V12" i="22"/>
  <c r="R13" i="22"/>
  <c r="S13" i="22"/>
  <c r="T13" i="22"/>
  <c r="U13" i="22"/>
  <c r="V13" i="22"/>
  <c r="R14" i="22"/>
  <c r="S14" i="22"/>
  <c r="T14" i="22"/>
  <c r="U14" i="22"/>
  <c r="V14" i="22"/>
  <c r="R15" i="22"/>
  <c r="S15" i="22"/>
  <c r="T15" i="22"/>
  <c r="U15" i="22"/>
  <c r="V15" i="22"/>
  <c r="R16" i="22"/>
  <c r="S16" i="22"/>
  <c r="T16" i="22"/>
  <c r="U16" i="22"/>
  <c r="V16" i="22"/>
  <c r="R17" i="22"/>
  <c r="S17" i="22"/>
  <c r="T17" i="22"/>
  <c r="U17" i="22"/>
  <c r="V17" i="22"/>
  <c r="R18" i="22"/>
  <c r="S18" i="22"/>
  <c r="T18" i="22"/>
  <c r="U18" i="22"/>
  <c r="V18" i="22"/>
  <c r="R19" i="22"/>
  <c r="S19" i="22"/>
  <c r="T19" i="22"/>
  <c r="U19" i="22"/>
  <c r="V19" i="22"/>
  <c r="R20" i="22"/>
  <c r="S20" i="22"/>
  <c r="T20" i="22"/>
  <c r="U20" i="22"/>
  <c r="V20" i="22"/>
  <c r="R21" i="22"/>
  <c r="S21" i="22"/>
  <c r="T21" i="22"/>
  <c r="U21" i="22"/>
  <c r="V21" i="22"/>
  <c r="R22" i="22"/>
  <c r="S22" i="22"/>
  <c r="T22" i="22"/>
  <c r="U22" i="22"/>
  <c r="V22" i="22"/>
  <c r="R23" i="22"/>
  <c r="S23" i="22"/>
  <c r="T23" i="22"/>
  <c r="U23" i="22"/>
  <c r="V23" i="22"/>
  <c r="R24" i="22"/>
  <c r="S24" i="22"/>
  <c r="T24" i="22"/>
  <c r="U24" i="22"/>
  <c r="V24" i="22"/>
  <c r="R25" i="22"/>
  <c r="S25" i="22"/>
  <c r="T25" i="22"/>
  <c r="U25" i="22"/>
  <c r="V25" i="22"/>
  <c r="R26" i="22"/>
  <c r="S26" i="22"/>
  <c r="T26" i="22"/>
  <c r="U26" i="22"/>
  <c r="V26" i="22"/>
  <c r="R27" i="22"/>
  <c r="S27" i="22"/>
  <c r="T27" i="22"/>
  <c r="U27" i="22"/>
  <c r="V27" i="22"/>
  <c r="R28" i="22"/>
  <c r="S28" i="22"/>
  <c r="T28" i="22"/>
  <c r="U28" i="22"/>
  <c r="V28" i="22"/>
  <c r="R29" i="22"/>
  <c r="S29" i="22"/>
  <c r="T29" i="22"/>
  <c r="U29" i="22"/>
  <c r="V29" i="22"/>
  <c r="R30" i="22"/>
  <c r="S30" i="22"/>
  <c r="T30" i="22"/>
  <c r="U30" i="22"/>
  <c r="V30" i="22"/>
  <c r="R31" i="22"/>
  <c r="S31" i="22"/>
  <c r="T31" i="22"/>
  <c r="U31" i="22"/>
  <c r="V31" i="22"/>
  <c r="R32" i="22"/>
  <c r="S32" i="22"/>
  <c r="T32" i="22"/>
  <c r="U32" i="22"/>
  <c r="V32" i="22"/>
  <c r="R33" i="22"/>
  <c r="S33" i="22"/>
  <c r="T33" i="22"/>
  <c r="U33" i="22"/>
  <c r="V33" i="22"/>
  <c r="R34" i="22"/>
  <c r="S34" i="22"/>
  <c r="T34" i="22"/>
  <c r="U34" i="22"/>
  <c r="V34" i="22"/>
  <c r="R35" i="22"/>
  <c r="S35" i="22"/>
  <c r="T35" i="22"/>
  <c r="U35" i="22"/>
  <c r="V35" i="22"/>
  <c r="R36" i="22"/>
  <c r="S36" i="22"/>
  <c r="T36" i="22"/>
  <c r="U36" i="22"/>
  <c r="V36" i="22"/>
  <c r="R37" i="22"/>
  <c r="S37" i="22"/>
  <c r="T37" i="22"/>
  <c r="U37" i="22"/>
  <c r="V37" i="22"/>
  <c r="R38" i="22"/>
  <c r="S38" i="22"/>
  <c r="T38" i="22"/>
  <c r="U38" i="22"/>
  <c r="V38" i="22"/>
  <c r="R39" i="22"/>
  <c r="S39" i="22"/>
  <c r="T39" i="22"/>
  <c r="U39" i="22"/>
  <c r="V39" i="22"/>
  <c r="R40" i="22"/>
  <c r="S40" i="22"/>
  <c r="T40" i="22"/>
  <c r="U40" i="22"/>
  <c r="V40" i="22"/>
  <c r="R41" i="22"/>
  <c r="S41" i="22"/>
  <c r="T41" i="22"/>
  <c r="U41" i="22"/>
  <c r="V41" i="22"/>
  <c r="R42" i="22"/>
  <c r="S42" i="22"/>
  <c r="T42" i="22"/>
  <c r="U42" i="22"/>
  <c r="V42" i="22"/>
  <c r="R43" i="22"/>
  <c r="S43" i="22"/>
  <c r="T43" i="22"/>
  <c r="U43" i="22"/>
  <c r="V43" i="22"/>
  <c r="R44" i="22"/>
  <c r="S44" i="22"/>
  <c r="T44" i="22"/>
  <c r="U44" i="22"/>
  <c r="V44" i="22"/>
  <c r="R45" i="22"/>
  <c r="S45" i="22"/>
  <c r="T45" i="22"/>
  <c r="U45" i="22"/>
  <c r="V45" i="22"/>
  <c r="R46" i="22"/>
  <c r="S46" i="22"/>
  <c r="T46" i="22"/>
  <c r="U46" i="22"/>
  <c r="V46" i="22"/>
  <c r="R47" i="22"/>
  <c r="S47" i="22"/>
  <c r="T47" i="22"/>
  <c r="U47" i="22"/>
  <c r="V47" i="22"/>
  <c r="R48" i="22"/>
  <c r="S48" i="22"/>
  <c r="T48" i="22"/>
  <c r="U48" i="22"/>
  <c r="V48" i="22"/>
  <c r="R49" i="22"/>
  <c r="S49" i="22"/>
  <c r="T49" i="22"/>
  <c r="U49" i="22"/>
  <c r="V49" i="22"/>
  <c r="R50" i="22"/>
  <c r="S50" i="22"/>
  <c r="T50" i="22"/>
  <c r="U50" i="22"/>
  <c r="V50" i="22"/>
  <c r="R51" i="22"/>
  <c r="S51" i="22"/>
  <c r="T51" i="22"/>
  <c r="U51" i="22"/>
  <c r="V51" i="22"/>
  <c r="R52" i="22"/>
  <c r="S52" i="22"/>
  <c r="T52" i="22"/>
  <c r="U52" i="22"/>
  <c r="V52" i="22"/>
  <c r="R53" i="22"/>
  <c r="S53" i="22"/>
  <c r="T53" i="22"/>
  <c r="U53" i="22"/>
  <c r="V53" i="22"/>
  <c r="R54" i="22"/>
  <c r="S54" i="22"/>
  <c r="T54" i="22"/>
  <c r="U54" i="22"/>
  <c r="V54" i="22"/>
  <c r="R55" i="22"/>
  <c r="S55" i="22"/>
  <c r="T55" i="22"/>
  <c r="U55" i="22"/>
  <c r="V55" i="22"/>
  <c r="R56" i="22"/>
  <c r="S56" i="22"/>
  <c r="T56" i="22"/>
  <c r="U56" i="22"/>
  <c r="V56" i="22"/>
  <c r="R57" i="22"/>
  <c r="S57" i="22"/>
  <c r="T57" i="22"/>
  <c r="U57" i="22"/>
  <c r="V57" i="22"/>
  <c r="R58" i="22"/>
  <c r="S58" i="22"/>
  <c r="T58" i="22"/>
  <c r="U58" i="22"/>
  <c r="V58" i="22"/>
  <c r="R59" i="22"/>
  <c r="S59" i="22"/>
  <c r="T59" i="22"/>
  <c r="U59" i="22"/>
  <c r="V59" i="22"/>
  <c r="R60" i="22"/>
  <c r="S60" i="22"/>
  <c r="T60" i="22"/>
  <c r="U60" i="22"/>
  <c r="V60" i="22"/>
  <c r="R61" i="22"/>
  <c r="S61" i="22"/>
  <c r="T61" i="22"/>
  <c r="U61" i="22"/>
  <c r="V61" i="22"/>
  <c r="R62" i="22"/>
  <c r="S62" i="22"/>
  <c r="T62" i="22"/>
  <c r="U62" i="22"/>
  <c r="V62" i="22"/>
  <c r="R63" i="22"/>
  <c r="S63" i="22"/>
  <c r="T63" i="22"/>
  <c r="U63" i="22"/>
  <c r="V63" i="22"/>
  <c r="R64" i="22"/>
  <c r="S64" i="22"/>
  <c r="T64" i="22"/>
  <c r="U64" i="22"/>
  <c r="V64" i="22"/>
  <c r="R65" i="22"/>
  <c r="S65" i="22"/>
  <c r="T65" i="22"/>
  <c r="U65" i="22"/>
  <c r="V65" i="22"/>
  <c r="R66" i="22"/>
  <c r="S66" i="22"/>
  <c r="T66" i="22"/>
  <c r="U66" i="22"/>
  <c r="V66" i="22"/>
  <c r="R67" i="22"/>
  <c r="S67" i="22"/>
  <c r="T67" i="22"/>
  <c r="U67" i="22"/>
  <c r="V67" i="22"/>
  <c r="R68" i="22"/>
  <c r="S68" i="22"/>
  <c r="T68" i="22"/>
  <c r="U68" i="22"/>
  <c r="V68" i="22"/>
  <c r="R69" i="22"/>
  <c r="S69" i="22"/>
  <c r="T69" i="22"/>
  <c r="U69" i="22"/>
  <c r="V69" i="22"/>
  <c r="R70" i="22"/>
  <c r="S70" i="22"/>
  <c r="T70" i="22"/>
  <c r="U70" i="22"/>
  <c r="V70" i="22"/>
  <c r="R71" i="22"/>
  <c r="S71" i="22"/>
  <c r="T71" i="22"/>
  <c r="U71" i="22"/>
  <c r="V71" i="22"/>
  <c r="R72" i="22"/>
  <c r="S72" i="22"/>
  <c r="T72" i="22"/>
  <c r="U72" i="22"/>
  <c r="V72" i="22"/>
  <c r="R73" i="22"/>
  <c r="S73" i="22"/>
  <c r="T73" i="22"/>
  <c r="U73" i="22"/>
  <c r="V73" i="22"/>
  <c r="R74" i="22"/>
  <c r="S74" i="22"/>
  <c r="T74" i="22"/>
  <c r="U74" i="22"/>
  <c r="V74" i="22"/>
  <c r="R75" i="22"/>
  <c r="S75" i="22"/>
  <c r="T75" i="22"/>
  <c r="U75" i="22"/>
  <c r="V75" i="22"/>
  <c r="R76" i="22"/>
  <c r="S76" i="22"/>
  <c r="T76" i="22"/>
  <c r="U76" i="22"/>
  <c r="V76" i="22"/>
  <c r="R77" i="22"/>
  <c r="S77" i="22"/>
  <c r="T77" i="22"/>
  <c r="U77" i="22"/>
  <c r="V77" i="22"/>
  <c r="R78" i="22"/>
  <c r="S78" i="22"/>
  <c r="T78" i="22"/>
  <c r="U78" i="22"/>
  <c r="V78" i="22"/>
  <c r="R79" i="22"/>
  <c r="S79" i="22"/>
  <c r="T79" i="22"/>
  <c r="U79" i="22"/>
  <c r="V79" i="22"/>
  <c r="R80" i="22"/>
  <c r="S80" i="22"/>
  <c r="T80" i="22"/>
  <c r="U80" i="22"/>
  <c r="V80" i="22"/>
  <c r="R81" i="22"/>
  <c r="S81" i="22"/>
  <c r="T81" i="22"/>
  <c r="U81" i="22"/>
  <c r="V81" i="22"/>
  <c r="R82" i="22"/>
  <c r="S82" i="22"/>
  <c r="T82" i="22"/>
  <c r="U82" i="22"/>
  <c r="V82" i="22"/>
  <c r="R83" i="22"/>
  <c r="S83" i="22"/>
  <c r="T83" i="22"/>
  <c r="U83" i="22"/>
  <c r="V83" i="22"/>
  <c r="R84" i="22"/>
  <c r="S84" i="22"/>
  <c r="T84" i="22"/>
  <c r="U84" i="22"/>
  <c r="V84" i="22"/>
  <c r="R85" i="22"/>
  <c r="S85" i="22"/>
  <c r="T85" i="22"/>
  <c r="U85" i="22"/>
  <c r="V85" i="22"/>
  <c r="R86" i="22"/>
  <c r="S86" i="22"/>
  <c r="T86" i="22"/>
  <c r="U86" i="22"/>
  <c r="V86" i="22"/>
  <c r="R87" i="22"/>
  <c r="S87" i="22"/>
  <c r="T87" i="22"/>
  <c r="U87" i="22"/>
  <c r="V87" i="22"/>
  <c r="R88" i="22"/>
  <c r="S88" i="22"/>
  <c r="T88" i="22"/>
  <c r="U88" i="22"/>
  <c r="V88" i="22"/>
  <c r="R89" i="22"/>
  <c r="S89" i="22"/>
  <c r="T89" i="22"/>
  <c r="U89" i="22"/>
  <c r="V89" i="22"/>
  <c r="R90" i="22"/>
  <c r="S90" i="22"/>
  <c r="T90" i="22"/>
  <c r="U90" i="22"/>
  <c r="V90" i="22"/>
  <c r="R91" i="22"/>
  <c r="S91" i="22"/>
  <c r="T91" i="22"/>
  <c r="U91" i="22"/>
  <c r="V91" i="22"/>
  <c r="R92" i="22"/>
  <c r="S92" i="22"/>
  <c r="T92" i="22"/>
  <c r="U92" i="22"/>
  <c r="V92" i="22"/>
  <c r="R93" i="22"/>
  <c r="S93" i="22"/>
  <c r="T93" i="22"/>
  <c r="U93" i="22"/>
  <c r="V93" i="22"/>
  <c r="R94" i="22"/>
  <c r="S94" i="22"/>
  <c r="T94" i="22"/>
  <c r="U94" i="22"/>
  <c r="V94" i="22"/>
  <c r="R95" i="22"/>
  <c r="S95" i="22"/>
  <c r="T95" i="22"/>
  <c r="U95" i="22"/>
  <c r="V95" i="22"/>
  <c r="R96" i="22"/>
  <c r="S96" i="22"/>
  <c r="T96" i="22"/>
  <c r="U96" i="22"/>
  <c r="V96" i="22"/>
  <c r="R97" i="22"/>
  <c r="S97" i="22"/>
  <c r="T97" i="22"/>
  <c r="U97" i="22"/>
  <c r="V97" i="22"/>
  <c r="R98" i="22"/>
  <c r="S98" i="22"/>
  <c r="T98" i="22"/>
  <c r="U98" i="22"/>
  <c r="V98" i="22"/>
  <c r="R99" i="22"/>
  <c r="S99" i="22"/>
  <c r="T99" i="22"/>
  <c r="U99" i="22"/>
  <c r="V99" i="22"/>
  <c r="R100" i="22"/>
  <c r="S100" i="22"/>
  <c r="T100" i="22"/>
  <c r="U100" i="22"/>
  <c r="V100" i="22"/>
  <c r="R101" i="22"/>
  <c r="S101" i="22"/>
  <c r="T101" i="22"/>
  <c r="U101" i="22"/>
  <c r="V101" i="22"/>
  <c r="S7" i="22"/>
  <c r="T7" i="22"/>
  <c r="U7" i="22"/>
  <c r="V7" i="22"/>
  <c r="R7" i="22"/>
  <c r="I106" i="22"/>
  <c r="I107" i="22" s="1"/>
  <c r="E108" i="22"/>
  <c r="F108" i="22"/>
  <c r="G108" i="22"/>
  <c r="H108" i="22"/>
  <c r="D108" i="22"/>
  <c r="E107" i="22"/>
  <c r="F107" i="22"/>
  <c r="G107" i="22"/>
  <c r="H107" i="22"/>
  <c r="E106" i="22"/>
  <c r="F106" i="22"/>
  <c r="G106" i="22"/>
  <c r="H106" i="22"/>
  <c r="D107" i="22"/>
  <c r="D106" i="22"/>
  <c r="I87" i="22"/>
  <c r="I88" i="22"/>
  <c r="I43" i="22"/>
  <c r="I13" i="22"/>
  <c r="R8" i="21"/>
  <c r="S8" i="21"/>
  <c r="T8" i="21"/>
  <c r="U8" i="21"/>
  <c r="V8" i="21"/>
  <c r="R9" i="21"/>
  <c r="S9" i="21"/>
  <c r="S106" i="21" s="1"/>
  <c r="S107" i="21" s="1"/>
  <c r="S108" i="21" s="1"/>
  <c r="T9" i="21"/>
  <c r="U9" i="21"/>
  <c r="V9" i="21"/>
  <c r="R10" i="21"/>
  <c r="S10" i="21"/>
  <c r="T10" i="21"/>
  <c r="U10" i="21"/>
  <c r="V10" i="21"/>
  <c r="V106" i="21" s="1"/>
  <c r="V107" i="21" s="1"/>
  <c r="R11" i="21"/>
  <c r="S11" i="21"/>
  <c r="T11" i="21"/>
  <c r="U11" i="21"/>
  <c r="V11" i="21"/>
  <c r="R12" i="21"/>
  <c r="S12" i="21"/>
  <c r="T12" i="21"/>
  <c r="T106" i="21" s="1"/>
  <c r="U12" i="21"/>
  <c r="V12" i="21"/>
  <c r="R13" i="21"/>
  <c r="S13" i="21"/>
  <c r="T13" i="21"/>
  <c r="U13" i="21"/>
  <c r="V13" i="21"/>
  <c r="R14" i="21"/>
  <c r="R106" i="21" s="1"/>
  <c r="S14" i="21"/>
  <c r="T14" i="21"/>
  <c r="U14" i="21"/>
  <c r="V14" i="21"/>
  <c r="R15" i="21"/>
  <c r="S15" i="21"/>
  <c r="T15" i="21"/>
  <c r="U15" i="21"/>
  <c r="U106" i="21" s="1"/>
  <c r="U107" i="21" s="1"/>
  <c r="U108" i="21" s="1"/>
  <c r="V15" i="21"/>
  <c r="R16" i="21"/>
  <c r="S16" i="21"/>
  <c r="T16" i="21"/>
  <c r="U16" i="21"/>
  <c r="V16" i="21"/>
  <c r="R17" i="21"/>
  <c r="S17" i="21"/>
  <c r="T17" i="21"/>
  <c r="U17" i="21"/>
  <c r="V17" i="21"/>
  <c r="R18" i="21"/>
  <c r="S18" i="21"/>
  <c r="T18" i="21"/>
  <c r="U18" i="21"/>
  <c r="V18" i="21"/>
  <c r="R19" i="21"/>
  <c r="S19" i="21"/>
  <c r="T19" i="21"/>
  <c r="U19" i="21"/>
  <c r="V19" i="21"/>
  <c r="R20" i="21"/>
  <c r="S20" i="21"/>
  <c r="T20" i="21"/>
  <c r="U20" i="21"/>
  <c r="V20" i="21"/>
  <c r="R21" i="21"/>
  <c r="S21" i="21"/>
  <c r="T21" i="21"/>
  <c r="U21" i="21"/>
  <c r="V21" i="21"/>
  <c r="R22" i="21"/>
  <c r="S22" i="21"/>
  <c r="T22" i="21"/>
  <c r="U22" i="21"/>
  <c r="V22" i="21"/>
  <c r="R23" i="21"/>
  <c r="S23" i="21"/>
  <c r="T23" i="21"/>
  <c r="U23" i="21"/>
  <c r="V23" i="21"/>
  <c r="R24" i="21"/>
  <c r="S24" i="21"/>
  <c r="T24" i="21"/>
  <c r="U24" i="21"/>
  <c r="V24" i="21"/>
  <c r="R25" i="21"/>
  <c r="S25" i="21"/>
  <c r="T25" i="21"/>
  <c r="U25" i="21"/>
  <c r="V25" i="21"/>
  <c r="R26" i="21"/>
  <c r="S26" i="21"/>
  <c r="T26" i="21"/>
  <c r="U26" i="21"/>
  <c r="V26" i="21"/>
  <c r="R27" i="21"/>
  <c r="S27" i="21"/>
  <c r="T27" i="21"/>
  <c r="U27" i="21"/>
  <c r="V27" i="21"/>
  <c r="R28" i="21"/>
  <c r="S28" i="21"/>
  <c r="T28" i="21"/>
  <c r="U28" i="21"/>
  <c r="V28" i="21"/>
  <c r="R29" i="21"/>
  <c r="S29" i="21"/>
  <c r="T29" i="21"/>
  <c r="U29" i="21"/>
  <c r="V29" i="21"/>
  <c r="R31" i="21"/>
  <c r="S31" i="21"/>
  <c r="T31" i="21"/>
  <c r="U31" i="21"/>
  <c r="V31" i="21"/>
  <c r="R32" i="21"/>
  <c r="S32" i="21"/>
  <c r="T32" i="21"/>
  <c r="U32" i="21"/>
  <c r="V32" i="21"/>
  <c r="R33" i="21"/>
  <c r="S33" i="21"/>
  <c r="T33" i="21"/>
  <c r="U33" i="21"/>
  <c r="V33" i="21"/>
  <c r="R34" i="21"/>
  <c r="S34" i="21"/>
  <c r="T34" i="21"/>
  <c r="U34" i="21"/>
  <c r="V34" i="21"/>
  <c r="R35" i="21"/>
  <c r="S35" i="21"/>
  <c r="T35" i="21"/>
  <c r="U35" i="21"/>
  <c r="V35" i="21"/>
  <c r="R36" i="21"/>
  <c r="S36" i="21"/>
  <c r="T36" i="21"/>
  <c r="U36" i="21"/>
  <c r="V36" i="21"/>
  <c r="R37" i="21"/>
  <c r="S37" i="21"/>
  <c r="T37" i="21"/>
  <c r="U37" i="21"/>
  <c r="V37" i="21"/>
  <c r="R38" i="21"/>
  <c r="S38" i="21"/>
  <c r="T38" i="21"/>
  <c r="U38" i="21"/>
  <c r="V38" i="21"/>
  <c r="R39" i="21"/>
  <c r="S39" i="21"/>
  <c r="T39" i="21"/>
  <c r="U39" i="21"/>
  <c r="V39" i="21"/>
  <c r="R40" i="21"/>
  <c r="S40" i="21"/>
  <c r="T40" i="21"/>
  <c r="U40" i="21"/>
  <c r="V40" i="21"/>
  <c r="R41" i="21"/>
  <c r="S41" i="21"/>
  <c r="T41" i="21"/>
  <c r="U41" i="21"/>
  <c r="V41" i="21"/>
  <c r="R42" i="21"/>
  <c r="S42" i="21"/>
  <c r="T42" i="21"/>
  <c r="U42" i="21"/>
  <c r="V42" i="21"/>
  <c r="R43" i="21"/>
  <c r="S43" i="21"/>
  <c r="T43" i="21"/>
  <c r="U43" i="21"/>
  <c r="V43" i="21"/>
  <c r="R44" i="21"/>
  <c r="S44" i="21"/>
  <c r="T44" i="21"/>
  <c r="U44" i="21"/>
  <c r="V44" i="21"/>
  <c r="R45" i="21"/>
  <c r="S45" i="21"/>
  <c r="T45" i="21"/>
  <c r="U45" i="21"/>
  <c r="V45" i="21"/>
  <c r="R47" i="21"/>
  <c r="S47" i="21"/>
  <c r="T47" i="21"/>
  <c r="U47" i="21"/>
  <c r="V47" i="21"/>
  <c r="R48" i="21"/>
  <c r="S48" i="21"/>
  <c r="T48" i="21"/>
  <c r="U48" i="21"/>
  <c r="V48" i="21"/>
  <c r="R49" i="21"/>
  <c r="S49" i="21"/>
  <c r="T49" i="21"/>
  <c r="U49" i="21"/>
  <c r="V49" i="21"/>
  <c r="R50" i="21"/>
  <c r="S50" i="21"/>
  <c r="T50" i="21"/>
  <c r="U50" i="21"/>
  <c r="V50" i="21"/>
  <c r="R51" i="21"/>
  <c r="S51" i="21"/>
  <c r="T51" i="21"/>
  <c r="U51" i="21"/>
  <c r="V51" i="21"/>
  <c r="R52" i="21"/>
  <c r="S52" i="21"/>
  <c r="T52" i="21"/>
  <c r="U52" i="21"/>
  <c r="V52" i="21"/>
  <c r="R53" i="21"/>
  <c r="S53" i="21"/>
  <c r="T53" i="21"/>
  <c r="U53" i="21"/>
  <c r="V53" i="21"/>
  <c r="R54" i="21"/>
  <c r="S54" i="21"/>
  <c r="T54" i="21"/>
  <c r="U54" i="21"/>
  <c r="V54" i="21"/>
  <c r="R55" i="21"/>
  <c r="S55" i="21"/>
  <c r="T55" i="21"/>
  <c r="U55" i="21"/>
  <c r="V55" i="21"/>
  <c r="R56" i="21"/>
  <c r="S56" i="21"/>
  <c r="T56" i="21"/>
  <c r="U56" i="21"/>
  <c r="V56" i="21"/>
  <c r="R58" i="21"/>
  <c r="S58" i="21"/>
  <c r="T58" i="21"/>
  <c r="U58" i="21"/>
  <c r="V58" i="21"/>
  <c r="R59" i="21"/>
  <c r="S59" i="21"/>
  <c r="T59" i="21"/>
  <c r="U59" i="21"/>
  <c r="V59" i="21"/>
  <c r="R60" i="21"/>
  <c r="S60" i="21"/>
  <c r="T60" i="21"/>
  <c r="U60" i="21"/>
  <c r="V60" i="21"/>
  <c r="R61" i="21"/>
  <c r="S61" i="21"/>
  <c r="T61" i="21"/>
  <c r="U61" i="21"/>
  <c r="V61" i="21"/>
  <c r="R62" i="21"/>
  <c r="S62" i="21"/>
  <c r="T62" i="21"/>
  <c r="U62" i="21"/>
  <c r="V62" i="21"/>
  <c r="R64" i="21"/>
  <c r="S64" i="21"/>
  <c r="T64" i="21"/>
  <c r="U64" i="21"/>
  <c r="V64" i="21"/>
  <c r="R65" i="21"/>
  <c r="S65" i="21"/>
  <c r="T65" i="21"/>
  <c r="U65" i="21"/>
  <c r="V65" i="21"/>
  <c r="R66" i="21"/>
  <c r="S66" i="21"/>
  <c r="T66" i="21"/>
  <c r="U66" i="21"/>
  <c r="V66" i="21"/>
  <c r="R67" i="21"/>
  <c r="S67" i="21"/>
  <c r="T67" i="21"/>
  <c r="U67" i="21"/>
  <c r="V67" i="21"/>
  <c r="R68" i="21"/>
  <c r="S68" i="21"/>
  <c r="T68" i="21"/>
  <c r="U68" i="21"/>
  <c r="V68" i="21"/>
  <c r="R69" i="21"/>
  <c r="S69" i="21"/>
  <c r="T69" i="21"/>
  <c r="U69" i="21"/>
  <c r="V69" i="21"/>
  <c r="R70" i="21"/>
  <c r="S70" i="21"/>
  <c r="T70" i="21"/>
  <c r="U70" i="21"/>
  <c r="V70" i="21"/>
  <c r="R71" i="21"/>
  <c r="S71" i="21"/>
  <c r="T71" i="21"/>
  <c r="U71" i="21"/>
  <c r="V71" i="21"/>
  <c r="R72" i="21"/>
  <c r="S72" i="21"/>
  <c r="T72" i="21"/>
  <c r="U72" i="21"/>
  <c r="V72" i="21"/>
  <c r="R74" i="21"/>
  <c r="S74" i="21"/>
  <c r="T74" i="21"/>
  <c r="U74" i="21"/>
  <c r="V74" i="21"/>
  <c r="R75" i="21"/>
  <c r="S75" i="21"/>
  <c r="T75" i="21"/>
  <c r="U75" i="21"/>
  <c r="V75" i="21"/>
  <c r="R76" i="21"/>
  <c r="S76" i="21"/>
  <c r="T76" i="21"/>
  <c r="U76" i="21"/>
  <c r="V76" i="21"/>
  <c r="R77" i="21"/>
  <c r="S77" i="21"/>
  <c r="T77" i="21"/>
  <c r="U77" i="21"/>
  <c r="V77" i="21"/>
  <c r="R78" i="21"/>
  <c r="S78" i="21"/>
  <c r="T78" i="21"/>
  <c r="U78" i="21"/>
  <c r="V78" i="21"/>
  <c r="R79" i="21"/>
  <c r="S79" i="21"/>
  <c r="T79" i="21"/>
  <c r="U79" i="21"/>
  <c r="V79" i="21"/>
  <c r="R80" i="21"/>
  <c r="S80" i="21"/>
  <c r="T80" i="21"/>
  <c r="U80" i="21"/>
  <c r="V80" i="21"/>
  <c r="R81" i="21"/>
  <c r="S81" i="21"/>
  <c r="T81" i="21"/>
  <c r="U81" i="21"/>
  <c r="V81" i="21"/>
  <c r="R82" i="21"/>
  <c r="S82" i="21"/>
  <c r="T82" i="21"/>
  <c r="U82" i="21"/>
  <c r="V82" i="21"/>
  <c r="R83" i="21"/>
  <c r="S83" i="21"/>
  <c r="T83" i="21"/>
  <c r="U83" i="21"/>
  <c r="V83" i="21"/>
  <c r="R84" i="21"/>
  <c r="S84" i="21"/>
  <c r="T84" i="21"/>
  <c r="U84" i="21"/>
  <c r="V84" i="21"/>
  <c r="R85" i="21"/>
  <c r="S85" i="21"/>
  <c r="T85" i="21"/>
  <c r="U85" i="21"/>
  <c r="V85" i="21"/>
  <c r="R86" i="21"/>
  <c r="S86" i="21"/>
  <c r="T86" i="21"/>
  <c r="U86" i="21"/>
  <c r="V86" i="21"/>
  <c r="R87" i="21"/>
  <c r="S87" i="21"/>
  <c r="T87" i="21"/>
  <c r="U87" i="21"/>
  <c r="V87" i="21"/>
  <c r="R88" i="21"/>
  <c r="S88" i="21"/>
  <c r="T88" i="21"/>
  <c r="U88" i="21"/>
  <c r="V88" i="21"/>
  <c r="R89" i="21"/>
  <c r="S89" i="21"/>
  <c r="T89" i="21"/>
  <c r="U89" i="21"/>
  <c r="V89" i="21"/>
  <c r="R90" i="21"/>
  <c r="S90" i="21"/>
  <c r="T90" i="21"/>
  <c r="U90" i="21"/>
  <c r="V90" i="21"/>
  <c r="R91" i="21"/>
  <c r="S91" i="21"/>
  <c r="T91" i="21"/>
  <c r="U91" i="21"/>
  <c r="V91" i="21"/>
  <c r="R92" i="21"/>
  <c r="S92" i="21"/>
  <c r="T92" i="21"/>
  <c r="U92" i="21"/>
  <c r="V92" i="21"/>
  <c r="R94" i="21"/>
  <c r="S94" i="21"/>
  <c r="T94" i="21"/>
  <c r="U94" i="21"/>
  <c r="V94" i="21"/>
  <c r="R95" i="21"/>
  <c r="S95" i="21"/>
  <c r="T95" i="21"/>
  <c r="U95" i="21"/>
  <c r="V95" i="21"/>
  <c r="R96" i="21"/>
  <c r="S96" i="21"/>
  <c r="T96" i="21"/>
  <c r="U96" i="21"/>
  <c r="V96" i="21"/>
  <c r="R97" i="21"/>
  <c r="S97" i="21"/>
  <c r="T97" i="21"/>
  <c r="U97" i="21"/>
  <c r="V97" i="21"/>
  <c r="R98" i="21"/>
  <c r="S98" i="21"/>
  <c r="T98" i="21"/>
  <c r="U98" i="21"/>
  <c r="V98" i="21"/>
  <c r="R99" i="21"/>
  <c r="S99" i="21"/>
  <c r="T99" i="21"/>
  <c r="U99" i="21"/>
  <c r="V99" i="21"/>
  <c r="S7" i="21"/>
  <c r="T7" i="21"/>
  <c r="U7" i="21"/>
  <c r="V7" i="21"/>
  <c r="R7" i="21"/>
  <c r="P98" i="21"/>
  <c r="Y107" i="21"/>
  <c r="Z107" i="21"/>
  <c r="Z108" i="21" s="1"/>
  <c r="Y108" i="21"/>
  <c r="Z106" i="21"/>
  <c r="Y106" i="21"/>
  <c r="L106" i="21"/>
  <c r="L107" i="21" s="1"/>
  <c r="L108" i="21" s="1"/>
  <c r="M106" i="21"/>
  <c r="M107" i="21" s="1"/>
  <c r="N106" i="21"/>
  <c r="N107" i="21" s="1"/>
  <c r="N108" i="21" s="1"/>
  <c r="O106" i="21"/>
  <c r="O107" i="21" s="1"/>
  <c r="K106" i="21"/>
  <c r="K107" i="21" s="1"/>
  <c r="E108" i="21"/>
  <c r="F108" i="21"/>
  <c r="G108" i="21"/>
  <c r="H108" i="21"/>
  <c r="I108" i="21"/>
  <c r="J108" i="21"/>
  <c r="D108" i="21"/>
  <c r="E107" i="21"/>
  <c r="F107" i="21"/>
  <c r="G107" i="21"/>
  <c r="H107" i="21"/>
  <c r="I107" i="21"/>
  <c r="J107" i="21"/>
  <c r="D107" i="21"/>
  <c r="J106" i="21"/>
  <c r="I106" i="21"/>
  <c r="E106" i="21"/>
  <c r="F106" i="21"/>
  <c r="G106" i="21"/>
  <c r="H106" i="21"/>
  <c r="D106" i="21"/>
  <c r="S106" i="20"/>
  <c r="T106" i="20"/>
  <c r="U106" i="20"/>
  <c r="V106" i="20"/>
  <c r="R106" i="20"/>
  <c r="L106" i="20"/>
  <c r="L107" i="20" s="1"/>
  <c r="M106" i="20"/>
  <c r="M107" i="20" s="1"/>
  <c r="N106" i="20"/>
  <c r="N107" i="20" s="1"/>
  <c r="O106" i="20"/>
  <c r="K106" i="20"/>
  <c r="P106" i="20"/>
  <c r="W106" i="20"/>
  <c r="R8" i="20"/>
  <c r="S8" i="20"/>
  <c r="T8" i="20"/>
  <c r="U8" i="20"/>
  <c r="V8" i="20"/>
  <c r="R9" i="20"/>
  <c r="S9" i="20"/>
  <c r="T9" i="20"/>
  <c r="U9" i="20"/>
  <c r="V9" i="20"/>
  <c r="R10" i="20"/>
  <c r="S10" i="20"/>
  <c r="T10" i="20"/>
  <c r="U10" i="20"/>
  <c r="V10" i="20"/>
  <c r="R11" i="20"/>
  <c r="S11" i="20"/>
  <c r="T11" i="20"/>
  <c r="U11" i="20"/>
  <c r="V11" i="20"/>
  <c r="R12" i="20"/>
  <c r="S12" i="20"/>
  <c r="T12" i="20"/>
  <c r="U12" i="20"/>
  <c r="V12" i="20"/>
  <c r="R13" i="20"/>
  <c r="S13" i="20"/>
  <c r="T13" i="20"/>
  <c r="U13" i="20"/>
  <c r="V13" i="20"/>
  <c r="R14" i="20"/>
  <c r="S14" i="20"/>
  <c r="T14" i="20"/>
  <c r="U14" i="20"/>
  <c r="V14" i="20"/>
  <c r="R15" i="20"/>
  <c r="S15" i="20"/>
  <c r="T15" i="20"/>
  <c r="U15" i="20"/>
  <c r="V15" i="20"/>
  <c r="R16" i="20"/>
  <c r="S16" i="20"/>
  <c r="T16" i="20"/>
  <c r="U16" i="20"/>
  <c r="V16" i="20"/>
  <c r="R17" i="20"/>
  <c r="S17" i="20"/>
  <c r="T17" i="20"/>
  <c r="U17" i="20"/>
  <c r="V17" i="20"/>
  <c r="R18" i="20"/>
  <c r="S18" i="20"/>
  <c r="T18" i="20"/>
  <c r="U18" i="20"/>
  <c r="V18" i="20"/>
  <c r="R19" i="20"/>
  <c r="S19" i="20"/>
  <c r="T19" i="20"/>
  <c r="U19" i="20"/>
  <c r="V19" i="20"/>
  <c r="R20" i="20"/>
  <c r="S20" i="20"/>
  <c r="T20" i="20"/>
  <c r="U20" i="20"/>
  <c r="V20" i="20"/>
  <c r="R21" i="20"/>
  <c r="S21" i="20"/>
  <c r="T21" i="20"/>
  <c r="U21" i="20"/>
  <c r="V21" i="20"/>
  <c r="R22" i="20"/>
  <c r="S22" i="20"/>
  <c r="T22" i="20"/>
  <c r="U22" i="20"/>
  <c r="V22" i="20"/>
  <c r="R23" i="20"/>
  <c r="S23" i="20"/>
  <c r="T23" i="20"/>
  <c r="U23" i="20"/>
  <c r="V23" i="20"/>
  <c r="R24" i="20"/>
  <c r="S24" i="20"/>
  <c r="T24" i="20"/>
  <c r="U24" i="20"/>
  <c r="V24" i="20"/>
  <c r="R25" i="20"/>
  <c r="S25" i="20"/>
  <c r="T25" i="20"/>
  <c r="U25" i="20"/>
  <c r="V25" i="20"/>
  <c r="R26" i="20"/>
  <c r="S26" i="20"/>
  <c r="T26" i="20"/>
  <c r="U26" i="20"/>
  <c r="V26" i="20"/>
  <c r="R27" i="20"/>
  <c r="S27" i="20"/>
  <c r="T27" i="20"/>
  <c r="U27" i="20"/>
  <c r="V27" i="20"/>
  <c r="R28" i="20"/>
  <c r="S28" i="20"/>
  <c r="T28" i="20"/>
  <c r="U28" i="20"/>
  <c r="V28" i="20"/>
  <c r="R29" i="20"/>
  <c r="S29" i="20"/>
  <c r="T29" i="20"/>
  <c r="U29" i="20"/>
  <c r="V29" i="20"/>
  <c r="R31" i="20"/>
  <c r="S31" i="20"/>
  <c r="T31" i="20"/>
  <c r="U31" i="20"/>
  <c r="V31" i="20"/>
  <c r="R32" i="20"/>
  <c r="S32" i="20"/>
  <c r="T32" i="20"/>
  <c r="U32" i="20"/>
  <c r="V32" i="20"/>
  <c r="R33" i="20"/>
  <c r="S33" i="20"/>
  <c r="T33" i="20"/>
  <c r="U33" i="20"/>
  <c r="V33" i="20"/>
  <c r="R34" i="20"/>
  <c r="S34" i="20"/>
  <c r="T34" i="20"/>
  <c r="U34" i="20"/>
  <c r="V34" i="20"/>
  <c r="R35" i="20"/>
  <c r="S35" i="20"/>
  <c r="T35" i="20"/>
  <c r="U35" i="20"/>
  <c r="V35" i="20"/>
  <c r="R36" i="20"/>
  <c r="S36" i="20"/>
  <c r="T36" i="20"/>
  <c r="U36" i="20"/>
  <c r="V36" i="20"/>
  <c r="R37" i="20"/>
  <c r="S37" i="20"/>
  <c r="T37" i="20"/>
  <c r="U37" i="20"/>
  <c r="V37" i="20"/>
  <c r="R38" i="20"/>
  <c r="S38" i="20"/>
  <c r="T38" i="20"/>
  <c r="U38" i="20"/>
  <c r="V38" i="20"/>
  <c r="R39" i="20"/>
  <c r="S39" i="20"/>
  <c r="T39" i="20"/>
  <c r="U39" i="20"/>
  <c r="V39" i="20"/>
  <c r="R40" i="20"/>
  <c r="S40" i="20"/>
  <c r="T40" i="20"/>
  <c r="U40" i="20"/>
  <c r="V40" i="20"/>
  <c r="R41" i="20"/>
  <c r="S41" i="20"/>
  <c r="T41" i="20"/>
  <c r="U41" i="20"/>
  <c r="V41" i="20"/>
  <c r="R42" i="20"/>
  <c r="S42" i="20"/>
  <c r="T42" i="20"/>
  <c r="U42" i="20"/>
  <c r="V42" i="20"/>
  <c r="R43" i="20"/>
  <c r="S43" i="20"/>
  <c r="T43" i="20"/>
  <c r="U43" i="20"/>
  <c r="V43" i="20"/>
  <c r="R44" i="20"/>
  <c r="S44" i="20"/>
  <c r="T44" i="20"/>
  <c r="U44" i="20"/>
  <c r="V44" i="20"/>
  <c r="R45" i="20"/>
  <c r="S45" i="20"/>
  <c r="T45" i="20"/>
  <c r="U45" i="20"/>
  <c r="V45" i="20"/>
  <c r="R47" i="20"/>
  <c r="S47" i="20"/>
  <c r="T47" i="20"/>
  <c r="U47" i="20"/>
  <c r="V47" i="20"/>
  <c r="R48" i="20"/>
  <c r="S48" i="20"/>
  <c r="T48" i="20"/>
  <c r="U48" i="20"/>
  <c r="V48" i="20"/>
  <c r="R49" i="20"/>
  <c r="S49" i="20"/>
  <c r="T49" i="20"/>
  <c r="U49" i="20"/>
  <c r="V49" i="20"/>
  <c r="R50" i="20"/>
  <c r="S50" i="20"/>
  <c r="T50" i="20"/>
  <c r="U50" i="20"/>
  <c r="V50" i="20"/>
  <c r="R51" i="20"/>
  <c r="S51" i="20"/>
  <c r="T51" i="20"/>
  <c r="U51" i="20"/>
  <c r="V51" i="20"/>
  <c r="R52" i="20"/>
  <c r="S52" i="20"/>
  <c r="T52" i="20"/>
  <c r="U52" i="20"/>
  <c r="V52" i="20"/>
  <c r="R53" i="20"/>
  <c r="S53" i="20"/>
  <c r="T53" i="20"/>
  <c r="U53" i="20"/>
  <c r="V53" i="20"/>
  <c r="R54" i="20"/>
  <c r="S54" i="20"/>
  <c r="T54" i="20"/>
  <c r="U54" i="20"/>
  <c r="V54" i="20"/>
  <c r="R55" i="20"/>
  <c r="S55" i="20"/>
  <c r="T55" i="20"/>
  <c r="U55" i="20"/>
  <c r="V55" i="20"/>
  <c r="R56" i="20"/>
  <c r="S56" i="20"/>
  <c r="T56" i="20"/>
  <c r="U56" i="20"/>
  <c r="V56" i="20"/>
  <c r="R58" i="20"/>
  <c r="S58" i="20"/>
  <c r="T58" i="20"/>
  <c r="U58" i="20"/>
  <c r="V58" i="20"/>
  <c r="R59" i="20"/>
  <c r="S59" i="20"/>
  <c r="T59" i="20"/>
  <c r="U59" i="20"/>
  <c r="V59" i="20"/>
  <c r="R60" i="20"/>
  <c r="S60" i="20"/>
  <c r="T60" i="20"/>
  <c r="U60" i="20"/>
  <c r="V60" i="20"/>
  <c r="R61" i="20"/>
  <c r="S61" i="20"/>
  <c r="T61" i="20"/>
  <c r="U61" i="20"/>
  <c r="V61" i="20"/>
  <c r="R62" i="20"/>
  <c r="S62" i="20"/>
  <c r="T62" i="20"/>
  <c r="U62" i="20"/>
  <c r="V62" i="20"/>
  <c r="R64" i="20"/>
  <c r="S64" i="20"/>
  <c r="T64" i="20"/>
  <c r="U64" i="20"/>
  <c r="V64" i="20"/>
  <c r="R65" i="20"/>
  <c r="S65" i="20"/>
  <c r="T65" i="20"/>
  <c r="U65" i="20"/>
  <c r="V65" i="20"/>
  <c r="R66" i="20"/>
  <c r="S66" i="20"/>
  <c r="T66" i="20"/>
  <c r="U66" i="20"/>
  <c r="V66" i="20"/>
  <c r="R67" i="20"/>
  <c r="S67" i="20"/>
  <c r="T67" i="20"/>
  <c r="U67" i="20"/>
  <c r="V67" i="20"/>
  <c r="R68" i="20"/>
  <c r="S68" i="20"/>
  <c r="T68" i="20"/>
  <c r="U68" i="20"/>
  <c r="V68" i="20"/>
  <c r="R69" i="20"/>
  <c r="S69" i="20"/>
  <c r="T69" i="20"/>
  <c r="U69" i="20"/>
  <c r="V69" i="20"/>
  <c r="R70" i="20"/>
  <c r="S70" i="20"/>
  <c r="T70" i="20"/>
  <c r="U70" i="20"/>
  <c r="V70" i="20"/>
  <c r="R71" i="20"/>
  <c r="S71" i="20"/>
  <c r="T71" i="20"/>
  <c r="U71" i="20"/>
  <c r="V71" i="20"/>
  <c r="R72" i="20"/>
  <c r="S72" i="20"/>
  <c r="T72" i="20"/>
  <c r="U72" i="20"/>
  <c r="V72" i="20"/>
  <c r="R74" i="20"/>
  <c r="S74" i="20"/>
  <c r="T74" i="20"/>
  <c r="U74" i="20"/>
  <c r="V74" i="20"/>
  <c r="R75" i="20"/>
  <c r="S75" i="20"/>
  <c r="T75" i="20"/>
  <c r="U75" i="20"/>
  <c r="V75" i="20"/>
  <c r="R76" i="20"/>
  <c r="S76" i="20"/>
  <c r="T76" i="20"/>
  <c r="U76" i="20"/>
  <c r="V76" i="20"/>
  <c r="R77" i="20"/>
  <c r="S77" i="20"/>
  <c r="T77" i="20"/>
  <c r="U77" i="20"/>
  <c r="V77" i="20"/>
  <c r="R78" i="20"/>
  <c r="S78" i="20"/>
  <c r="T78" i="20"/>
  <c r="U78" i="20"/>
  <c r="V78" i="20"/>
  <c r="R79" i="20"/>
  <c r="S79" i="20"/>
  <c r="T79" i="20"/>
  <c r="U79" i="20"/>
  <c r="V79" i="20"/>
  <c r="R80" i="20"/>
  <c r="S80" i="20"/>
  <c r="T80" i="20"/>
  <c r="U80" i="20"/>
  <c r="V80" i="20"/>
  <c r="R81" i="20"/>
  <c r="S81" i="20"/>
  <c r="T81" i="20"/>
  <c r="U81" i="20"/>
  <c r="V81" i="20"/>
  <c r="R82" i="20"/>
  <c r="S82" i="20"/>
  <c r="T82" i="20"/>
  <c r="U82" i="20"/>
  <c r="V82" i="20"/>
  <c r="R83" i="20"/>
  <c r="S83" i="20"/>
  <c r="T83" i="20"/>
  <c r="U83" i="20"/>
  <c r="V83" i="20"/>
  <c r="R84" i="20"/>
  <c r="S84" i="20"/>
  <c r="T84" i="20"/>
  <c r="U84" i="20"/>
  <c r="V84" i="20"/>
  <c r="R85" i="20"/>
  <c r="S85" i="20"/>
  <c r="T85" i="20"/>
  <c r="U85" i="20"/>
  <c r="V85" i="20"/>
  <c r="R86" i="20"/>
  <c r="S86" i="20"/>
  <c r="T86" i="20"/>
  <c r="U86" i="20"/>
  <c r="V86" i="20"/>
  <c r="R87" i="20"/>
  <c r="S87" i="20"/>
  <c r="T87" i="20"/>
  <c r="U87" i="20"/>
  <c r="V87" i="20"/>
  <c r="R88" i="20"/>
  <c r="S88" i="20"/>
  <c r="T88" i="20"/>
  <c r="U88" i="20"/>
  <c r="V88" i="20"/>
  <c r="R89" i="20"/>
  <c r="S89" i="20"/>
  <c r="T89" i="20"/>
  <c r="U89" i="20"/>
  <c r="V89" i="20"/>
  <c r="R90" i="20"/>
  <c r="S90" i="20"/>
  <c r="T90" i="20"/>
  <c r="U90" i="20"/>
  <c r="V90" i="20"/>
  <c r="R91" i="20"/>
  <c r="S91" i="20"/>
  <c r="T91" i="20"/>
  <c r="U91" i="20"/>
  <c r="V91" i="20"/>
  <c r="R92" i="20"/>
  <c r="S92" i="20"/>
  <c r="T92" i="20"/>
  <c r="U92" i="20"/>
  <c r="V92" i="20"/>
  <c r="R94" i="20"/>
  <c r="S94" i="20"/>
  <c r="T94" i="20"/>
  <c r="U94" i="20"/>
  <c r="V94" i="20"/>
  <c r="R95" i="20"/>
  <c r="S95" i="20"/>
  <c r="T95" i="20"/>
  <c r="U95" i="20"/>
  <c r="V95" i="20"/>
  <c r="R96" i="20"/>
  <c r="S96" i="20"/>
  <c r="T96" i="20"/>
  <c r="U96" i="20"/>
  <c r="V96" i="20"/>
  <c r="R97" i="20"/>
  <c r="S97" i="20"/>
  <c r="T97" i="20"/>
  <c r="U97" i="20"/>
  <c r="V97" i="20"/>
  <c r="R98" i="20"/>
  <c r="S98" i="20"/>
  <c r="T98" i="20"/>
  <c r="U98" i="20"/>
  <c r="V98" i="20"/>
  <c r="R99" i="20"/>
  <c r="S99" i="20"/>
  <c r="T99" i="20"/>
  <c r="U99" i="20"/>
  <c r="V99" i="20"/>
  <c r="Z106" i="20"/>
  <c r="Z107" i="20" s="1"/>
  <c r="Y106" i="20"/>
  <c r="Y107" i="20" s="1"/>
  <c r="I106" i="20"/>
  <c r="I107" i="20" s="1"/>
  <c r="E108" i="20"/>
  <c r="F108" i="20"/>
  <c r="G108" i="20"/>
  <c r="H108" i="20"/>
  <c r="E107" i="20"/>
  <c r="F107" i="20"/>
  <c r="G107" i="20"/>
  <c r="H107" i="20"/>
  <c r="E106" i="20"/>
  <c r="F106" i="20"/>
  <c r="G106" i="20"/>
  <c r="H106" i="20"/>
  <c r="O107" i="20"/>
  <c r="D108" i="20"/>
  <c r="D107" i="20"/>
  <c r="D106" i="20"/>
  <c r="Z106" i="6"/>
  <c r="Z107" i="6" s="1"/>
  <c r="Y106" i="6"/>
  <c r="V106" i="6"/>
  <c r="V107" i="6" s="1"/>
  <c r="V108" i="6" s="1"/>
  <c r="S106" i="6"/>
  <c r="T106" i="6"/>
  <c r="U106" i="6"/>
  <c r="U107" i="6" s="1"/>
  <c r="U108" i="6" s="1"/>
  <c r="R106" i="6"/>
  <c r="R8" i="6"/>
  <c r="S8" i="6"/>
  <c r="T8" i="6"/>
  <c r="U8" i="6"/>
  <c r="V8" i="6"/>
  <c r="R9" i="6"/>
  <c r="S9" i="6"/>
  <c r="T9" i="6"/>
  <c r="T103" i="6" s="1"/>
  <c r="U9" i="6"/>
  <c r="V9" i="6"/>
  <c r="R10" i="6"/>
  <c r="S10" i="6"/>
  <c r="T10" i="6"/>
  <c r="U10" i="6"/>
  <c r="V10" i="6"/>
  <c r="R11" i="6"/>
  <c r="S11" i="6"/>
  <c r="T11" i="6"/>
  <c r="U11" i="6"/>
  <c r="V11" i="6"/>
  <c r="R12" i="6"/>
  <c r="S12" i="6"/>
  <c r="T12" i="6"/>
  <c r="U12" i="6"/>
  <c r="V12" i="6"/>
  <c r="R13" i="6"/>
  <c r="S13" i="6"/>
  <c r="T13" i="6"/>
  <c r="U13" i="6"/>
  <c r="V13" i="6"/>
  <c r="R14" i="6"/>
  <c r="S14" i="6"/>
  <c r="S103" i="6" s="1"/>
  <c r="T14" i="6"/>
  <c r="U14" i="6"/>
  <c r="V14" i="6"/>
  <c r="R15" i="6"/>
  <c r="S15" i="6"/>
  <c r="T15" i="6"/>
  <c r="U15" i="6"/>
  <c r="V15" i="6"/>
  <c r="R16" i="6"/>
  <c r="S16" i="6"/>
  <c r="T16" i="6"/>
  <c r="U16" i="6"/>
  <c r="V16" i="6"/>
  <c r="R17" i="6"/>
  <c r="S17" i="6"/>
  <c r="T17" i="6"/>
  <c r="U17" i="6"/>
  <c r="V17" i="6"/>
  <c r="R18" i="6"/>
  <c r="S18" i="6"/>
  <c r="T18" i="6"/>
  <c r="U18" i="6"/>
  <c r="V18" i="6"/>
  <c r="R19" i="6"/>
  <c r="S19" i="6"/>
  <c r="T19" i="6"/>
  <c r="U19" i="6"/>
  <c r="V19" i="6"/>
  <c r="R20" i="6"/>
  <c r="S20" i="6"/>
  <c r="T20" i="6"/>
  <c r="U20" i="6"/>
  <c r="V20" i="6"/>
  <c r="R21" i="6"/>
  <c r="S21" i="6"/>
  <c r="T21" i="6"/>
  <c r="U21" i="6"/>
  <c r="V21" i="6"/>
  <c r="R22" i="6"/>
  <c r="S22" i="6"/>
  <c r="T22" i="6"/>
  <c r="U22" i="6"/>
  <c r="V22" i="6"/>
  <c r="R23" i="6"/>
  <c r="S23" i="6"/>
  <c r="T23" i="6"/>
  <c r="U23" i="6"/>
  <c r="V23" i="6"/>
  <c r="R24" i="6"/>
  <c r="S24" i="6"/>
  <c r="T24" i="6"/>
  <c r="U24" i="6"/>
  <c r="V24" i="6"/>
  <c r="R25" i="6"/>
  <c r="S25" i="6"/>
  <c r="T25" i="6"/>
  <c r="U25" i="6"/>
  <c r="V25" i="6"/>
  <c r="R26" i="6"/>
  <c r="S26" i="6"/>
  <c r="T26" i="6"/>
  <c r="U26" i="6"/>
  <c r="V26" i="6"/>
  <c r="R27" i="6"/>
  <c r="S27" i="6"/>
  <c r="T27" i="6"/>
  <c r="U27" i="6"/>
  <c r="V27" i="6"/>
  <c r="R28" i="6"/>
  <c r="S28" i="6"/>
  <c r="T28" i="6"/>
  <c r="U28" i="6"/>
  <c r="V28" i="6"/>
  <c r="R29" i="6"/>
  <c r="S29" i="6"/>
  <c r="T29" i="6"/>
  <c r="U29" i="6"/>
  <c r="V29" i="6"/>
  <c r="R31" i="6"/>
  <c r="S31" i="6"/>
  <c r="T31" i="6"/>
  <c r="U31" i="6"/>
  <c r="V31" i="6"/>
  <c r="R32" i="6"/>
  <c r="S32" i="6"/>
  <c r="T32" i="6"/>
  <c r="U32" i="6"/>
  <c r="V32" i="6"/>
  <c r="R33" i="6"/>
  <c r="S33" i="6"/>
  <c r="T33" i="6"/>
  <c r="U33" i="6"/>
  <c r="V33" i="6"/>
  <c r="R34" i="6"/>
  <c r="S34" i="6"/>
  <c r="T34" i="6"/>
  <c r="U34" i="6"/>
  <c r="V34" i="6"/>
  <c r="R35" i="6"/>
  <c r="S35" i="6"/>
  <c r="T35" i="6"/>
  <c r="U35" i="6"/>
  <c r="V35" i="6"/>
  <c r="R36" i="6"/>
  <c r="S36" i="6"/>
  <c r="T36" i="6"/>
  <c r="U36" i="6"/>
  <c r="V36" i="6"/>
  <c r="R37" i="6"/>
  <c r="S37" i="6"/>
  <c r="T37" i="6"/>
  <c r="U37" i="6"/>
  <c r="V37" i="6"/>
  <c r="R38" i="6"/>
  <c r="S38" i="6"/>
  <c r="T38" i="6"/>
  <c r="U38" i="6"/>
  <c r="V38" i="6"/>
  <c r="R39" i="6"/>
  <c r="S39" i="6"/>
  <c r="T39" i="6"/>
  <c r="U39" i="6"/>
  <c r="V39" i="6"/>
  <c r="R40" i="6"/>
  <c r="S40" i="6"/>
  <c r="T40" i="6"/>
  <c r="U40" i="6"/>
  <c r="V40" i="6"/>
  <c r="R41" i="6"/>
  <c r="S41" i="6"/>
  <c r="T41" i="6"/>
  <c r="U41" i="6"/>
  <c r="V41" i="6"/>
  <c r="R42" i="6"/>
  <c r="S42" i="6"/>
  <c r="T42" i="6"/>
  <c r="U42" i="6"/>
  <c r="V42" i="6"/>
  <c r="R43" i="6"/>
  <c r="S43" i="6"/>
  <c r="T43" i="6"/>
  <c r="U43" i="6"/>
  <c r="V43" i="6"/>
  <c r="R44" i="6"/>
  <c r="S44" i="6"/>
  <c r="T44" i="6"/>
  <c r="U44" i="6"/>
  <c r="V44" i="6"/>
  <c r="R45" i="6"/>
  <c r="S45" i="6"/>
  <c r="T45" i="6"/>
  <c r="U45" i="6"/>
  <c r="V45" i="6"/>
  <c r="R47" i="6"/>
  <c r="S47" i="6"/>
  <c r="T47" i="6"/>
  <c r="U47" i="6"/>
  <c r="V47" i="6"/>
  <c r="R48" i="6"/>
  <c r="S48" i="6"/>
  <c r="T48" i="6"/>
  <c r="U48" i="6"/>
  <c r="V48" i="6"/>
  <c r="R49" i="6"/>
  <c r="S49" i="6"/>
  <c r="T49" i="6"/>
  <c r="U49" i="6"/>
  <c r="V49" i="6"/>
  <c r="R50" i="6"/>
  <c r="S50" i="6"/>
  <c r="T50" i="6"/>
  <c r="U50" i="6"/>
  <c r="V50" i="6"/>
  <c r="R51" i="6"/>
  <c r="S51" i="6"/>
  <c r="T51" i="6"/>
  <c r="U51" i="6"/>
  <c r="V51" i="6"/>
  <c r="R52" i="6"/>
  <c r="S52" i="6"/>
  <c r="T52" i="6"/>
  <c r="U52" i="6"/>
  <c r="V52" i="6"/>
  <c r="R53" i="6"/>
  <c r="S53" i="6"/>
  <c r="T53" i="6"/>
  <c r="U53" i="6"/>
  <c r="V53" i="6"/>
  <c r="R54" i="6"/>
  <c r="S54" i="6"/>
  <c r="T54" i="6"/>
  <c r="U54" i="6"/>
  <c r="V54" i="6"/>
  <c r="R55" i="6"/>
  <c r="S55" i="6"/>
  <c r="T55" i="6"/>
  <c r="U55" i="6"/>
  <c r="V55" i="6"/>
  <c r="R56" i="6"/>
  <c r="S56" i="6"/>
  <c r="T56" i="6"/>
  <c r="U56" i="6"/>
  <c r="V56" i="6"/>
  <c r="R58" i="6"/>
  <c r="S58" i="6"/>
  <c r="T58" i="6"/>
  <c r="U58" i="6"/>
  <c r="V58" i="6"/>
  <c r="R59" i="6"/>
  <c r="S59" i="6"/>
  <c r="T59" i="6"/>
  <c r="U59" i="6"/>
  <c r="V59" i="6"/>
  <c r="R60" i="6"/>
  <c r="S60" i="6"/>
  <c r="T60" i="6"/>
  <c r="U60" i="6"/>
  <c r="V60" i="6"/>
  <c r="R61" i="6"/>
  <c r="S61" i="6"/>
  <c r="T61" i="6"/>
  <c r="U61" i="6"/>
  <c r="V61" i="6"/>
  <c r="R62" i="6"/>
  <c r="S62" i="6"/>
  <c r="T62" i="6"/>
  <c r="U62" i="6"/>
  <c r="V62" i="6"/>
  <c r="R64" i="6"/>
  <c r="S64" i="6"/>
  <c r="T64" i="6"/>
  <c r="U64" i="6"/>
  <c r="V64" i="6"/>
  <c r="R65" i="6"/>
  <c r="S65" i="6"/>
  <c r="T65" i="6"/>
  <c r="U65" i="6"/>
  <c r="V65" i="6"/>
  <c r="R66" i="6"/>
  <c r="S66" i="6"/>
  <c r="T66" i="6"/>
  <c r="U66" i="6"/>
  <c r="V66" i="6"/>
  <c r="R67" i="6"/>
  <c r="S67" i="6"/>
  <c r="T67" i="6"/>
  <c r="U67" i="6"/>
  <c r="V67" i="6"/>
  <c r="R68" i="6"/>
  <c r="S68" i="6"/>
  <c r="T68" i="6"/>
  <c r="U68" i="6"/>
  <c r="V68" i="6"/>
  <c r="R69" i="6"/>
  <c r="S69" i="6"/>
  <c r="T69" i="6"/>
  <c r="U69" i="6"/>
  <c r="V69" i="6"/>
  <c r="R70" i="6"/>
  <c r="S70" i="6"/>
  <c r="T70" i="6"/>
  <c r="U70" i="6"/>
  <c r="V70" i="6"/>
  <c r="R71" i="6"/>
  <c r="S71" i="6"/>
  <c r="T71" i="6"/>
  <c r="U71" i="6"/>
  <c r="V71" i="6"/>
  <c r="R72" i="6"/>
  <c r="S72" i="6"/>
  <c r="T72" i="6"/>
  <c r="U72" i="6"/>
  <c r="V72" i="6"/>
  <c r="R74" i="6"/>
  <c r="S74" i="6"/>
  <c r="T74" i="6"/>
  <c r="U74" i="6"/>
  <c r="V74" i="6"/>
  <c r="R75" i="6"/>
  <c r="S75" i="6"/>
  <c r="T75" i="6"/>
  <c r="U75" i="6"/>
  <c r="V75" i="6"/>
  <c r="R76" i="6"/>
  <c r="S76" i="6"/>
  <c r="T76" i="6"/>
  <c r="U76" i="6"/>
  <c r="V76" i="6"/>
  <c r="R77" i="6"/>
  <c r="S77" i="6"/>
  <c r="T77" i="6"/>
  <c r="U77" i="6"/>
  <c r="V77" i="6"/>
  <c r="R78" i="6"/>
  <c r="S78" i="6"/>
  <c r="T78" i="6"/>
  <c r="U78" i="6"/>
  <c r="V78" i="6"/>
  <c r="R79" i="6"/>
  <c r="S79" i="6"/>
  <c r="T79" i="6"/>
  <c r="U79" i="6"/>
  <c r="V79" i="6"/>
  <c r="R80" i="6"/>
  <c r="S80" i="6"/>
  <c r="T80" i="6"/>
  <c r="U80" i="6"/>
  <c r="V80" i="6"/>
  <c r="R81" i="6"/>
  <c r="S81" i="6"/>
  <c r="T81" i="6"/>
  <c r="U81" i="6"/>
  <c r="V81" i="6"/>
  <c r="R82" i="6"/>
  <c r="S82" i="6"/>
  <c r="T82" i="6"/>
  <c r="U82" i="6"/>
  <c r="V82" i="6"/>
  <c r="R83" i="6"/>
  <c r="S83" i="6"/>
  <c r="T83" i="6"/>
  <c r="U83" i="6"/>
  <c r="V83" i="6"/>
  <c r="R84" i="6"/>
  <c r="S84" i="6"/>
  <c r="T84" i="6"/>
  <c r="U84" i="6"/>
  <c r="V84" i="6"/>
  <c r="R85" i="6"/>
  <c r="S85" i="6"/>
  <c r="T85" i="6"/>
  <c r="U85" i="6"/>
  <c r="V85" i="6"/>
  <c r="R86" i="6"/>
  <c r="S86" i="6"/>
  <c r="T86" i="6"/>
  <c r="U86" i="6"/>
  <c r="V86" i="6"/>
  <c r="R87" i="6"/>
  <c r="S87" i="6"/>
  <c r="T87" i="6"/>
  <c r="U87" i="6"/>
  <c r="V87" i="6"/>
  <c r="R88" i="6"/>
  <c r="S88" i="6"/>
  <c r="T88" i="6"/>
  <c r="U88" i="6"/>
  <c r="V88" i="6"/>
  <c r="R89" i="6"/>
  <c r="S89" i="6"/>
  <c r="T89" i="6"/>
  <c r="U89" i="6"/>
  <c r="V89" i="6"/>
  <c r="R90" i="6"/>
  <c r="S90" i="6"/>
  <c r="T90" i="6"/>
  <c r="U90" i="6"/>
  <c r="V90" i="6"/>
  <c r="R91" i="6"/>
  <c r="S91" i="6"/>
  <c r="T91" i="6"/>
  <c r="U91" i="6"/>
  <c r="V91" i="6"/>
  <c r="R92" i="6"/>
  <c r="S92" i="6"/>
  <c r="T92" i="6"/>
  <c r="U92" i="6"/>
  <c r="V92" i="6"/>
  <c r="R94" i="6"/>
  <c r="S94" i="6"/>
  <c r="T94" i="6"/>
  <c r="U94" i="6"/>
  <c r="V94" i="6"/>
  <c r="R95" i="6"/>
  <c r="S95" i="6"/>
  <c r="T95" i="6"/>
  <c r="U95" i="6"/>
  <c r="V95" i="6"/>
  <c r="R96" i="6"/>
  <c r="S96" i="6"/>
  <c r="T96" i="6"/>
  <c r="U96" i="6"/>
  <c r="V96" i="6"/>
  <c r="R97" i="6"/>
  <c r="S97" i="6"/>
  <c r="T97" i="6"/>
  <c r="U97" i="6"/>
  <c r="V97" i="6"/>
  <c r="R98" i="6"/>
  <c r="S98" i="6"/>
  <c r="T98" i="6"/>
  <c r="U98" i="6"/>
  <c r="V98" i="6"/>
  <c r="R99" i="6"/>
  <c r="S99" i="6"/>
  <c r="T99" i="6"/>
  <c r="U99" i="6"/>
  <c r="V99" i="6"/>
  <c r="S7" i="6"/>
  <c r="T7" i="6"/>
  <c r="U7" i="6"/>
  <c r="V7" i="6"/>
  <c r="V103" i="6" s="1"/>
  <c r="R7" i="6"/>
  <c r="P106" i="6"/>
  <c r="L106" i="6"/>
  <c r="L107" i="6" s="1"/>
  <c r="M106" i="6"/>
  <c r="M107" i="6" s="1"/>
  <c r="M108" i="6" s="1"/>
  <c r="N106" i="6"/>
  <c r="N107" i="6" s="1"/>
  <c r="N108" i="6" s="1"/>
  <c r="O106" i="6"/>
  <c r="O107" i="6" s="1"/>
  <c r="O108" i="6" s="1"/>
  <c r="K106" i="6"/>
  <c r="K107" i="6" s="1"/>
  <c r="P88" i="6"/>
  <c r="Q88" i="6" s="1"/>
  <c r="P89" i="6"/>
  <c r="Q89" i="6"/>
  <c r="F108" i="6"/>
  <c r="G108" i="6"/>
  <c r="F107" i="6"/>
  <c r="G107" i="6"/>
  <c r="H107" i="6"/>
  <c r="H108" i="6" s="1"/>
  <c r="D106" i="6"/>
  <c r="D107" i="6" s="1"/>
  <c r="E106" i="6"/>
  <c r="E107" i="6" s="1"/>
  <c r="E108" i="6" s="1"/>
  <c r="F106" i="6"/>
  <c r="G106" i="6"/>
  <c r="H106" i="6"/>
  <c r="E103" i="6"/>
  <c r="F103" i="6"/>
  <c r="G103" i="6"/>
  <c r="H103" i="6"/>
  <c r="K103" i="6"/>
  <c r="L103" i="6"/>
  <c r="M103" i="6"/>
  <c r="N103" i="6"/>
  <c r="O103" i="6"/>
  <c r="U103" i="6"/>
  <c r="Y103" i="6"/>
  <c r="Z103" i="6"/>
  <c r="I108" i="22" l="1"/>
  <c r="T107" i="21"/>
  <c r="T108" i="21" s="1"/>
  <c r="V108" i="21"/>
  <c r="R107" i="21"/>
  <c r="R108" i="21" s="1"/>
  <c r="O108" i="21"/>
  <c r="M108" i="21"/>
  <c r="K108" i="21"/>
  <c r="S107" i="20"/>
  <c r="S108" i="20" s="1"/>
  <c r="V107" i="20"/>
  <c r="V108" i="20" s="1"/>
  <c r="U107" i="20"/>
  <c r="U108" i="20" s="1"/>
  <c r="T107" i="20"/>
  <c r="T108" i="20" s="1"/>
  <c r="R107" i="20"/>
  <c r="R108" i="20" s="1"/>
  <c r="O108" i="20"/>
  <c r="N108" i="20"/>
  <c r="M108" i="20"/>
  <c r="L108" i="20"/>
  <c r="K107" i="20"/>
  <c r="K108" i="20" s="1"/>
  <c r="Z108" i="20"/>
  <c r="Y108" i="20"/>
  <c r="I108" i="20"/>
  <c r="R103" i="6"/>
  <c r="D108" i="6"/>
  <c r="R107" i="6"/>
  <c r="R108" i="6" s="1"/>
  <c r="S107" i="6"/>
  <c r="Z108" i="6"/>
  <c r="T107" i="6"/>
  <c r="T108" i="6" s="1"/>
  <c r="L108" i="6"/>
  <c r="K108" i="6"/>
  <c r="Y107" i="6"/>
  <c r="Y108" i="6" s="1"/>
  <c r="S108" i="6" l="1"/>
  <c r="I70" i="21" l="1"/>
  <c r="I68" i="21"/>
  <c r="I53" i="21"/>
  <c r="I21" i="20"/>
  <c r="I60" i="6"/>
  <c r="Y103" i="24" l="1"/>
  <c r="K103" i="23"/>
  <c r="L103" i="23"/>
  <c r="M103" i="23"/>
  <c r="N103" i="23"/>
  <c r="O103" i="23"/>
  <c r="R103" i="23"/>
  <c r="S103" i="23"/>
  <c r="T103" i="23"/>
  <c r="U103" i="23"/>
  <c r="V103" i="23"/>
  <c r="Y103" i="23"/>
  <c r="Y103" i="22"/>
  <c r="D9" i="2" l="1"/>
  <c r="D8" i="2"/>
  <c r="D7" i="2"/>
  <c r="D6" i="2"/>
  <c r="D5" i="2"/>
  <c r="D4" i="2"/>
  <c r="Z105" i="24"/>
  <c r="Y105" i="24"/>
  <c r="W105" i="24"/>
  <c r="O105" i="24"/>
  <c r="N105" i="24"/>
  <c r="M105" i="24"/>
  <c r="L105" i="24"/>
  <c r="K105" i="24"/>
  <c r="H105" i="24"/>
  <c r="G105" i="24"/>
  <c r="F105" i="24"/>
  <c r="E105" i="24"/>
  <c r="D105" i="24"/>
  <c r="Z104" i="24"/>
  <c r="X104" i="24"/>
  <c r="X105" i="24" s="1"/>
  <c r="V104" i="24"/>
  <c r="V105" i="24" s="1"/>
  <c r="U104" i="24"/>
  <c r="U105" i="24" s="1"/>
  <c r="T104" i="24"/>
  <c r="T105" i="24" s="1"/>
  <c r="S104" i="24"/>
  <c r="S105" i="24" s="1"/>
  <c r="R104" i="24"/>
  <c r="R105" i="24" s="1"/>
  <c r="P104" i="24"/>
  <c r="Q104" i="24" s="1"/>
  <c r="Q105" i="24" s="1"/>
  <c r="I104" i="24"/>
  <c r="I105" i="24" s="1"/>
  <c r="V103" i="24"/>
  <c r="U103" i="24"/>
  <c r="T103" i="24"/>
  <c r="S103" i="24"/>
  <c r="R103" i="24"/>
  <c r="O103" i="24"/>
  <c r="N103" i="24"/>
  <c r="M103" i="24"/>
  <c r="L103" i="24"/>
  <c r="K103" i="24"/>
  <c r="H103" i="24"/>
  <c r="G103" i="24"/>
  <c r="F103" i="24"/>
  <c r="E103" i="24"/>
  <c r="D103" i="24"/>
  <c r="Z101" i="24"/>
  <c r="Z100" i="24"/>
  <c r="Z99" i="24"/>
  <c r="P99" i="24"/>
  <c r="Q99" i="24" s="1"/>
  <c r="I99" i="24"/>
  <c r="J99" i="24" s="1"/>
  <c r="Z98" i="24"/>
  <c r="P98" i="24"/>
  <c r="I98" i="24"/>
  <c r="J98" i="24" s="1"/>
  <c r="Z97" i="24"/>
  <c r="P97" i="24"/>
  <c r="Q97" i="24" s="1"/>
  <c r="I97" i="24"/>
  <c r="J97" i="24" s="1"/>
  <c r="Z96" i="24"/>
  <c r="P96" i="24"/>
  <c r="Q96" i="24" s="1"/>
  <c r="I96" i="24"/>
  <c r="J96" i="24" s="1"/>
  <c r="Z95" i="24"/>
  <c r="P95" i="24"/>
  <c r="Q95" i="24" s="1"/>
  <c r="I95" i="24"/>
  <c r="Z94" i="24"/>
  <c r="P94" i="24"/>
  <c r="Q94" i="24" s="1"/>
  <c r="I94" i="24"/>
  <c r="J94" i="24" s="1"/>
  <c r="Z93" i="24"/>
  <c r="Z92" i="24"/>
  <c r="P92" i="24"/>
  <c r="Q92" i="24" s="1"/>
  <c r="I92" i="24"/>
  <c r="J92" i="24" s="1"/>
  <c r="Z91" i="24"/>
  <c r="P91" i="24"/>
  <c r="I91" i="24"/>
  <c r="J91" i="24" s="1"/>
  <c r="Z90" i="24"/>
  <c r="P90" i="24"/>
  <c r="J90" i="24"/>
  <c r="Z89" i="24"/>
  <c r="P89" i="24"/>
  <c r="Q89" i="24" s="1"/>
  <c r="I89" i="24"/>
  <c r="J89" i="24" s="1"/>
  <c r="Z88" i="24"/>
  <c r="P88" i="24"/>
  <c r="Q88" i="24" s="1"/>
  <c r="I88" i="24"/>
  <c r="J88" i="24" s="1"/>
  <c r="Z87" i="24"/>
  <c r="P87" i="24"/>
  <c r="Q87" i="24" s="1"/>
  <c r="I87" i="24"/>
  <c r="J87" i="24" s="1"/>
  <c r="Z86" i="24"/>
  <c r="P86" i="24"/>
  <c r="Q86" i="24" s="1"/>
  <c r="I86" i="24"/>
  <c r="Z85" i="24"/>
  <c r="P85" i="24"/>
  <c r="Q85" i="24" s="1"/>
  <c r="I85" i="24"/>
  <c r="Z84" i="24"/>
  <c r="P84" i="24"/>
  <c r="Q84" i="24" s="1"/>
  <c r="I84" i="24"/>
  <c r="J84" i="24" s="1"/>
  <c r="Z83" i="24"/>
  <c r="P83" i="24"/>
  <c r="Q83" i="24" s="1"/>
  <c r="I83" i="24"/>
  <c r="J83" i="24" s="1"/>
  <c r="Z82" i="24"/>
  <c r="P82" i="24"/>
  <c r="I82" i="24"/>
  <c r="J82" i="24" s="1"/>
  <c r="Z81" i="24"/>
  <c r="P81" i="24"/>
  <c r="Q81" i="24" s="1"/>
  <c r="I81" i="24"/>
  <c r="Z80" i="24"/>
  <c r="P80" i="24"/>
  <c r="Q80" i="24" s="1"/>
  <c r="I80" i="24"/>
  <c r="J80" i="24" s="1"/>
  <c r="Z79" i="24"/>
  <c r="P79" i="24"/>
  <c r="Q79" i="24" s="1"/>
  <c r="I79" i="24"/>
  <c r="Z78" i="24"/>
  <c r="P78" i="24"/>
  <c r="Q78" i="24" s="1"/>
  <c r="I78" i="24"/>
  <c r="J78" i="24" s="1"/>
  <c r="Z77" i="24"/>
  <c r="P77" i="24"/>
  <c r="Q77" i="24" s="1"/>
  <c r="I77" i="24"/>
  <c r="J77" i="24" s="1"/>
  <c r="Z76" i="24"/>
  <c r="P76" i="24"/>
  <c r="Q76" i="24" s="1"/>
  <c r="I76" i="24"/>
  <c r="J76" i="24" s="1"/>
  <c r="Z75" i="24"/>
  <c r="P75" i="24"/>
  <c r="I75" i="24"/>
  <c r="J75" i="24" s="1"/>
  <c r="Z74" i="24"/>
  <c r="P74" i="24"/>
  <c r="I74" i="24"/>
  <c r="J74" i="24" s="1"/>
  <c r="Z73" i="24"/>
  <c r="Z72" i="24"/>
  <c r="P72" i="24"/>
  <c r="Q72" i="24" s="1"/>
  <c r="I72" i="24"/>
  <c r="J72" i="24" s="1"/>
  <c r="Z71" i="24"/>
  <c r="P71" i="24"/>
  <c r="Q71" i="24" s="1"/>
  <c r="I71" i="24"/>
  <c r="Z70" i="24"/>
  <c r="P70" i="24"/>
  <c r="Q70" i="24" s="1"/>
  <c r="I70" i="24"/>
  <c r="W70" i="24" s="1"/>
  <c r="X70" i="24" s="1"/>
  <c r="Z69" i="24"/>
  <c r="P69" i="24"/>
  <c r="Q69" i="24" s="1"/>
  <c r="I69" i="24"/>
  <c r="Z68" i="24"/>
  <c r="P68" i="24"/>
  <c r="Q68" i="24" s="1"/>
  <c r="I68" i="24"/>
  <c r="J68" i="24" s="1"/>
  <c r="Z67" i="24"/>
  <c r="P67" i="24"/>
  <c r="W67" i="24" s="1"/>
  <c r="X67" i="24" s="1"/>
  <c r="I67" i="24"/>
  <c r="J67" i="24" s="1"/>
  <c r="Z66" i="24"/>
  <c r="P66" i="24"/>
  <c r="I66" i="24"/>
  <c r="J66" i="24" s="1"/>
  <c r="Z65" i="24"/>
  <c r="P65" i="24"/>
  <c r="Q65" i="24" s="1"/>
  <c r="I65" i="24"/>
  <c r="J65" i="24" s="1"/>
  <c r="Z64" i="24"/>
  <c r="Q64" i="24"/>
  <c r="I64" i="24"/>
  <c r="J64" i="24" s="1"/>
  <c r="Z63" i="24"/>
  <c r="Z62" i="24"/>
  <c r="P62" i="24"/>
  <c r="Q62" i="24" s="1"/>
  <c r="I62" i="24"/>
  <c r="Z61" i="24"/>
  <c r="P61" i="24"/>
  <c r="Q61" i="24" s="1"/>
  <c r="I61" i="24"/>
  <c r="J61" i="24" s="1"/>
  <c r="Z60" i="24"/>
  <c r="P60" i="24"/>
  <c r="Q60" i="24" s="1"/>
  <c r="I60" i="24"/>
  <c r="J60" i="24" s="1"/>
  <c r="Z59" i="24"/>
  <c r="P59" i="24"/>
  <c r="I59" i="24"/>
  <c r="J59" i="24" s="1"/>
  <c r="Z58" i="24"/>
  <c r="P58" i="24"/>
  <c r="I58" i="24"/>
  <c r="J58" i="24" s="1"/>
  <c r="Z57" i="24"/>
  <c r="Z56" i="24"/>
  <c r="Q56" i="24"/>
  <c r="I56" i="24"/>
  <c r="J56" i="24" s="1"/>
  <c r="Z55" i="24"/>
  <c r="P55" i="24"/>
  <c r="Q55" i="24" s="1"/>
  <c r="I55" i="24"/>
  <c r="Z54" i="24"/>
  <c r="P54" i="24"/>
  <c r="Q54" i="24" s="1"/>
  <c r="I54" i="24"/>
  <c r="Z53" i="24"/>
  <c r="P53" i="24"/>
  <c r="Q53" i="24" s="1"/>
  <c r="I53" i="24"/>
  <c r="Z52" i="24"/>
  <c r="P52" i="24"/>
  <c r="Q52" i="24" s="1"/>
  <c r="I52" i="24"/>
  <c r="J52" i="24" s="1"/>
  <c r="Z51" i="24"/>
  <c r="P51" i="24"/>
  <c r="I51" i="24"/>
  <c r="J51" i="24" s="1"/>
  <c r="Z50" i="24"/>
  <c r="P50" i="24"/>
  <c r="Q50" i="24" s="1"/>
  <c r="J50" i="24"/>
  <c r="I50" i="24"/>
  <c r="Z49" i="24"/>
  <c r="P49" i="24"/>
  <c r="Q49" i="24" s="1"/>
  <c r="I49" i="24"/>
  <c r="Z48" i="24"/>
  <c r="P48" i="24"/>
  <c r="J48" i="24"/>
  <c r="I48" i="24"/>
  <c r="Z47" i="24"/>
  <c r="P47" i="24"/>
  <c r="Q47" i="24" s="1"/>
  <c r="I47" i="24"/>
  <c r="J47" i="24" s="1"/>
  <c r="Z46" i="24"/>
  <c r="Z45" i="24"/>
  <c r="P45" i="24"/>
  <c r="Q45" i="24" s="1"/>
  <c r="I45" i="24"/>
  <c r="W45" i="24" s="1"/>
  <c r="X45" i="24" s="1"/>
  <c r="Z44" i="24"/>
  <c r="P44" i="24"/>
  <c r="Q44" i="24" s="1"/>
  <c r="I44" i="24"/>
  <c r="J44" i="24" s="1"/>
  <c r="Z43" i="24"/>
  <c r="P43" i="24"/>
  <c r="Q43" i="24" s="1"/>
  <c r="I43" i="24"/>
  <c r="Z42" i="24"/>
  <c r="P42" i="24"/>
  <c r="I42" i="24"/>
  <c r="J42" i="24" s="1"/>
  <c r="Z41" i="24"/>
  <c r="P41" i="24"/>
  <c r="Q41" i="24" s="1"/>
  <c r="J41" i="24"/>
  <c r="I41" i="24"/>
  <c r="Z40" i="24"/>
  <c r="Q40" i="24"/>
  <c r="P40" i="24"/>
  <c r="I40" i="24"/>
  <c r="Z39" i="24"/>
  <c r="P39" i="24"/>
  <c r="Q39" i="24" s="1"/>
  <c r="I39" i="24"/>
  <c r="Z38" i="24"/>
  <c r="P38" i="24"/>
  <c r="Q38" i="24" s="1"/>
  <c r="I38" i="24"/>
  <c r="J38" i="24" s="1"/>
  <c r="Z37" i="24"/>
  <c r="P37" i="24"/>
  <c r="Q37" i="24" s="1"/>
  <c r="I37" i="24"/>
  <c r="Z36" i="24"/>
  <c r="P36" i="24"/>
  <c r="Q36" i="24" s="1"/>
  <c r="I36" i="24"/>
  <c r="J36" i="24" s="1"/>
  <c r="Z35" i="24"/>
  <c r="P35" i="24"/>
  <c r="I35" i="24"/>
  <c r="J35" i="24" s="1"/>
  <c r="Z34" i="24"/>
  <c r="P34" i="24"/>
  <c r="Q34" i="24" s="1"/>
  <c r="I34" i="24"/>
  <c r="J34" i="24" s="1"/>
  <c r="Z33" i="24"/>
  <c r="P33" i="24"/>
  <c r="Q33" i="24" s="1"/>
  <c r="I33" i="24"/>
  <c r="J33" i="24" s="1"/>
  <c r="Z32" i="24"/>
  <c r="P32" i="24"/>
  <c r="Q32" i="24" s="1"/>
  <c r="I32" i="24"/>
  <c r="Z31" i="24"/>
  <c r="P31" i="24"/>
  <c r="Q31" i="24" s="1"/>
  <c r="I31" i="24"/>
  <c r="Z30" i="24"/>
  <c r="Z29" i="24"/>
  <c r="P29" i="24"/>
  <c r="Q29" i="24" s="1"/>
  <c r="I29" i="24"/>
  <c r="J29" i="24" s="1"/>
  <c r="Z28" i="24"/>
  <c r="P28" i="24"/>
  <c r="Q28" i="24" s="1"/>
  <c r="I28" i="24"/>
  <c r="J28" i="24" s="1"/>
  <c r="Z27" i="24"/>
  <c r="P27" i="24"/>
  <c r="Q27" i="24" s="1"/>
  <c r="I27" i="24"/>
  <c r="Z26" i="24"/>
  <c r="P26" i="24"/>
  <c r="Q26" i="24" s="1"/>
  <c r="I26" i="24"/>
  <c r="Z25" i="24"/>
  <c r="P25" i="24"/>
  <c r="Q25" i="24" s="1"/>
  <c r="I25" i="24"/>
  <c r="Z24" i="24"/>
  <c r="Q24" i="24"/>
  <c r="I24" i="24"/>
  <c r="Z23" i="24"/>
  <c r="P23" i="24"/>
  <c r="I23" i="24"/>
  <c r="J23" i="24" s="1"/>
  <c r="Z22" i="24"/>
  <c r="P22" i="24"/>
  <c r="Q22" i="24" s="1"/>
  <c r="I22" i="24"/>
  <c r="J22" i="24" s="1"/>
  <c r="Z21" i="24"/>
  <c r="P21" i="24"/>
  <c r="Q21" i="24" s="1"/>
  <c r="I21" i="24"/>
  <c r="J21" i="24" s="1"/>
  <c r="Z20" i="24"/>
  <c r="P20" i="24"/>
  <c r="I20" i="24"/>
  <c r="J20" i="24" s="1"/>
  <c r="Z19" i="24"/>
  <c r="P19" i="24"/>
  <c r="Q19" i="24" s="1"/>
  <c r="I19" i="24"/>
  <c r="Z18" i="24"/>
  <c r="P18" i="24"/>
  <c r="Q18" i="24" s="1"/>
  <c r="I18" i="24"/>
  <c r="Z17" i="24"/>
  <c r="P17" i="24"/>
  <c r="Q17" i="24" s="1"/>
  <c r="I17" i="24"/>
  <c r="Z16" i="24"/>
  <c r="P16" i="24"/>
  <c r="Q16" i="24" s="1"/>
  <c r="I16" i="24"/>
  <c r="J16" i="24" s="1"/>
  <c r="Z15" i="24"/>
  <c r="P15" i="24"/>
  <c r="I15" i="24"/>
  <c r="J15" i="24" s="1"/>
  <c r="Z14" i="24"/>
  <c r="P14" i="24"/>
  <c r="Q14" i="24" s="1"/>
  <c r="I14" i="24"/>
  <c r="J14" i="24" s="1"/>
  <c r="Z13" i="24"/>
  <c r="Q13" i="24"/>
  <c r="P13" i="24"/>
  <c r="I13" i="24"/>
  <c r="J13" i="24" s="1"/>
  <c r="Z12" i="24"/>
  <c r="P12" i="24"/>
  <c r="I12" i="24"/>
  <c r="J12" i="24" s="1"/>
  <c r="Z11" i="24"/>
  <c r="P11" i="24"/>
  <c r="Q11" i="24" s="1"/>
  <c r="I11" i="24"/>
  <c r="Z10" i="24"/>
  <c r="P10" i="24"/>
  <c r="Q10" i="24" s="1"/>
  <c r="I10" i="24"/>
  <c r="Z9" i="24"/>
  <c r="P9" i="24"/>
  <c r="Q9" i="24" s="1"/>
  <c r="I9" i="24"/>
  <c r="Z8" i="24"/>
  <c r="P8" i="24"/>
  <c r="Q8" i="24" s="1"/>
  <c r="I8" i="24"/>
  <c r="Z7" i="24"/>
  <c r="Y105" i="23"/>
  <c r="W105" i="23"/>
  <c r="V105" i="23"/>
  <c r="O105" i="23"/>
  <c r="N105" i="23"/>
  <c r="M105" i="23"/>
  <c r="L105" i="23"/>
  <c r="K105" i="23"/>
  <c r="H105" i="23"/>
  <c r="G105" i="23"/>
  <c r="F105" i="23"/>
  <c r="E105" i="23"/>
  <c r="D105" i="23"/>
  <c r="Z104" i="23"/>
  <c r="Z105" i="23" s="1"/>
  <c r="X104" i="23"/>
  <c r="X105" i="23" s="1"/>
  <c r="V104" i="23"/>
  <c r="U104" i="23"/>
  <c r="U105" i="23" s="1"/>
  <c r="T104" i="23"/>
  <c r="T105" i="23" s="1"/>
  <c r="S104" i="23"/>
  <c r="S105" i="23" s="1"/>
  <c r="R104" i="23"/>
  <c r="R105" i="23" s="1"/>
  <c r="P104" i="23"/>
  <c r="Q104" i="23" s="1"/>
  <c r="Q105" i="23" s="1"/>
  <c r="I104" i="23"/>
  <c r="J104" i="23" s="1"/>
  <c r="J105" i="23" s="1"/>
  <c r="H103" i="23"/>
  <c r="G103" i="23"/>
  <c r="F103" i="23"/>
  <c r="E103" i="23"/>
  <c r="D103" i="23"/>
  <c r="Z101" i="23"/>
  <c r="Z100" i="23"/>
  <c r="Z99" i="23"/>
  <c r="P99" i="23"/>
  <c r="Q99" i="23" s="1"/>
  <c r="I99" i="23"/>
  <c r="Z98" i="23"/>
  <c r="P98" i="23"/>
  <c r="I98" i="23"/>
  <c r="J98" i="23" s="1"/>
  <c r="Z97" i="23"/>
  <c r="P97" i="23"/>
  <c r="Q97" i="23" s="1"/>
  <c r="I97" i="23"/>
  <c r="Z96" i="23"/>
  <c r="P96" i="23"/>
  <c r="Q96" i="23" s="1"/>
  <c r="I96" i="23"/>
  <c r="J96" i="23" s="1"/>
  <c r="Z95" i="23"/>
  <c r="Q95" i="23"/>
  <c r="P95" i="23"/>
  <c r="I95" i="23"/>
  <c r="J95" i="23" s="1"/>
  <c r="Z94" i="23"/>
  <c r="P94" i="23"/>
  <c r="Q94" i="23" s="1"/>
  <c r="I94" i="23"/>
  <c r="J94" i="23" s="1"/>
  <c r="Z93" i="23"/>
  <c r="Z92" i="23"/>
  <c r="P92" i="23"/>
  <c r="Q92" i="23" s="1"/>
  <c r="I92" i="23"/>
  <c r="Z91" i="23"/>
  <c r="Q91" i="23"/>
  <c r="P91" i="23"/>
  <c r="I91" i="23"/>
  <c r="J91" i="23" s="1"/>
  <c r="Z90" i="23"/>
  <c r="P90" i="23"/>
  <c r="I90" i="23"/>
  <c r="J90" i="23" s="1"/>
  <c r="Z89" i="23"/>
  <c r="P89" i="23"/>
  <c r="Q89" i="23" s="1"/>
  <c r="I89" i="23"/>
  <c r="Z88" i="23"/>
  <c r="P88" i="23"/>
  <c r="I88" i="23"/>
  <c r="J88" i="23" s="1"/>
  <c r="Z87" i="23"/>
  <c r="P87" i="23"/>
  <c r="Q87" i="23" s="1"/>
  <c r="I87" i="23"/>
  <c r="J87" i="23" s="1"/>
  <c r="Z86" i="23"/>
  <c r="P86" i="23"/>
  <c r="Q86" i="23" s="1"/>
  <c r="Z85" i="23"/>
  <c r="P85" i="23"/>
  <c r="Q85" i="23" s="1"/>
  <c r="I85" i="23"/>
  <c r="Z84" i="23"/>
  <c r="P84" i="23"/>
  <c r="Q84" i="23" s="1"/>
  <c r="I84" i="23"/>
  <c r="Z83" i="23"/>
  <c r="P83" i="23"/>
  <c r="Q83" i="23" s="1"/>
  <c r="I83" i="23"/>
  <c r="Z82" i="23"/>
  <c r="P82" i="23"/>
  <c r="I82" i="23"/>
  <c r="J82" i="23" s="1"/>
  <c r="Z81" i="23"/>
  <c r="P81" i="23"/>
  <c r="Q81" i="23" s="1"/>
  <c r="I81" i="23"/>
  <c r="W81" i="23" s="1"/>
  <c r="X81" i="23" s="1"/>
  <c r="Z80" i="23"/>
  <c r="P80" i="23"/>
  <c r="Q80" i="23" s="1"/>
  <c r="I80" i="23"/>
  <c r="J80" i="23" s="1"/>
  <c r="Z79" i="23"/>
  <c r="P79" i="23"/>
  <c r="Q79" i="23" s="1"/>
  <c r="I79" i="23"/>
  <c r="J79" i="23" s="1"/>
  <c r="Z78" i="23"/>
  <c r="P78" i="23"/>
  <c r="Q78" i="23" s="1"/>
  <c r="I78" i="23"/>
  <c r="J78" i="23" s="1"/>
  <c r="Z77" i="23"/>
  <c r="P77" i="23"/>
  <c r="Q77" i="23" s="1"/>
  <c r="I77" i="23"/>
  <c r="Z76" i="23"/>
  <c r="P76" i="23"/>
  <c r="Q76" i="23" s="1"/>
  <c r="I76" i="23"/>
  <c r="J76" i="23" s="1"/>
  <c r="Z75" i="23"/>
  <c r="P75" i="23"/>
  <c r="Q75" i="23" s="1"/>
  <c r="I75" i="23"/>
  <c r="J75" i="23" s="1"/>
  <c r="Z74" i="23"/>
  <c r="P74" i="23"/>
  <c r="I74" i="23"/>
  <c r="J74" i="23" s="1"/>
  <c r="Z73" i="23"/>
  <c r="Z72" i="23"/>
  <c r="P72" i="23"/>
  <c r="Q72" i="23" s="1"/>
  <c r="I72" i="23"/>
  <c r="J72" i="23" s="1"/>
  <c r="Z71" i="23"/>
  <c r="P71" i="23"/>
  <c r="Q71" i="23" s="1"/>
  <c r="I71" i="23"/>
  <c r="J71" i="23" s="1"/>
  <c r="Z70" i="23"/>
  <c r="P70" i="23"/>
  <c r="Q70" i="23" s="1"/>
  <c r="I70" i="23"/>
  <c r="J70" i="23" s="1"/>
  <c r="Z69" i="23"/>
  <c r="Q69" i="23"/>
  <c r="P69" i="23"/>
  <c r="I69" i="23"/>
  <c r="Z68" i="23"/>
  <c r="P68" i="23"/>
  <c r="Q68" i="23" s="1"/>
  <c r="I68" i="23"/>
  <c r="J68" i="23" s="1"/>
  <c r="Z67" i="23"/>
  <c r="P67" i="23"/>
  <c r="Q67" i="23" s="1"/>
  <c r="I67" i="23"/>
  <c r="Z66" i="23"/>
  <c r="P66" i="23"/>
  <c r="Q66" i="23" s="1"/>
  <c r="I66" i="23"/>
  <c r="Z65" i="23"/>
  <c r="P65" i="23"/>
  <c r="Q65" i="23" s="1"/>
  <c r="I65" i="23"/>
  <c r="Z64" i="23"/>
  <c r="P64" i="23"/>
  <c r="Q64" i="23" s="1"/>
  <c r="I64" i="23"/>
  <c r="Z63" i="23"/>
  <c r="Z62" i="23"/>
  <c r="P62" i="23"/>
  <c r="Q62" i="23" s="1"/>
  <c r="I62" i="23"/>
  <c r="W62" i="23" s="1"/>
  <c r="X62" i="23" s="1"/>
  <c r="Z61" i="23"/>
  <c r="P61" i="23"/>
  <c r="Q61" i="23" s="1"/>
  <c r="I61" i="23"/>
  <c r="Z60" i="23"/>
  <c r="P60" i="23"/>
  <c r="Q60" i="23" s="1"/>
  <c r="I60" i="23"/>
  <c r="J60" i="23" s="1"/>
  <c r="Z59" i="23"/>
  <c r="P59" i="23"/>
  <c r="I59" i="23"/>
  <c r="J59" i="23" s="1"/>
  <c r="Z58" i="23"/>
  <c r="P58" i="23"/>
  <c r="Q58" i="23" s="1"/>
  <c r="I58" i="23"/>
  <c r="J58" i="23" s="1"/>
  <c r="Z57" i="23"/>
  <c r="Z56" i="23"/>
  <c r="P56" i="23"/>
  <c r="Q56" i="23" s="1"/>
  <c r="I56" i="23"/>
  <c r="Z55" i="23"/>
  <c r="P55" i="23"/>
  <c r="Q55" i="23" s="1"/>
  <c r="I55" i="23"/>
  <c r="J55" i="23" s="1"/>
  <c r="Z54" i="23"/>
  <c r="P54" i="23"/>
  <c r="Q54" i="23" s="1"/>
  <c r="I54" i="23"/>
  <c r="Z53" i="23"/>
  <c r="P53" i="23"/>
  <c r="Q53" i="23" s="1"/>
  <c r="I53" i="23"/>
  <c r="J53" i="23" s="1"/>
  <c r="Z52" i="23"/>
  <c r="P52" i="23"/>
  <c r="Q52" i="23" s="1"/>
  <c r="I52" i="23"/>
  <c r="J52" i="23" s="1"/>
  <c r="Z51" i="23"/>
  <c r="P51" i="23"/>
  <c r="Q51" i="23" s="1"/>
  <c r="I51" i="23"/>
  <c r="Z50" i="23"/>
  <c r="P50" i="23"/>
  <c r="Q50" i="23" s="1"/>
  <c r="I50" i="23"/>
  <c r="Z49" i="23"/>
  <c r="P49" i="23"/>
  <c r="I49" i="23"/>
  <c r="J49" i="23" s="1"/>
  <c r="Z48" i="23"/>
  <c r="P48" i="23"/>
  <c r="Q48" i="23" s="1"/>
  <c r="I48" i="23"/>
  <c r="Z47" i="23"/>
  <c r="P47" i="23"/>
  <c r="Q47" i="23" s="1"/>
  <c r="I47" i="23"/>
  <c r="Z46" i="23"/>
  <c r="Z45" i="23"/>
  <c r="P45" i="23"/>
  <c r="Q45" i="23" s="1"/>
  <c r="I45" i="23"/>
  <c r="Z44" i="23"/>
  <c r="P44" i="23"/>
  <c r="Q44" i="23" s="1"/>
  <c r="I44" i="23"/>
  <c r="J44" i="23" s="1"/>
  <c r="Z43" i="23"/>
  <c r="P43" i="23"/>
  <c r="I43" i="23"/>
  <c r="J43" i="23" s="1"/>
  <c r="Z42" i="23"/>
  <c r="P42" i="23"/>
  <c r="Q42" i="23" s="1"/>
  <c r="I42" i="23"/>
  <c r="J42" i="23" s="1"/>
  <c r="Z41" i="23"/>
  <c r="P41" i="23"/>
  <c r="Q41" i="23" s="1"/>
  <c r="I41" i="23"/>
  <c r="J41" i="23" s="1"/>
  <c r="Z40" i="23"/>
  <c r="P40" i="23"/>
  <c r="Q40" i="23" s="1"/>
  <c r="I40" i="23"/>
  <c r="J40" i="23" s="1"/>
  <c r="Z39" i="23"/>
  <c r="P39" i="23"/>
  <c r="Q39" i="23" s="1"/>
  <c r="I39" i="23"/>
  <c r="J39" i="23" s="1"/>
  <c r="Z38" i="23"/>
  <c r="P38" i="23"/>
  <c r="Q38" i="23" s="1"/>
  <c r="I38" i="23"/>
  <c r="Z37" i="23"/>
  <c r="P37" i="23"/>
  <c r="I37" i="23"/>
  <c r="J37" i="23" s="1"/>
  <c r="Z36" i="23"/>
  <c r="P36" i="23"/>
  <c r="Q36" i="23" s="1"/>
  <c r="I36" i="23"/>
  <c r="J36" i="23" s="1"/>
  <c r="Z35" i="23"/>
  <c r="P35" i="23"/>
  <c r="Q35" i="23" s="1"/>
  <c r="I35" i="23"/>
  <c r="Z34" i="23"/>
  <c r="P34" i="23"/>
  <c r="Q34" i="23" s="1"/>
  <c r="I34" i="23"/>
  <c r="Z33" i="23"/>
  <c r="P33" i="23"/>
  <c r="J33" i="23"/>
  <c r="I33" i="23"/>
  <c r="Z32" i="23"/>
  <c r="P32" i="23"/>
  <c r="Q32" i="23" s="1"/>
  <c r="I32" i="23"/>
  <c r="Z31" i="23"/>
  <c r="P31" i="23"/>
  <c r="Q31" i="23" s="1"/>
  <c r="I31" i="23"/>
  <c r="Z30" i="23"/>
  <c r="P30" i="23"/>
  <c r="Q30" i="23" s="1"/>
  <c r="I30" i="23"/>
  <c r="W30" i="23" s="1"/>
  <c r="X30" i="23" s="1"/>
  <c r="Z29" i="23"/>
  <c r="P29" i="23"/>
  <c r="Q29" i="23" s="1"/>
  <c r="I29" i="23"/>
  <c r="Z28" i="23"/>
  <c r="P28" i="23"/>
  <c r="Q28" i="23" s="1"/>
  <c r="I28" i="23"/>
  <c r="J28" i="23" s="1"/>
  <c r="Z27" i="23"/>
  <c r="Q27" i="23"/>
  <c r="I27" i="23"/>
  <c r="Z26" i="23"/>
  <c r="P26" i="23"/>
  <c r="Q26" i="23" s="1"/>
  <c r="J26" i="23"/>
  <c r="I26" i="23"/>
  <c r="Z25" i="23"/>
  <c r="P25" i="23"/>
  <c r="Q25" i="23" s="1"/>
  <c r="I25" i="23"/>
  <c r="J25" i="23" s="1"/>
  <c r="Z24" i="23"/>
  <c r="P24" i="23"/>
  <c r="I24" i="23"/>
  <c r="J24" i="23" s="1"/>
  <c r="Z23" i="23"/>
  <c r="P23" i="23"/>
  <c r="Q23" i="23" s="1"/>
  <c r="I23" i="23"/>
  <c r="J23" i="23" s="1"/>
  <c r="Z22" i="23"/>
  <c r="P22" i="23"/>
  <c r="Q22" i="23" s="1"/>
  <c r="I22" i="23"/>
  <c r="Z21" i="23"/>
  <c r="P21" i="23"/>
  <c r="W21" i="23" s="1"/>
  <c r="X21" i="23" s="1"/>
  <c r="I21" i="23"/>
  <c r="J21" i="23" s="1"/>
  <c r="Z20" i="23"/>
  <c r="P20" i="23"/>
  <c r="Q20" i="23" s="1"/>
  <c r="I20" i="23"/>
  <c r="Z19" i="23"/>
  <c r="P19" i="23"/>
  <c r="Q19" i="23" s="1"/>
  <c r="I19" i="23"/>
  <c r="Z18" i="23"/>
  <c r="P18" i="23"/>
  <c r="Q18" i="23" s="1"/>
  <c r="I18" i="23"/>
  <c r="Z17" i="23"/>
  <c r="P17" i="23"/>
  <c r="Q17" i="23" s="1"/>
  <c r="I17" i="23"/>
  <c r="J17" i="23" s="1"/>
  <c r="Z16" i="23"/>
  <c r="P16" i="23"/>
  <c r="I16" i="23"/>
  <c r="J16" i="23" s="1"/>
  <c r="Z15" i="23"/>
  <c r="P15" i="23"/>
  <c r="Q15" i="23" s="1"/>
  <c r="I15" i="23"/>
  <c r="J15" i="23" s="1"/>
  <c r="Z14" i="23"/>
  <c r="P14" i="23"/>
  <c r="Q14" i="23" s="1"/>
  <c r="I14" i="23"/>
  <c r="Z13" i="23"/>
  <c r="P13" i="23"/>
  <c r="I13" i="23"/>
  <c r="J13" i="23" s="1"/>
  <c r="Z12" i="23"/>
  <c r="P12" i="23"/>
  <c r="Q12" i="23" s="1"/>
  <c r="I12" i="23"/>
  <c r="Z11" i="23"/>
  <c r="P11" i="23"/>
  <c r="Q11" i="23" s="1"/>
  <c r="I11" i="23"/>
  <c r="Z10" i="23"/>
  <c r="Q10" i="23"/>
  <c r="I10" i="23"/>
  <c r="Z9" i="23"/>
  <c r="P9" i="23"/>
  <c r="Q9" i="23" s="1"/>
  <c r="I9" i="23"/>
  <c r="J9" i="23" s="1"/>
  <c r="Z8" i="23"/>
  <c r="P8" i="23"/>
  <c r="I8" i="23"/>
  <c r="J8" i="23" s="1"/>
  <c r="Z7" i="23"/>
  <c r="Q106" i="23"/>
  <c r="U108" i="22"/>
  <c r="T108" i="22"/>
  <c r="S108" i="22"/>
  <c r="R108" i="22"/>
  <c r="M108" i="22"/>
  <c r="L108" i="22"/>
  <c r="K108" i="22"/>
  <c r="Y105" i="22"/>
  <c r="W105" i="22"/>
  <c r="O105" i="22"/>
  <c r="N105" i="22"/>
  <c r="M105" i="22"/>
  <c r="L105" i="22"/>
  <c r="K105" i="22"/>
  <c r="H105" i="22"/>
  <c r="G105" i="22"/>
  <c r="F105" i="22"/>
  <c r="E105" i="22"/>
  <c r="D105" i="22"/>
  <c r="Z104" i="22"/>
  <c r="Z105" i="22" s="1"/>
  <c r="X104" i="22"/>
  <c r="X105" i="22" s="1"/>
  <c r="V104" i="22"/>
  <c r="V105" i="22" s="1"/>
  <c r="U104" i="22"/>
  <c r="U105" i="22" s="1"/>
  <c r="T104" i="22"/>
  <c r="T105" i="22" s="1"/>
  <c r="S104" i="22"/>
  <c r="S105" i="22" s="1"/>
  <c r="R104" i="22"/>
  <c r="R105" i="22" s="1"/>
  <c r="P104" i="22"/>
  <c r="Q104" i="22" s="1"/>
  <c r="Q105" i="22" s="1"/>
  <c r="I104" i="22"/>
  <c r="J104" i="22" s="1"/>
  <c r="J105" i="22" s="1"/>
  <c r="V103" i="22"/>
  <c r="U103" i="22"/>
  <c r="T103" i="22"/>
  <c r="S103" i="22"/>
  <c r="R103" i="22"/>
  <c r="O103" i="22"/>
  <c r="N103" i="22"/>
  <c r="M103" i="22"/>
  <c r="L103" i="22"/>
  <c r="K103" i="22"/>
  <c r="H103" i="22"/>
  <c r="G103" i="22"/>
  <c r="F103" i="22"/>
  <c r="E103" i="22"/>
  <c r="D103" i="22"/>
  <c r="Z101" i="22"/>
  <c r="P101" i="22"/>
  <c r="Q101" i="22" s="1"/>
  <c r="I101" i="22"/>
  <c r="Z100" i="22"/>
  <c r="P100" i="22"/>
  <c r="Q100" i="22" s="1"/>
  <c r="I100" i="22"/>
  <c r="W100" i="22" s="1"/>
  <c r="X100" i="22" s="1"/>
  <c r="Z99" i="22"/>
  <c r="P99" i="22"/>
  <c r="Q99" i="22" s="1"/>
  <c r="I99" i="22"/>
  <c r="Z98" i="22"/>
  <c r="P98" i="22"/>
  <c r="Q98" i="22" s="1"/>
  <c r="I98" i="22"/>
  <c r="J98" i="22" s="1"/>
  <c r="Z97" i="22"/>
  <c r="P97" i="22"/>
  <c r="Q97" i="22" s="1"/>
  <c r="I97" i="22"/>
  <c r="Z96" i="22"/>
  <c r="P96" i="22"/>
  <c r="Q96" i="22" s="1"/>
  <c r="I96" i="22"/>
  <c r="J96" i="22" s="1"/>
  <c r="Z95" i="22"/>
  <c r="P95" i="22"/>
  <c r="Q95" i="22" s="1"/>
  <c r="I95" i="22"/>
  <c r="J95" i="22" s="1"/>
  <c r="Z94" i="22"/>
  <c r="P94" i="22"/>
  <c r="Q94" i="22" s="1"/>
  <c r="I94" i="22"/>
  <c r="Z93" i="22"/>
  <c r="P93" i="22"/>
  <c r="Q93" i="22" s="1"/>
  <c r="I93" i="22"/>
  <c r="Z92" i="22"/>
  <c r="P92" i="22"/>
  <c r="Q92" i="22" s="1"/>
  <c r="I92" i="22"/>
  <c r="J92" i="22" s="1"/>
  <c r="Z91" i="22"/>
  <c r="P91" i="22"/>
  <c r="Q91" i="22" s="1"/>
  <c r="I91" i="22"/>
  <c r="Z90" i="22"/>
  <c r="P90" i="22"/>
  <c r="Q90" i="22" s="1"/>
  <c r="I90" i="22"/>
  <c r="J90" i="22" s="1"/>
  <c r="Z89" i="22"/>
  <c r="P89" i="22"/>
  <c r="Q89" i="22" s="1"/>
  <c r="I89" i="22"/>
  <c r="J89" i="22" s="1"/>
  <c r="Z88" i="22"/>
  <c r="P88" i="22"/>
  <c r="Q88" i="22" s="1"/>
  <c r="Z87" i="22"/>
  <c r="P87" i="22"/>
  <c r="Q87" i="22" s="1"/>
  <c r="J87" i="22"/>
  <c r="Z86" i="22"/>
  <c r="P86" i="22"/>
  <c r="Q86" i="22" s="1"/>
  <c r="I86" i="22"/>
  <c r="Z85" i="22"/>
  <c r="P85" i="22"/>
  <c r="Q85" i="22" s="1"/>
  <c r="I85" i="22"/>
  <c r="Z84" i="22"/>
  <c r="P84" i="22"/>
  <c r="Q84" i="22" s="1"/>
  <c r="I84" i="22"/>
  <c r="Z83" i="22"/>
  <c r="P83" i="22"/>
  <c r="Q83" i="22" s="1"/>
  <c r="I83" i="22"/>
  <c r="Z82" i="22"/>
  <c r="P82" i="22"/>
  <c r="Q82" i="22" s="1"/>
  <c r="I82" i="22"/>
  <c r="J82" i="22" s="1"/>
  <c r="Z81" i="22"/>
  <c r="P81" i="22"/>
  <c r="Q81" i="22" s="1"/>
  <c r="I81" i="22"/>
  <c r="Z80" i="22"/>
  <c r="P80" i="22"/>
  <c r="Q80" i="22" s="1"/>
  <c r="I80" i="22"/>
  <c r="Z79" i="22"/>
  <c r="P79" i="22"/>
  <c r="Q79" i="22" s="1"/>
  <c r="I79" i="22"/>
  <c r="J79" i="22" s="1"/>
  <c r="Z78" i="22"/>
  <c r="P78" i="22"/>
  <c r="Q78" i="22" s="1"/>
  <c r="I78" i="22"/>
  <c r="J78" i="22" s="1"/>
  <c r="Z77" i="22"/>
  <c r="P77" i="22"/>
  <c r="Q77" i="22" s="1"/>
  <c r="I77" i="22"/>
  <c r="Z76" i="22"/>
  <c r="P76" i="22"/>
  <c r="Q76" i="22" s="1"/>
  <c r="I76" i="22"/>
  <c r="Z75" i="22"/>
  <c r="P75" i="22"/>
  <c r="Q75" i="22" s="1"/>
  <c r="I75" i="22"/>
  <c r="Z74" i="22"/>
  <c r="P74" i="22"/>
  <c r="Q74" i="22" s="1"/>
  <c r="I74" i="22"/>
  <c r="J74" i="22" s="1"/>
  <c r="Z73" i="22"/>
  <c r="W73" i="22"/>
  <c r="X73" i="22" s="1"/>
  <c r="P73" i="22"/>
  <c r="Q73" i="22" s="1"/>
  <c r="J73" i="22"/>
  <c r="I73" i="22"/>
  <c r="Z72" i="22"/>
  <c r="P72" i="22"/>
  <c r="Q72" i="22" s="1"/>
  <c r="I72" i="22"/>
  <c r="Z71" i="22"/>
  <c r="P71" i="22"/>
  <c r="Q71" i="22" s="1"/>
  <c r="I71" i="22"/>
  <c r="J71" i="22" s="1"/>
  <c r="Z70" i="22"/>
  <c r="P70" i="22"/>
  <c r="Q70" i="22" s="1"/>
  <c r="I70" i="22"/>
  <c r="J70" i="22" s="1"/>
  <c r="Z69" i="22"/>
  <c r="P69" i="22"/>
  <c r="Q69" i="22" s="1"/>
  <c r="I69" i="22"/>
  <c r="Z68" i="22"/>
  <c r="P68" i="22"/>
  <c r="Q68" i="22" s="1"/>
  <c r="I68" i="22"/>
  <c r="Z67" i="22"/>
  <c r="P67" i="22"/>
  <c r="Q67" i="22" s="1"/>
  <c r="I67" i="22"/>
  <c r="Z66" i="22"/>
  <c r="P66" i="22"/>
  <c r="Q66" i="22" s="1"/>
  <c r="I66" i="22"/>
  <c r="J66" i="22" s="1"/>
  <c r="Z65" i="22"/>
  <c r="P65" i="22"/>
  <c r="Q65" i="22" s="1"/>
  <c r="I65" i="22"/>
  <c r="J65" i="22" s="1"/>
  <c r="Z64" i="22"/>
  <c r="P64" i="22"/>
  <c r="Q64" i="22" s="1"/>
  <c r="I64" i="22"/>
  <c r="J64" i="22" s="1"/>
  <c r="Z63" i="22"/>
  <c r="P63" i="22"/>
  <c r="Q63" i="22" s="1"/>
  <c r="I63" i="22"/>
  <c r="J63" i="22" s="1"/>
  <c r="Z62" i="22"/>
  <c r="P62" i="22"/>
  <c r="Q62" i="22" s="1"/>
  <c r="I62" i="22"/>
  <c r="J62" i="22" s="1"/>
  <c r="Z61" i="22"/>
  <c r="P61" i="22"/>
  <c r="Q61" i="22" s="1"/>
  <c r="I61" i="22"/>
  <c r="Z60" i="22"/>
  <c r="P60" i="22"/>
  <c r="Q60" i="22" s="1"/>
  <c r="I60" i="22"/>
  <c r="J60" i="22" s="1"/>
  <c r="Z59" i="22"/>
  <c r="P59" i="22"/>
  <c r="Q59" i="22" s="1"/>
  <c r="I59" i="22"/>
  <c r="J59" i="22" s="1"/>
  <c r="Z58" i="22"/>
  <c r="P58" i="22"/>
  <c r="I58" i="22"/>
  <c r="J58" i="22" s="1"/>
  <c r="Z57" i="22"/>
  <c r="P57" i="22"/>
  <c r="Q57" i="22" s="1"/>
  <c r="J57" i="22"/>
  <c r="I57" i="22"/>
  <c r="W57" i="22" s="1"/>
  <c r="X57" i="22" s="1"/>
  <c r="Z56" i="22"/>
  <c r="P56" i="22"/>
  <c r="Q56" i="22" s="1"/>
  <c r="I56" i="22"/>
  <c r="J56" i="22" s="1"/>
  <c r="Z55" i="22"/>
  <c r="P55" i="22"/>
  <c r="Q55" i="22" s="1"/>
  <c r="I55" i="22"/>
  <c r="Z54" i="22"/>
  <c r="P54" i="22"/>
  <c r="Q54" i="22" s="1"/>
  <c r="J54" i="22"/>
  <c r="I54" i="22"/>
  <c r="Z53" i="22"/>
  <c r="P53" i="22"/>
  <c r="Q53" i="22" s="1"/>
  <c r="I53" i="22"/>
  <c r="Z52" i="22"/>
  <c r="P52" i="22"/>
  <c r="Q52" i="22" s="1"/>
  <c r="I52" i="22"/>
  <c r="Z51" i="22"/>
  <c r="P51" i="22"/>
  <c r="Q51" i="22" s="1"/>
  <c r="I51" i="22"/>
  <c r="J51" i="22" s="1"/>
  <c r="Z50" i="22"/>
  <c r="P50" i="22"/>
  <c r="Q50" i="22" s="1"/>
  <c r="I50" i="22"/>
  <c r="J50" i="22" s="1"/>
  <c r="Z49" i="22"/>
  <c r="P49" i="22"/>
  <c r="Q49" i="22" s="1"/>
  <c r="I49" i="22"/>
  <c r="Z48" i="22"/>
  <c r="P48" i="22"/>
  <c r="Q48" i="22" s="1"/>
  <c r="I48" i="22"/>
  <c r="Z47" i="22"/>
  <c r="P47" i="22"/>
  <c r="Q47" i="22" s="1"/>
  <c r="I47" i="22"/>
  <c r="J47" i="22" s="1"/>
  <c r="Z46" i="22"/>
  <c r="P46" i="22"/>
  <c r="Q46" i="22" s="1"/>
  <c r="J46" i="22"/>
  <c r="I46" i="22"/>
  <c r="Z45" i="22"/>
  <c r="P45" i="22"/>
  <c r="Q45" i="22" s="1"/>
  <c r="I45" i="22"/>
  <c r="Z44" i="22"/>
  <c r="P44" i="22"/>
  <c r="Q44" i="22" s="1"/>
  <c r="I44" i="22"/>
  <c r="Z43" i="22"/>
  <c r="P43" i="22"/>
  <c r="Q43" i="22" s="1"/>
  <c r="J43" i="22"/>
  <c r="Z42" i="22"/>
  <c r="P42" i="22"/>
  <c r="Q42" i="22" s="1"/>
  <c r="I42" i="22"/>
  <c r="J42" i="22" s="1"/>
  <c r="Z41" i="22"/>
  <c r="P41" i="22"/>
  <c r="Q41" i="22" s="1"/>
  <c r="I41" i="22"/>
  <c r="J41" i="22" s="1"/>
  <c r="Z40" i="22"/>
  <c r="P40" i="22"/>
  <c r="Q40" i="22" s="1"/>
  <c r="I40" i="22"/>
  <c r="J40" i="22" s="1"/>
  <c r="Z39" i="22"/>
  <c r="P39" i="22"/>
  <c r="Q39" i="22" s="1"/>
  <c r="I39" i="22"/>
  <c r="Z38" i="22"/>
  <c r="P38" i="22"/>
  <c r="Q38" i="22" s="1"/>
  <c r="I38" i="22"/>
  <c r="J38" i="22" s="1"/>
  <c r="Z37" i="22"/>
  <c r="P37" i="22"/>
  <c r="Q37" i="22" s="1"/>
  <c r="I37" i="22"/>
  <c r="Z36" i="22"/>
  <c r="P36" i="22"/>
  <c r="Q36" i="22" s="1"/>
  <c r="I36" i="22"/>
  <c r="J36" i="22" s="1"/>
  <c r="Z35" i="22"/>
  <c r="P35" i="22"/>
  <c r="Q35" i="22" s="1"/>
  <c r="I35" i="22"/>
  <c r="J35" i="22" s="1"/>
  <c r="Z34" i="22"/>
  <c r="P34" i="22"/>
  <c r="I34" i="22"/>
  <c r="J34" i="22" s="1"/>
  <c r="Z33" i="22"/>
  <c r="P33" i="22"/>
  <c r="I33" i="22"/>
  <c r="J33" i="22" s="1"/>
  <c r="Z32" i="22"/>
  <c r="P32" i="22"/>
  <c r="Q32" i="22" s="1"/>
  <c r="I32" i="22"/>
  <c r="Z31" i="22"/>
  <c r="P31" i="22"/>
  <c r="I31" i="22"/>
  <c r="J31" i="22" s="1"/>
  <c r="Z30" i="22"/>
  <c r="Q30" i="22"/>
  <c r="P30" i="22"/>
  <c r="I30" i="22"/>
  <c r="W30" i="22" s="1"/>
  <c r="X30" i="22" s="1"/>
  <c r="Z29" i="22"/>
  <c r="P29" i="22"/>
  <c r="Q29" i="22" s="1"/>
  <c r="I29" i="22"/>
  <c r="J29" i="22" s="1"/>
  <c r="Z28" i="22"/>
  <c r="P28" i="22"/>
  <c r="Q28" i="22" s="1"/>
  <c r="I28" i="22"/>
  <c r="Z27" i="22"/>
  <c r="P27" i="22"/>
  <c r="Q27" i="22" s="1"/>
  <c r="I27" i="22"/>
  <c r="Z26" i="22"/>
  <c r="P26" i="22"/>
  <c r="Q26" i="22" s="1"/>
  <c r="I26" i="22"/>
  <c r="J26" i="22" s="1"/>
  <c r="Z25" i="22"/>
  <c r="P25" i="22"/>
  <c r="Q25" i="22" s="1"/>
  <c r="I25" i="22"/>
  <c r="Z24" i="22"/>
  <c r="P24" i="22"/>
  <c r="Q24" i="22" s="1"/>
  <c r="I24" i="22"/>
  <c r="Z23" i="22"/>
  <c r="P23" i="22"/>
  <c r="Q23" i="22" s="1"/>
  <c r="I23" i="22"/>
  <c r="J23" i="22" s="1"/>
  <c r="Z22" i="22"/>
  <c r="P22" i="22"/>
  <c r="I22" i="22"/>
  <c r="J22" i="22" s="1"/>
  <c r="Z21" i="22"/>
  <c r="P21" i="22"/>
  <c r="Q21" i="22" s="1"/>
  <c r="J21" i="22"/>
  <c r="I21" i="22"/>
  <c r="Z20" i="22"/>
  <c r="P20" i="22"/>
  <c r="Q20" i="22" s="1"/>
  <c r="I20" i="22"/>
  <c r="Z19" i="22"/>
  <c r="P19" i="22"/>
  <c r="Q19" i="22" s="1"/>
  <c r="I19" i="22"/>
  <c r="J19" i="22" s="1"/>
  <c r="Z18" i="22"/>
  <c r="P18" i="22"/>
  <c r="Q18" i="22" s="1"/>
  <c r="I18" i="22"/>
  <c r="J18" i="22" s="1"/>
  <c r="Z17" i="22"/>
  <c r="P17" i="22"/>
  <c r="Q17" i="22" s="1"/>
  <c r="I17" i="22"/>
  <c r="Z16" i="22"/>
  <c r="P16" i="22"/>
  <c r="I16" i="22"/>
  <c r="J16" i="22" s="1"/>
  <c r="Z15" i="22"/>
  <c r="P15" i="22"/>
  <c r="Q15" i="22" s="1"/>
  <c r="J15" i="22"/>
  <c r="I15" i="22"/>
  <c r="Z14" i="22"/>
  <c r="P14" i="22"/>
  <c r="I14" i="22"/>
  <c r="J14" i="22" s="1"/>
  <c r="Z13" i="22"/>
  <c r="P13" i="22"/>
  <c r="Q13" i="22" s="1"/>
  <c r="J13" i="22"/>
  <c r="Z12" i="22"/>
  <c r="P12" i="22"/>
  <c r="Q12" i="22" s="1"/>
  <c r="I12" i="22"/>
  <c r="Z11" i="22"/>
  <c r="P11" i="22"/>
  <c r="Q11" i="22" s="1"/>
  <c r="I11" i="22"/>
  <c r="J11" i="22" s="1"/>
  <c r="Z10" i="22"/>
  <c r="P10" i="22"/>
  <c r="Q10" i="22" s="1"/>
  <c r="I10" i="22"/>
  <c r="J10" i="22" s="1"/>
  <c r="Z9" i="22"/>
  <c r="P9" i="22"/>
  <c r="I9" i="22"/>
  <c r="J9" i="22" s="1"/>
  <c r="Z8" i="22"/>
  <c r="P8" i="22"/>
  <c r="I8" i="22"/>
  <c r="Z7" i="22"/>
  <c r="W7" i="22"/>
  <c r="J106" i="22"/>
  <c r="Y105" i="21"/>
  <c r="W105" i="21"/>
  <c r="U105" i="21"/>
  <c r="T105" i="21"/>
  <c r="O105" i="21"/>
  <c r="N105" i="21"/>
  <c r="M105" i="21"/>
  <c r="L105" i="21"/>
  <c r="K105" i="21"/>
  <c r="H105" i="21"/>
  <c r="G105" i="21"/>
  <c r="F105" i="21"/>
  <c r="E105" i="21"/>
  <c r="D105" i="21"/>
  <c r="Z104" i="21"/>
  <c r="Z105" i="21" s="1"/>
  <c r="X104" i="21"/>
  <c r="X105" i="21" s="1"/>
  <c r="V104" i="21"/>
  <c r="V105" i="21" s="1"/>
  <c r="U104" i="21"/>
  <c r="T104" i="21"/>
  <c r="S104" i="21"/>
  <c r="S105" i="21" s="1"/>
  <c r="R104" i="21"/>
  <c r="R105" i="21" s="1"/>
  <c r="Q104" i="21"/>
  <c r="Q105" i="21" s="1"/>
  <c r="P104" i="21"/>
  <c r="P105" i="21" s="1"/>
  <c r="I104" i="21"/>
  <c r="J104" i="21" s="1"/>
  <c r="J105" i="21" s="1"/>
  <c r="Y103" i="21"/>
  <c r="V103" i="21"/>
  <c r="U103" i="21"/>
  <c r="T103" i="21"/>
  <c r="S103" i="21"/>
  <c r="R103" i="21"/>
  <c r="O103" i="21"/>
  <c r="N103" i="21"/>
  <c r="M103" i="21"/>
  <c r="L103" i="21"/>
  <c r="K103" i="21"/>
  <c r="H103" i="21"/>
  <c r="G103" i="21"/>
  <c r="F103" i="21"/>
  <c r="E103" i="21"/>
  <c r="D103" i="21"/>
  <c r="Z101" i="21"/>
  <c r="Z100" i="21"/>
  <c r="Z99" i="21"/>
  <c r="P99" i="21"/>
  <c r="I99" i="21"/>
  <c r="J99" i="21" s="1"/>
  <c r="Z98" i="21"/>
  <c r="Q98" i="21"/>
  <c r="I98" i="21"/>
  <c r="Z97" i="21"/>
  <c r="P97" i="21"/>
  <c r="Q97" i="21" s="1"/>
  <c r="I97" i="21"/>
  <c r="J97" i="21" s="1"/>
  <c r="Z96" i="21"/>
  <c r="P96" i="21"/>
  <c r="Q96" i="21" s="1"/>
  <c r="I96" i="21"/>
  <c r="J96" i="21" s="1"/>
  <c r="Z95" i="21"/>
  <c r="P95" i="21"/>
  <c r="Q95" i="21" s="1"/>
  <c r="I95" i="21"/>
  <c r="Z94" i="21"/>
  <c r="P94" i="21"/>
  <c r="Q94" i="21" s="1"/>
  <c r="I94" i="21"/>
  <c r="J94" i="21" s="1"/>
  <c r="Z93" i="21"/>
  <c r="Z92" i="21"/>
  <c r="P92" i="21"/>
  <c r="Q92" i="21" s="1"/>
  <c r="I92" i="21"/>
  <c r="Z91" i="21"/>
  <c r="P91" i="21"/>
  <c r="I91" i="21"/>
  <c r="J91" i="21" s="1"/>
  <c r="Z90" i="21"/>
  <c r="P90" i="21"/>
  <c r="Q90" i="21" s="1"/>
  <c r="I90" i="21"/>
  <c r="W90" i="21" s="1"/>
  <c r="X90" i="21" s="1"/>
  <c r="Z89" i="21"/>
  <c r="P89" i="21"/>
  <c r="Q89" i="21" s="1"/>
  <c r="I89" i="21"/>
  <c r="J89" i="21" s="1"/>
  <c r="Z88" i="21"/>
  <c r="P88" i="21"/>
  <c r="Q88" i="21" s="1"/>
  <c r="I88" i="21"/>
  <c r="J88" i="21" s="1"/>
  <c r="Z87" i="21"/>
  <c r="P87" i="21"/>
  <c r="Q87" i="21" s="1"/>
  <c r="I87" i="21"/>
  <c r="J87" i="21" s="1"/>
  <c r="Z86" i="21"/>
  <c r="P86" i="21"/>
  <c r="Q86" i="21" s="1"/>
  <c r="I86" i="21"/>
  <c r="Z85" i="21"/>
  <c r="P85" i="21"/>
  <c r="Q85" i="21" s="1"/>
  <c r="I85" i="21"/>
  <c r="Z84" i="21"/>
  <c r="P84" i="21"/>
  <c r="Q84" i="21" s="1"/>
  <c r="I84" i="21"/>
  <c r="Z83" i="21"/>
  <c r="P83" i="21"/>
  <c r="Q83" i="21" s="1"/>
  <c r="I83" i="21"/>
  <c r="Z82" i="21"/>
  <c r="P82" i="21"/>
  <c r="Q82" i="21" s="1"/>
  <c r="I82" i="21"/>
  <c r="J82" i="21" s="1"/>
  <c r="Z81" i="21"/>
  <c r="P81" i="21"/>
  <c r="Q81" i="21" s="1"/>
  <c r="I81" i="21"/>
  <c r="J81" i="21" s="1"/>
  <c r="Z80" i="21"/>
  <c r="P80" i="21"/>
  <c r="Q80" i="21" s="1"/>
  <c r="I80" i="21"/>
  <c r="J80" i="21" s="1"/>
  <c r="Z79" i="21"/>
  <c r="P79" i="21"/>
  <c r="Q79" i="21" s="1"/>
  <c r="I79" i="21"/>
  <c r="Z78" i="21"/>
  <c r="P78" i="21"/>
  <c r="Q78" i="21" s="1"/>
  <c r="I78" i="21"/>
  <c r="J78" i="21" s="1"/>
  <c r="Z77" i="21"/>
  <c r="P77" i="21"/>
  <c r="Q77" i="21" s="1"/>
  <c r="I77" i="21"/>
  <c r="J77" i="21" s="1"/>
  <c r="Z76" i="21"/>
  <c r="P76" i="21"/>
  <c r="Q76" i="21" s="1"/>
  <c r="I76" i="21"/>
  <c r="Z75" i="21"/>
  <c r="P75" i="21"/>
  <c r="Q75" i="21" s="1"/>
  <c r="I75" i="21"/>
  <c r="J75" i="21" s="1"/>
  <c r="Z74" i="21"/>
  <c r="P74" i="21"/>
  <c r="Q74" i="21" s="1"/>
  <c r="I74" i="21"/>
  <c r="Z73" i="21"/>
  <c r="Z72" i="21"/>
  <c r="P72" i="21"/>
  <c r="W72" i="21" s="1"/>
  <c r="X72" i="21" s="1"/>
  <c r="I72" i="21"/>
  <c r="J72" i="21" s="1"/>
  <c r="Z71" i="21"/>
  <c r="P71" i="21"/>
  <c r="Q71" i="21" s="1"/>
  <c r="I71" i="21"/>
  <c r="Z70" i="21"/>
  <c r="P70" i="21"/>
  <c r="Q70" i="21" s="1"/>
  <c r="J70" i="21"/>
  <c r="Z69" i="21"/>
  <c r="P69" i="21"/>
  <c r="Q69" i="21" s="1"/>
  <c r="I69" i="21"/>
  <c r="Z68" i="21"/>
  <c r="P68" i="21"/>
  <c r="Q68" i="21" s="1"/>
  <c r="Z67" i="21"/>
  <c r="P67" i="21"/>
  <c r="Q67" i="21" s="1"/>
  <c r="I67" i="21"/>
  <c r="Z66" i="21"/>
  <c r="P66" i="21"/>
  <c r="Q66" i="21" s="1"/>
  <c r="I66" i="21"/>
  <c r="Z65" i="21"/>
  <c r="P65" i="21"/>
  <c r="Q65" i="21" s="1"/>
  <c r="I65" i="21"/>
  <c r="J65" i="21" s="1"/>
  <c r="Z64" i="21"/>
  <c r="P64" i="21"/>
  <c r="Q64" i="21" s="1"/>
  <c r="I64" i="21"/>
  <c r="J64" i="21" s="1"/>
  <c r="Z63" i="21"/>
  <c r="Z62" i="21"/>
  <c r="P62" i="21"/>
  <c r="Q62" i="21" s="1"/>
  <c r="I62" i="21"/>
  <c r="Z61" i="21"/>
  <c r="P61" i="21"/>
  <c r="Q61" i="21" s="1"/>
  <c r="I61" i="21"/>
  <c r="J61" i="21" s="1"/>
  <c r="Z60" i="21"/>
  <c r="P60" i="21"/>
  <c r="Q60" i="21" s="1"/>
  <c r="I60" i="21"/>
  <c r="Z59" i="21"/>
  <c r="P59" i="21"/>
  <c r="Q59" i="21" s="1"/>
  <c r="I59" i="21"/>
  <c r="J59" i="21" s="1"/>
  <c r="Z58" i="21"/>
  <c r="P58" i="21"/>
  <c r="Q58" i="21" s="1"/>
  <c r="I58" i="21"/>
  <c r="J58" i="21" s="1"/>
  <c r="Z57" i="21"/>
  <c r="Z56" i="21"/>
  <c r="P56" i="21"/>
  <c r="Q56" i="21" s="1"/>
  <c r="I56" i="21"/>
  <c r="J56" i="21" s="1"/>
  <c r="Z55" i="21"/>
  <c r="P55" i="21"/>
  <c r="Q55" i="21" s="1"/>
  <c r="I55" i="21"/>
  <c r="J55" i="21" s="1"/>
  <c r="Z54" i="21"/>
  <c r="P54" i="21"/>
  <c r="Q54" i="21" s="1"/>
  <c r="I54" i="21"/>
  <c r="Z53" i="21"/>
  <c r="P53" i="21"/>
  <c r="Q53" i="21" s="1"/>
  <c r="J53" i="21"/>
  <c r="Z52" i="21"/>
  <c r="P52" i="21"/>
  <c r="Q52" i="21" s="1"/>
  <c r="I52" i="21"/>
  <c r="Z51" i="21"/>
  <c r="P51" i="21"/>
  <c r="Q51" i="21" s="1"/>
  <c r="I51" i="21"/>
  <c r="Z50" i="21"/>
  <c r="P50" i="21"/>
  <c r="Q50" i="21" s="1"/>
  <c r="I50" i="21"/>
  <c r="Z49" i="21"/>
  <c r="P49" i="21"/>
  <c r="Q49" i="21" s="1"/>
  <c r="I49" i="21"/>
  <c r="J49" i="21" s="1"/>
  <c r="Z48" i="21"/>
  <c r="P48" i="21"/>
  <c r="I48" i="21"/>
  <c r="J48" i="21" s="1"/>
  <c r="Z47" i="21"/>
  <c r="P47" i="21"/>
  <c r="Q47" i="21" s="1"/>
  <c r="I47" i="21"/>
  <c r="J47" i="21" s="1"/>
  <c r="Z46" i="21"/>
  <c r="Z45" i="21"/>
  <c r="P45" i="21"/>
  <c r="Q45" i="21" s="1"/>
  <c r="I45" i="21"/>
  <c r="J45" i="21" s="1"/>
  <c r="Z44" i="21"/>
  <c r="P44" i="21"/>
  <c r="Q44" i="21" s="1"/>
  <c r="I44" i="21"/>
  <c r="Z43" i="21"/>
  <c r="P43" i="21"/>
  <c r="Q43" i="21" s="1"/>
  <c r="I43" i="21"/>
  <c r="W43" i="21" s="1"/>
  <c r="X43" i="21" s="1"/>
  <c r="Z42" i="21"/>
  <c r="P42" i="21"/>
  <c r="Q42" i="21" s="1"/>
  <c r="I42" i="21"/>
  <c r="Z41" i="21"/>
  <c r="P41" i="21"/>
  <c r="Q41" i="21" s="1"/>
  <c r="I41" i="21"/>
  <c r="J41" i="21" s="1"/>
  <c r="Z40" i="21"/>
  <c r="P40" i="21"/>
  <c r="I40" i="21"/>
  <c r="J40" i="21" s="1"/>
  <c r="Z39" i="21"/>
  <c r="P39" i="21"/>
  <c r="Q39" i="21" s="1"/>
  <c r="I39" i="21"/>
  <c r="Z38" i="21"/>
  <c r="P38" i="21"/>
  <c r="Q38" i="21" s="1"/>
  <c r="I38" i="21"/>
  <c r="Z37" i="21"/>
  <c r="P37" i="21"/>
  <c r="Q37" i="21" s="1"/>
  <c r="I37" i="21"/>
  <c r="Z36" i="21"/>
  <c r="P36" i="21"/>
  <c r="Q36" i="21" s="1"/>
  <c r="I36" i="21"/>
  <c r="Z35" i="21"/>
  <c r="P35" i="21"/>
  <c r="Q35" i="21" s="1"/>
  <c r="I35" i="21"/>
  <c r="J35" i="21" s="1"/>
  <c r="Z34" i="21"/>
  <c r="P34" i="21"/>
  <c r="Q34" i="21" s="1"/>
  <c r="I34" i="21"/>
  <c r="Z33" i="21"/>
  <c r="P33" i="21"/>
  <c r="Q33" i="21" s="1"/>
  <c r="I33" i="21"/>
  <c r="J33" i="21" s="1"/>
  <c r="Z32" i="21"/>
  <c r="P32" i="21"/>
  <c r="Q32" i="21" s="1"/>
  <c r="I32" i="21"/>
  <c r="J32" i="21" s="1"/>
  <c r="Z31" i="21"/>
  <c r="P31" i="21"/>
  <c r="Q31" i="21" s="1"/>
  <c r="I31" i="21"/>
  <c r="J31" i="21" s="1"/>
  <c r="Z30" i="21"/>
  <c r="Z29" i="21"/>
  <c r="P29" i="21"/>
  <c r="Q29" i="21" s="1"/>
  <c r="I29" i="21"/>
  <c r="J29" i="21" s="1"/>
  <c r="Z28" i="21"/>
  <c r="P28" i="21"/>
  <c r="Q28" i="21" s="1"/>
  <c r="I28" i="21"/>
  <c r="Z27" i="21"/>
  <c r="P27" i="21"/>
  <c r="Q27" i="21" s="1"/>
  <c r="I27" i="21"/>
  <c r="W27" i="21" s="1"/>
  <c r="X27" i="21" s="1"/>
  <c r="Z26" i="21"/>
  <c r="P26" i="21"/>
  <c r="Q26" i="21" s="1"/>
  <c r="I26" i="21"/>
  <c r="J26" i="21" s="1"/>
  <c r="Z25" i="21"/>
  <c r="P25" i="21"/>
  <c r="I25" i="21"/>
  <c r="J25" i="21" s="1"/>
  <c r="Z24" i="21"/>
  <c r="P24" i="21"/>
  <c r="Q24" i="21" s="1"/>
  <c r="I24" i="21"/>
  <c r="Z23" i="21"/>
  <c r="P23" i="21"/>
  <c r="Q23" i="21" s="1"/>
  <c r="I23" i="21"/>
  <c r="Z22" i="21"/>
  <c r="P22" i="21"/>
  <c r="I22" i="21"/>
  <c r="J22" i="21" s="1"/>
  <c r="Z21" i="21"/>
  <c r="P21" i="21"/>
  <c r="Q21" i="21" s="1"/>
  <c r="I21" i="21"/>
  <c r="Z20" i="21"/>
  <c r="P20" i="21"/>
  <c r="Q20" i="21" s="1"/>
  <c r="I20" i="21"/>
  <c r="Z19" i="21"/>
  <c r="P19" i="21"/>
  <c r="Q19" i="21" s="1"/>
  <c r="I19" i="21"/>
  <c r="J19" i="21" s="1"/>
  <c r="Z18" i="21"/>
  <c r="P18" i="21"/>
  <c r="Q18" i="21" s="1"/>
  <c r="I18" i="21"/>
  <c r="J18" i="21" s="1"/>
  <c r="Z17" i="21"/>
  <c r="P17" i="21"/>
  <c r="I17" i="21"/>
  <c r="J17" i="21" s="1"/>
  <c r="Z16" i="21"/>
  <c r="P16" i="21"/>
  <c r="Q16" i="21" s="1"/>
  <c r="I16" i="21"/>
  <c r="J16" i="21" s="1"/>
  <c r="Z15" i="21"/>
  <c r="P15" i="21"/>
  <c r="Q15" i="21" s="1"/>
  <c r="I15" i="21"/>
  <c r="Z14" i="21"/>
  <c r="P14" i="21"/>
  <c r="I14" i="21"/>
  <c r="J14" i="21" s="1"/>
  <c r="Z13" i="21"/>
  <c r="P13" i="21"/>
  <c r="Q13" i="21" s="1"/>
  <c r="I13" i="21"/>
  <c r="Z12" i="21"/>
  <c r="P12" i="21"/>
  <c r="Q12" i="21" s="1"/>
  <c r="I12" i="21"/>
  <c r="W12" i="21" s="1"/>
  <c r="X12" i="21" s="1"/>
  <c r="Z11" i="21"/>
  <c r="P11" i="21"/>
  <c r="Q11" i="21" s="1"/>
  <c r="I11" i="21"/>
  <c r="J11" i="21" s="1"/>
  <c r="Z10" i="21"/>
  <c r="P10" i="21"/>
  <c r="Q10" i="21" s="1"/>
  <c r="I10" i="21"/>
  <c r="J10" i="21" s="1"/>
  <c r="Z9" i="21"/>
  <c r="P9" i="21"/>
  <c r="I9" i="21"/>
  <c r="J9" i="21" s="1"/>
  <c r="Z8" i="21"/>
  <c r="P8" i="21"/>
  <c r="I8" i="21"/>
  <c r="Z7" i="21"/>
  <c r="Y105" i="20"/>
  <c r="W105" i="20"/>
  <c r="O105" i="20"/>
  <c r="N105" i="20"/>
  <c r="M105" i="20"/>
  <c r="L105" i="20"/>
  <c r="K105" i="20"/>
  <c r="I105" i="20"/>
  <c r="H105" i="20"/>
  <c r="G105" i="20"/>
  <c r="F105" i="20"/>
  <c r="E105" i="20"/>
  <c r="D105" i="20"/>
  <c r="Z104" i="20"/>
  <c r="Z105" i="20" s="1"/>
  <c r="X104" i="20"/>
  <c r="X105" i="20" s="1"/>
  <c r="V104" i="20"/>
  <c r="V105" i="20" s="1"/>
  <c r="U104" i="20"/>
  <c r="U105" i="20" s="1"/>
  <c r="T104" i="20"/>
  <c r="T105" i="20" s="1"/>
  <c r="S104" i="20"/>
  <c r="S105" i="20" s="1"/>
  <c r="R104" i="20"/>
  <c r="R105" i="20" s="1"/>
  <c r="P104" i="20"/>
  <c r="Q104" i="20" s="1"/>
  <c r="Q105" i="20" s="1"/>
  <c r="I104" i="20"/>
  <c r="J104" i="20" s="1"/>
  <c r="J105" i="20" s="1"/>
  <c r="Y103" i="20"/>
  <c r="V103" i="20"/>
  <c r="U103" i="20"/>
  <c r="T103" i="20"/>
  <c r="S103" i="20"/>
  <c r="R103" i="20"/>
  <c r="O103" i="20"/>
  <c r="N103" i="20"/>
  <c r="M103" i="20"/>
  <c r="L103" i="20"/>
  <c r="K103" i="20"/>
  <c r="H103" i="20"/>
  <c r="G103" i="20"/>
  <c r="F103" i="20"/>
  <c r="E103" i="20"/>
  <c r="D103" i="20"/>
  <c r="Z101" i="20"/>
  <c r="Z100" i="20"/>
  <c r="Z99" i="20"/>
  <c r="P99" i="20"/>
  <c r="Q99" i="20" s="1"/>
  <c r="I99" i="20"/>
  <c r="Z98" i="20"/>
  <c r="P98" i="20"/>
  <c r="Q98" i="20" s="1"/>
  <c r="I98" i="20"/>
  <c r="Z97" i="20"/>
  <c r="P97" i="20"/>
  <c r="Q97" i="20" s="1"/>
  <c r="I97" i="20"/>
  <c r="J97" i="20" s="1"/>
  <c r="Z96" i="20"/>
  <c r="Q96" i="20"/>
  <c r="P96" i="20"/>
  <c r="I96" i="20"/>
  <c r="J96" i="20" s="1"/>
  <c r="Z95" i="20"/>
  <c r="P95" i="20"/>
  <c r="Q95" i="20" s="1"/>
  <c r="I95" i="20"/>
  <c r="J95" i="20" s="1"/>
  <c r="Z94" i="20"/>
  <c r="P94" i="20"/>
  <c r="Q94" i="20" s="1"/>
  <c r="I94" i="20"/>
  <c r="J94" i="20" s="1"/>
  <c r="Z93" i="20"/>
  <c r="Z92" i="20"/>
  <c r="P92" i="20"/>
  <c r="Q92" i="20" s="1"/>
  <c r="I92" i="20"/>
  <c r="Z91" i="20"/>
  <c r="P91" i="20"/>
  <c r="Q91" i="20" s="1"/>
  <c r="I91" i="20"/>
  <c r="Z90" i="20"/>
  <c r="P90" i="20"/>
  <c r="Q90" i="20" s="1"/>
  <c r="I90" i="20"/>
  <c r="J90" i="20" s="1"/>
  <c r="Z89" i="20"/>
  <c r="P89" i="20"/>
  <c r="Q89" i="20" s="1"/>
  <c r="I89" i="20"/>
  <c r="J89" i="20" s="1"/>
  <c r="Z88" i="20"/>
  <c r="P88" i="20"/>
  <c r="Q88" i="20" s="1"/>
  <c r="I88" i="20"/>
  <c r="J88" i="20" s="1"/>
  <c r="Z87" i="20"/>
  <c r="P87" i="20"/>
  <c r="Q87" i="20" s="1"/>
  <c r="I87" i="20"/>
  <c r="J87" i="20" s="1"/>
  <c r="Z86" i="20"/>
  <c r="P86" i="20"/>
  <c r="Q86" i="20" s="1"/>
  <c r="I86" i="20"/>
  <c r="J86" i="20" s="1"/>
  <c r="Z85" i="20"/>
  <c r="P85" i="20"/>
  <c r="Q85" i="20" s="1"/>
  <c r="I85" i="20"/>
  <c r="J85" i="20" s="1"/>
  <c r="Z84" i="20"/>
  <c r="P84" i="20"/>
  <c r="Q84" i="20" s="1"/>
  <c r="I84" i="20"/>
  <c r="Z83" i="20"/>
  <c r="P83" i="20"/>
  <c r="Q83" i="20" s="1"/>
  <c r="I83" i="20"/>
  <c r="Z82" i="20"/>
  <c r="P82" i="20"/>
  <c r="Q82" i="20" s="1"/>
  <c r="I82" i="20"/>
  <c r="Z81" i="20"/>
  <c r="P81" i="20"/>
  <c r="Q81" i="20" s="1"/>
  <c r="I81" i="20"/>
  <c r="J81" i="20" s="1"/>
  <c r="Z80" i="20"/>
  <c r="P80" i="20"/>
  <c r="Q80" i="20" s="1"/>
  <c r="I80" i="20"/>
  <c r="J80" i="20" s="1"/>
  <c r="Z79" i="20"/>
  <c r="P79" i="20"/>
  <c r="Q79" i="20" s="1"/>
  <c r="I79" i="20"/>
  <c r="J79" i="20" s="1"/>
  <c r="Z78" i="20"/>
  <c r="P78" i="20"/>
  <c r="Q78" i="20" s="1"/>
  <c r="I78" i="20"/>
  <c r="J78" i="20" s="1"/>
  <c r="Z77" i="20"/>
  <c r="P77" i="20"/>
  <c r="Q77" i="20" s="1"/>
  <c r="I77" i="20"/>
  <c r="J77" i="20" s="1"/>
  <c r="Z76" i="20"/>
  <c r="P76" i="20"/>
  <c r="Q76" i="20" s="1"/>
  <c r="I76" i="20"/>
  <c r="Z75" i="20"/>
  <c r="P75" i="20"/>
  <c r="Q75" i="20" s="1"/>
  <c r="I75" i="20"/>
  <c r="Z74" i="20"/>
  <c r="P74" i="20"/>
  <c r="Q74" i="20" s="1"/>
  <c r="I74" i="20"/>
  <c r="Z73" i="20"/>
  <c r="Z72" i="20"/>
  <c r="P72" i="20"/>
  <c r="Q72" i="20" s="1"/>
  <c r="I72" i="20"/>
  <c r="J72" i="20" s="1"/>
  <c r="Z71" i="20"/>
  <c r="P71" i="20"/>
  <c r="I71" i="20"/>
  <c r="J71" i="20" s="1"/>
  <c r="Z70" i="20"/>
  <c r="P70" i="20"/>
  <c r="Q70" i="20" s="1"/>
  <c r="I70" i="20"/>
  <c r="Z69" i="20"/>
  <c r="P69" i="20"/>
  <c r="Q69" i="20" s="1"/>
  <c r="I69" i="20"/>
  <c r="Z68" i="20"/>
  <c r="P68" i="20"/>
  <c r="Q68" i="20" s="1"/>
  <c r="I68" i="20"/>
  <c r="Z67" i="20"/>
  <c r="P67" i="20"/>
  <c r="Q67" i="20" s="1"/>
  <c r="I67" i="20"/>
  <c r="Z66" i="20"/>
  <c r="P66" i="20"/>
  <c r="Q66" i="20" s="1"/>
  <c r="I66" i="20"/>
  <c r="Z65" i="20"/>
  <c r="P65" i="20"/>
  <c r="Q65" i="20" s="1"/>
  <c r="I65" i="20"/>
  <c r="J65" i="20" s="1"/>
  <c r="Z64" i="20"/>
  <c r="P64" i="20"/>
  <c r="Q64" i="20" s="1"/>
  <c r="I64" i="20"/>
  <c r="Z63" i="20"/>
  <c r="Z62" i="20"/>
  <c r="P62" i="20"/>
  <c r="Q62" i="20" s="1"/>
  <c r="I62" i="20"/>
  <c r="Z61" i="20"/>
  <c r="P61" i="20"/>
  <c r="Q61" i="20" s="1"/>
  <c r="I61" i="20"/>
  <c r="Z60" i="20"/>
  <c r="P60" i="20"/>
  <c r="Q60" i="20" s="1"/>
  <c r="I60" i="20"/>
  <c r="Z59" i="20"/>
  <c r="P59" i="20"/>
  <c r="Q59" i="20" s="1"/>
  <c r="I59" i="20"/>
  <c r="Z58" i="20"/>
  <c r="P58" i="20"/>
  <c r="Q58" i="20" s="1"/>
  <c r="I58" i="20"/>
  <c r="J58" i="20" s="1"/>
  <c r="Z57" i="20"/>
  <c r="Z56" i="20"/>
  <c r="P56" i="20"/>
  <c r="Q56" i="20" s="1"/>
  <c r="I56" i="20"/>
  <c r="Z55" i="20"/>
  <c r="P55" i="20"/>
  <c r="Q55" i="20" s="1"/>
  <c r="I55" i="20"/>
  <c r="Z54" i="20"/>
  <c r="P54" i="20"/>
  <c r="Q54" i="20" s="1"/>
  <c r="I54" i="20"/>
  <c r="J54" i="20" s="1"/>
  <c r="Z53" i="20"/>
  <c r="P53" i="20"/>
  <c r="Q53" i="20" s="1"/>
  <c r="I53" i="20"/>
  <c r="J53" i="20" s="1"/>
  <c r="Z52" i="20"/>
  <c r="P52" i="20"/>
  <c r="Q52" i="20" s="1"/>
  <c r="I52" i="20"/>
  <c r="W52" i="20" s="1"/>
  <c r="X52" i="20" s="1"/>
  <c r="Z51" i="20"/>
  <c r="P51" i="20"/>
  <c r="Q51" i="20" s="1"/>
  <c r="I51" i="20"/>
  <c r="Z50" i="20"/>
  <c r="P50" i="20"/>
  <c r="Q50" i="20" s="1"/>
  <c r="I50" i="20"/>
  <c r="J50" i="20" s="1"/>
  <c r="Z49" i="20"/>
  <c r="P49" i="20"/>
  <c r="Q49" i="20" s="1"/>
  <c r="I49" i="20"/>
  <c r="J49" i="20" s="1"/>
  <c r="Z48" i="20"/>
  <c r="P48" i="20"/>
  <c r="Q48" i="20" s="1"/>
  <c r="I48" i="20"/>
  <c r="Z47" i="20"/>
  <c r="P47" i="20"/>
  <c r="Q47" i="20" s="1"/>
  <c r="I47" i="20"/>
  <c r="Z46" i="20"/>
  <c r="Z45" i="20"/>
  <c r="P45" i="20"/>
  <c r="Q45" i="20" s="1"/>
  <c r="I45" i="20"/>
  <c r="J45" i="20" s="1"/>
  <c r="Z44" i="20"/>
  <c r="P44" i="20"/>
  <c r="Q44" i="20" s="1"/>
  <c r="I44" i="20"/>
  <c r="Z43" i="20"/>
  <c r="P43" i="20"/>
  <c r="Q43" i="20" s="1"/>
  <c r="I43" i="20"/>
  <c r="Z42" i="20"/>
  <c r="P42" i="20"/>
  <c r="Q42" i="20" s="1"/>
  <c r="I42" i="20"/>
  <c r="J42" i="20" s="1"/>
  <c r="Z41" i="20"/>
  <c r="P41" i="20"/>
  <c r="Q41" i="20" s="1"/>
  <c r="J41" i="20"/>
  <c r="Z40" i="20"/>
  <c r="P40" i="20"/>
  <c r="Q40" i="20" s="1"/>
  <c r="I40" i="20"/>
  <c r="Z39" i="20"/>
  <c r="P39" i="20"/>
  <c r="I39" i="20"/>
  <c r="J39" i="20" s="1"/>
  <c r="Z38" i="20"/>
  <c r="P38" i="20"/>
  <c r="Q38" i="20" s="1"/>
  <c r="I38" i="20"/>
  <c r="Z37" i="20"/>
  <c r="P37" i="20"/>
  <c r="Q37" i="20" s="1"/>
  <c r="I37" i="20"/>
  <c r="Z36" i="20"/>
  <c r="P36" i="20"/>
  <c r="Q36" i="20" s="1"/>
  <c r="I36" i="20"/>
  <c r="Z35" i="20"/>
  <c r="P35" i="20"/>
  <c r="Q35" i="20" s="1"/>
  <c r="I35" i="20"/>
  <c r="J35" i="20" s="1"/>
  <c r="Z34" i="20"/>
  <c r="P34" i="20"/>
  <c r="Q34" i="20" s="1"/>
  <c r="I34" i="20"/>
  <c r="Z33" i="20"/>
  <c r="P33" i="20"/>
  <c r="Q33" i="20" s="1"/>
  <c r="I33" i="20"/>
  <c r="J33" i="20" s="1"/>
  <c r="Z32" i="20"/>
  <c r="P32" i="20"/>
  <c r="Q32" i="20" s="1"/>
  <c r="I32" i="20"/>
  <c r="Z31" i="20"/>
  <c r="P31" i="20"/>
  <c r="Q31" i="20" s="1"/>
  <c r="I31" i="20"/>
  <c r="Z30" i="20"/>
  <c r="Z29" i="20"/>
  <c r="P29" i="20"/>
  <c r="Q29" i="20" s="1"/>
  <c r="I29" i="20"/>
  <c r="J29" i="20" s="1"/>
  <c r="Z28" i="20"/>
  <c r="P28" i="20"/>
  <c r="Q28" i="20" s="1"/>
  <c r="I28" i="20"/>
  <c r="J28" i="20" s="1"/>
  <c r="Z27" i="20"/>
  <c r="P27" i="20"/>
  <c r="I27" i="20"/>
  <c r="J27" i="20" s="1"/>
  <c r="Z26" i="20"/>
  <c r="P26" i="20"/>
  <c r="Q26" i="20" s="1"/>
  <c r="I26" i="20"/>
  <c r="J26" i="20" s="1"/>
  <c r="Z25" i="20"/>
  <c r="P25" i="20"/>
  <c r="Q25" i="20" s="1"/>
  <c r="I25" i="20"/>
  <c r="J25" i="20" s="1"/>
  <c r="Z24" i="20"/>
  <c r="P24" i="20"/>
  <c r="Q24" i="20" s="1"/>
  <c r="I24" i="20"/>
  <c r="Z23" i="20"/>
  <c r="P23" i="20"/>
  <c r="Q23" i="20" s="1"/>
  <c r="I23" i="20"/>
  <c r="Z22" i="20"/>
  <c r="P22" i="20"/>
  <c r="Q22" i="20" s="1"/>
  <c r="I22" i="20"/>
  <c r="J22" i="20" s="1"/>
  <c r="Z21" i="20"/>
  <c r="P21" i="20"/>
  <c r="Q21" i="20" s="1"/>
  <c r="J21" i="20"/>
  <c r="Z20" i="20"/>
  <c r="P20" i="20"/>
  <c r="I20" i="20"/>
  <c r="J20" i="20" s="1"/>
  <c r="Z19" i="20"/>
  <c r="P19" i="20"/>
  <c r="I19" i="20"/>
  <c r="J19" i="20" s="1"/>
  <c r="Z18" i="20"/>
  <c r="P18" i="20"/>
  <c r="Q18" i="20" s="1"/>
  <c r="I18" i="20"/>
  <c r="J18" i="20" s="1"/>
  <c r="Z17" i="20"/>
  <c r="P17" i="20"/>
  <c r="W17" i="20" s="1"/>
  <c r="X17" i="20" s="1"/>
  <c r="I17" i="20"/>
  <c r="J17" i="20" s="1"/>
  <c r="Z16" i="20"/>
  <c r="P16" i="20"/>
  <c r="Q16" i="20" s="1"/>
  <c r="I16" i="20"/>
  <c r="Z15" i="20"/>
  <c r="P15" i="20"/>
  <c r="Q15" i="20" s="1"/>
  <c r="I15" i="20"/>
  <c r="Z14" i="20"/>
  <c r="P14" i="20"/>
  <c r="Q14" i="20" s="1"/>
  <c r="I14" i="20"/>
  <c r="J14" i="20" s="1"/>
  <c r="Z13" i="20"/>
  <c r="P13" i="20"/>
  <c r="Q13" i="20" s="1"/>
  <c r="I13" i="20"/>
  <c r="J13" i="20" s="1"/>
  <c r="Z12" i="20"/>
  <c r="P12" i="20"/>
  <c r="Q12" i="20" s="1"/>
  <c r="I12" i="20"/>
  <c r="J12" i="20" s="1"/>
  <c r="Z11" i="20"/>
  <c r="P11" i="20"/>
  <c r="I11" i="20"/>
  <c r="J11" i="20" s="1"/>
  <c r="Z10" i="20"/>
  <c r="P10" i="20"/>
  <c r="Q10" i="20" s="1"/>
  <c r="I10" i="20"/>
  <c r="J10" i="20" s="1"/>
  <c r="Z9" i="20"/>
  <c r="P9" i="20"/>
  <c r="Q9" i="20" s="1"/>
  <c r="I9" i="20"/>
  <c r="J9" i="20" s="1"/>
  <c r="Z8" i="20"/>
  <c r="P8" i="20"/>
  <c r="I8" i="20"/>
  <c r="Z7" i="20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7" i="6"/>
  <c r="P8" i="6"/>
  <c r="Q8" i="6" s="1"/>
  <c r="P9" i="6"/>
  <c r="Q9" i="6" s="1"/>
  <c r="P10" i="6"/>
  <c r="Q10" i="6"/>
  <c r="P11" i="6"/>
  <c r="Q11" i="6" s="1"/>
  <c r="P12" i="6"/>
  <c r="Q12" i="6" s="1"/>
  <c r="P13" i="6"/>
  <c r="Q13" i="6" s="1"/>
  <c r="P14" i="6"/>
  <c r="Q14" i="6" s="1"/>
  <c r="P15" i="6"/>
  <c r="Q15" i="6" s="1"/>
  <c r="P16" i="6"/>
  <c r="Q16" i="6" s="1"/>
  <c r="P17" i="6"/>
  <c r="Q17" i="6" s="1"/>
  <c r="P18" i="6"/>
  <c r="Q18" i="6" s="1"/>
  <c r="P19" i="6"/>
  <c r="Q19" i="6" s="1"/>
  <c r="P20" i="6"/>
  <c r="Q20" i="6" s="1"/>
  <c r="P21" i="6"/>
  <c r="Q21" i="6" s="1"/>
  <c r="P22" i="6"/>
  <c r="Q22" i="6" s="1"/>
  <c r="P23" i="6"/>
  <c r="Q23" i="6" s="1"/>
  <c r="P24" i="6"/>
  <c r="Q24" i="6" s="1"/>
  <c r="P25" i="6"/>
  <c r="Q25" i="6"/>
  <c r="P26" i="6"/>
  <c r="Q26" i="6" s="1"/>
  <c r="P27" i="6"/>
  <c r="Q27" i="6" s="1"/>
  <c r="P28" i="6"/>
  <c r="Q28" i="6" s="1"/>
  <c r="P29" i="6"/>
  <c r="Q29" i="6" s="1"/>
  <c r="P31" i="6"/>
  <c r="Q31" i="6" s="1"/>
  <c r="P32" i="6"/>
  <c r="Q32" i="6" s="1"/>
  <c r="P33" i="6"/>
  <c r="Q33" i="6" s="1"/>
  <c r="P34" i="6"/>
  <c r="Q34" i="6" s="1"/>
  <c r="P35" i="6"/>
  <c r="Q35" i="6" s="1"/>
  <c r="P36" i="6"/>
  <c r="Q36" i="6" s="1"/>
  <c r="P37" i="6"/>
  <c r="Q37" i="6" s="1"/>
  <c r="P39" i="6"/>
  <c r="Q39" i="6" s="1"/>
  <c r="P40" i="6"/>
  <c r="Q40" i="6" s="1"/>
  <c r="P41" i="6"/>
  <c r="Q41" i="6" s="1"/>
  <c r="P42" i="6"/>
  <c r="Q42" i="6" s="1"/>
  <c r="P43" i="6"/>
  <c r="Q43" i="6" s="1"/>
  <c r="P44" i="6"/>
  <c r="Q44" i="6" s="1"/>
  <c r="P45" i="6"/>
  <c r="Q45" i="6" s="1"/>
  <c r="P47" i="6"/>
  <c r="Q47" i="6" s="1"/>
  <c r="P48" i="6"/>
  <c r="Q48" i="6" s="1"/>
  <c r="P49" i="6"/>
  <c r="Q49" i="6" s="1"/>
  <c r="P50" i="6"/>
  <c r="Q50" i="6" s="1"/>
  <c r="P51" i="6"/>
  <c r="Q51" i="6" s="1"/>
  <c r="P52" i="6"/>
  <c r="Q52" i="6" s="1"/>
  <c r="P53" i="6"/>
  <c r="Q53" i="6" s="1"/>
  <c r="P54" i="6"/>
  <c r="Q54" i="6" s="1"/>
  <c r="P55" i="6"/>
  <c r="Q55" i="6" s="1"/>
  <c r="P56" i="6"/>
  <c r="Q56" i="6" s="1"/>
  <c r="P58" i="6"/>
  <c r="Q58" i="6" s="1"/>
  <c r="P59" i="6"/>
  <c r="Q59" i="6" s="1"/>
  <c r="P60" i="6"/>
  <c r="Q60" i="6" s="1"/>
  <c r="P61" i="6"/>
  <c r="Q61" i="6" s="1"/>
  <c r="P62" i="6"/>
  <c r="Q62" i="6" s="1"/>
  <c r="P64" i="6"/>
  <c r="Q64" i="6" s="1"/>
  <c r="P65" i="6"/>
  <c r="Q65" i="6" s="1"/>
  <c r="P66" i="6"/>
  <c r="Q66" i="6" s="1"/>
  <c r="P67" i="6"/>
  <c r="Q67" i="6" s="1"/>
  <c r="P68" i="6"/>
  <c r="Q68" i="6" s="1"/>
  <c r="P69" i="6"/>
  <c r="Q69" i="6" s="1"/>
  <c r="P70" i="6"/>
  <c r="Q70" i="6" s="1"/>
  <c r="P71" i="6"/>
  <c r="Q71" i="6" s="1"/>
  <c r="P72" i="6"/>
  <c r="Q72" i="6" s="1"/>
  <c r="P74" i="6"/>
  <c r="W74" i="6" s="1"/>
  <c r="X74" i="6" s="1"/>
  <c r="P75" i="6"/>
  <c r="Q75" i="6" s="1"/>
  <c r="P76" i="6"/>
  <c r="Q76" i="6" s="1"/>
  <c r="P77" i="6"/>
  <c r="Q77" i="6" s="1"/>
  <c r="P78" i="6"/>
  <c r="Q78" i="6" s="1"/>
  <c r="P79" i="6"/>
  <c r="Q79" i="6" s="1"/>
  <c r="P80" i="6"/>
  <c r="Q80" i="6" s="1"/>
  <c r="P81" i="6"/>
  <c r="Q81" i="6" s="1"/>
  <c r="P82" i="6"/>
  <c r="Q82" i="6" s="1"/>
  <c r="P83" i="6"/>
  <c r="Q83" i="6" s="1"/>
  <c r="P84" i="6"/>
  <c r="Q84" i="6" s="1"/>
  <c r="P85" i="6"/>
  <c r="Q85" i="6" s="1"/>
  <c r="P86" i="6"/>
  <c r="Q86" i="6" s="1"/>
  <c r="P87" i="6"/>
  <c r="Q87" i="6" s="1"/>
  <c r="P90" i="6"/>
  <c r="Q90" i="6" s="1"/>
  <c r="P91" i="6"/>
  <c r="Q91" i="6" s="1"/>
  <c r="P92" i="6"/>
  <c r="Q92" i="6" s="1"/>
  <c r="P94" i="6"/>
  <c r="Q94" i="6" s="1"/>
  <c r="P95" i="6"/>
  <c r="Q95" i="6" s="1"/>
  <c r="P96" i="6"/>
  <c r="Q96" i="6" s="1"/>
  <c r="P97" i="6"/>
  <c r="Q97" i="6" s="1"/>
  <c r="P98" i="6"/>
  <c r="Q98" i="6" s="1"/>
  <c r="P99" i="6"/>
  <c r="Q99" i="6" s="1"/>
  <c r="P7" i="6"/>
  <c r="D103" i="6"/>
  <c r="I8" i="6"/>
  <c r="J8" i="6" s="1"/>
  <c r="I9" i="6"/>
  <c r="J9" i="6" s="1"/>
  <c r="I10" i="6"/>
  <c r="J10" i="6" s="1"/>
  <c r="I11" i="6"/>
  <c r="J11" i="6" s="1"/>
  <c r="I12" i="6"/>
  <c r="J12" i="6" s="1"/>
  <c r="I13" i="6"/>
  <c r="J13" i="6" s="1"/>
  <c r="I14" i="6"/>
  <c r="J14" i="6" s="1"/>
  <c r="I15" i="6"/>
  <c r="J15" i="6" s="1"/>
  <c r="I16" i="6"/>
  <c r="J16" i="6" s="1"/>
  <c r="I17" i="6"/>
  <c r="J17" i="6" s="1"/>
  <c r="I18" i="6"/>
  <c r="J18" i="6" s="1"/>
  <c r="I19" i="6"/>
  <c r="J19" i="6" s="1"/>
  <c r="I20" i="6"/>
  <c r="J20" i="6" s="1"/>
  <c r="I21" i="6"/>
  <c r="J21" i="6" s="1"/>
  <c r="I22" i="6"/>
  <c r="J22" i="6" s="1"/>
  <c r="I23" i="6"/>
  <c r="J23" i="6" s="1"/>
  <c r="I24" i="6"/>
  <c r="J24" i="6" s="1"/>
  <c r="I25" i="6"/>
  <c r="J25" i="6" s="1"/>
  <c r="I26" i="6"/>
  <c r="J26" i="6" s="1"/>
  <c r="I27" i="6"/>
  <c r="J27" i="6" s="1"/>
  <c r="I28" i="6"/>
  <c r="J28" i="6" s="1"/>
  <c r="I29" i="6"/>
  <c r="I31" i="6"/>
  <c r="J31" i="6" s="1"/>
  <c r="I32" i="6"/>
  <c r="J32" i="6" s="1"/>
  <c r="I33" i="6"/>
  <c r="I34" i="6"/>
  <c r="I35" i="6"/>
  <c r="J35" i="6" s="1"/>
  <c r="I36" i="6"/>
  <c r="J36" i="6" s="1"/>
  <c r="I37" i="6"/>
  <c r="I38" i="6"/>
  <c r="J38" i="6" s="1"/>
  <c r="I39" i="6"/>
  <c r="J39" i="6" s="1"/>
  <c r="I40" i="6"/>
  <c r="J40" i="6" s="1"/>
  <c r="I41" i="6"/>
  <c r="I42" i="6"/>
  <c r="I43" i="6"/>
  <c r="J43" i="6" s="1"/>
  <c r="I44" i="6"/>
  <c r="J44" i="6" s="1"/>
  <c r="I45" i="6"/>
  <c r="I47" i="6"/>
  <c r="J47" i="6" s="1"/>
  <c r="I48" i="6"/>
  <c r="J48" i="6" s="1"/>
  <c r="I49" i="6"/>
  <c r="I50" i="6"/>
  <c r="I51" i="6"/>
  <c r="J51" i="6" s="1"/>
  <c r="I52" i="6"/>
  <c r="J52" i="6" s="1"/>
  <c r="I53" i="6"/>
  <c r="J53" i="6" s="1"/>
  <c r="I54" i="6"/>
  <c r="I55" i="6"/>
  <c r="J55" i="6" s="1"/>
  <c r="I56" i="6"/>
  <c r="J56" i="6" s="1"/>
  <c r="I58" i="6"/>
  <c r="J58" i="6" s="1"/>
  <c r="I59" i="6"/>
  <c r="J59" i="6" s="1"/>
  <c r="J60" i="6"/>
  <c r="I61" i="6"/>
  <c r="I62" i="6"/>
  <c r="I64" i="6"/>
  <c r="J64" i="6" s="1"/>
  <c r="I65" i="6"/>
  <c r="I66" i="6"/>
  <c r="W66" i="6" s="1"/>
  <c r="X66" i="6" s="1"/>
  <c r="I67" i="6"/>
  <c r="J67" i="6" s="1"/>
  <c r="I68" i="6"/>
  <c r="J68" i="6" s="1"/>
  <c r="I69" i="6"/>
  <c r="J69" i="6" s="1"/>
  <c r="I70" i="6"/>
  <c r="J70" i="6" s="1"/>
  <c r="I71" i="6"/>
  <c r="J71" i="6" s="1"/>
  <c r="I72" i="6"/>
  <c r="J72" i="6" s="1"/>
  <c r="I74" i="6"/>
  <c r="J74" i="6"/>
  <c r="I75" i="6"/>
  <c r="J75" i="6" s="1"/>
  <c r="I76" i="6"/>
  <c r="J76" i="6" s="1"/>
  <c r="I77" i="6"/>
  <c r="I78" i="6"/>
  <c r="I79" i="6"/>
  <c r="J79" i="6" s="1"/>
  <c r="I80" i="6"/>
  <c r="J80" i="6" s="1"/>
  <c r="I81" i="6"/>
  <c r="J81" i="6" s="1"/>
  <c r="I82" i="6"/>
  <c r="J82" i="6" s="1"/>
  <c r="I83" i="6"/>
  <c r="J83" i="6" s="1"/>
  <c r="I84" i="6"/>
  <c r="J84" i="6" s="1"/>
  <c r="I85" i="6"/>
  <c r="J85" i="6" s="1"/>
  <c r="I86" i="6"/>
  <c r="J86" i="6" s="1"/>
  <c r="I87" i="6"/>
  <c r="J87" i="6" s="1"/>
  <c r="I88" i="6"/>
  <c r="J88" i="6" s="1"/>
  <c r="I89" i="6"/>
  <c r="J89" i="6" s="1"/>
  <c r="I90" i="6"/>
  <c r="I91" i="6"/>
  <c r="J91" i="6" s="1"/>
  <c r="I92" i="6"/>
  <c r="J92" i="6" s="1"/>
  <c r="I94" i="6"/>
  <c r="I95" i="6"/>
  <c r="J95" i="6" s="1"/>
  <c r="I96" i="6"/>
  <c r="J96" i="6" s="1"/>
  <c r="I97" i="6"/>
  <c r="I98" i="6"/>
  <c r="I99" i="6"/>
  <c r="I7" i="6"/>
  <c r="J7" i="6" s="1"/>
  <c r="J107" i="22" l="1"/>
  <c r="J108" i="22" s="1"/>
  <c r="X7" i="22"/>
  <c r="X106" i="22" s="1"/>
  <c r="X107" i="22" s="1"/>
  <c r="W106" i="22"/>
  <c r="W107" i="22" s="1"/>
  <c r="W95" i="24"/>
  <c r="X95" i="24" s="1"/>
  <c r="W86" i="24"/>
  <c r="X86" i="24" s="1"/>
  <c r="W81" i="24"/>
  <c r="X81" i="24" s="1"/>
  <c r="W79" i="24"/>
  <c r="X79" i="24" s="1"/>
  <c r="W69" i="24"/>
  <c r="X69" i="24" s="1"/>
  <c r="W54" i="24"/>
  <c r="X54" i="24" s="1"/>
  <c r="W53" i="24"/>
  <c r="X53" i="24" s="1"/>
  <c r="W49" i="24"/>
  <c r="X49" i="24" s="1"/>
  <c r="W43" i="24"/>
  <c r="X43" i="24" s="1"/>
  <c r="W41" i="24"/>
  <c r="X41" i="24" s="1"/>
  <c r="W40" i="24"/>
  <c r="X40" i="24" s="1"/>
  <c r="W39" i="24"/>
  <c r="X39" i="24" s="1"/>
  <c r="W37" i="24"/>
  <c r="X37" i="24" s="1"/>
  <c r="W32" i="24"/>
  <c r="X32" i="24" s="1"/>
  <c r="W31" i="24"/>
  <c r="X31" i="24" s="1"/>
  <c r="W26" i="24"/>
  <c r="X26" i="24" s="1"/>
  <c r="W24" i="24"/>
  <c r="X24" i="24" s="1"/>
  <c r="W17" i="24"/>
  <c r="X17" i="24" s="1"/>
  <c r="W8" i="24"/>
  <c r="X8" i="24" s="1"/>
  <c r="W97" i="24"/>
  <c r="X97" i="24" s="1"/>
  <c r="J45" i="24"/>
  <c r="W12" i="24"/>
  <c r="X12" i="24" s="1"/>
  <c r="J8" i="24"/>
  <c r="Q107" i="23"/>
  <c r="Q108" i="23" s="1"/>
  <c r="W97" i="23"/>
  <c r="X97" i="23" s="1"/>
  <c r="W85" i="23"/>
  <c r="X85" i="23" s="1"/>
  <c r="W83" i="23"/>
  <c r="X83" i="23" s="1"/>
  <c r="W67" i="23"/>
  <c r="X67" i="23" s="1"/>
  <c r="W65" i="23"/>
  <c r="X65" i="23" s="1"/>
  <c r="W56" i="23"/>
  <c r="X56" i="23" s="1"/>
  <c r="W51" i="23"/>
  <c r="X51" i="23" s="1"/>
  <c r="W26" i="23"/>
  <c r="X26" i="23" s="1"/>
  <c r="W22" i="23"/>
  <c r="X22" i="23" s="1"/>
  <c r="W20" i="23"/>
  <c r="X20" i="23" s="1"/>
  <c r="W18" i="23"/>
  <c r="X18" i="23" s="1"/>
  <c r="W12" i="23"/>
  <c r="X12" i="23" s="1"/>
  <c r="W10" i="23"/>
  <c r="X10" i="23" s="1"/>
  <c r="J97" i="23"/>
  <c r="J81" i="23"/>
  <c r="W75" i="23"/>
  <c r="X75" i="23" s="1"/>
  <c r="J67" i="23"/>
  <c r="J65" i="23"/>
  <c r="J62" i="23"/>
  <c r="W37" i="23"/>
  <c r="X37" i="23" s="1"/>
  <c r="W15" i="23"/>
  <c r="X15" i="23" s="1"/>
  <c r="W88" i="22"/>
  <c r="X88" i="22" s="1"/>
  <c r="W86" i="22"/>
  <c r="X86" i="22" s="1"/>
  <c r="W76" i="22"/>
  <c r="X76" i="22" s="1"/>
  <c r="W72" i="22"/>
  <c r="X72" i="22" s="1"/>
  <c r="W52" i="22"/>
  <c r="X52" i="22" s="1"/>
  <c r="W49" i="22"/>
  <c r="X49" i="22" s="1"/>
  <c r="W44" i="22"/>
  <c r="X44" i="22" s="1"/>
  <c r="W32" i="22"/>
  <c r="X32" i="22" s="1"/>
  <c r="W27" i="22"/>
  <c r="X27" i="22" s="1"/>
  <c r="W25" i="22"/>
  <c r="X25" i="22" s="1"/>
  <c r="W15" i="22"/>
  <c r="X15" i="22" s="1"/>
  <c r="W39" i="22"/>
  <c r="X39" i="22" s="1"/>
  <c r="W81" i="22"/>
  <c r="X81" i="22" s="1"/>
  <c r="W84" i="22"/>
  <c r="X84" i="22" s="1"/>
  <c r="W46" i="22"/>
  <c r="X46" i="22" s="1"/>
  <c r="W17" i="22"/>
  <c r="X17" i="22" s="1"/>
  <c r="W24" i="22"/>
  <c r="X24" i="22" s="1"/>
  <c r="W60" i="22"/>
  <c r="X60" i="22" s="1"/>
  <c r="W68" i="22"/>
  <c r="X68" i="22" s="1"/>
  <c r="W80" i="22"/>
  <c r="X80" i="22" s="1"/>
  <c r="W97" i="22"/>
  <c r="X97" i="22" s="1"/>
  <c r="W28" i="22"/>
  <c r="X28" i="22" s="1"/>
  <c r="W8" i="22"/>
  <c r="X8" i="22" s="1"/>
  <c r="Q8" i="22"/>
  <c r="W92" i="22"/>
  <c r="X92" i="22" s="1"/>
  <c r="W89" i="22"/>
  <c r="X89" i="22" s="1"/>
  <c r="J86" i="22"/>
  <c r="J84" i="22"/>
  <c r="W82" i="22"/>
  <c r="X82" i="22" s="1"/>
  <c r="J81" i="22"/>
  <c r="W79" i="22"/>
  <c r="X79" i="22" s="1"/>
  <c r="W50" i="22"/>
  <c r="X50" i="22" s="1"/>
  <c r="W42" i="22"/>
  <c r="X42" i="22" s="1"/>
  <c r="W41" i="22"/>
  <c r="X41" i="22" s="1"/>
  <c r="W36" i="22"/>
  <c r="X36" i="22" s="1"/>
  <c r="W33" i="22"/>
  <c r="X33" i="22" s="1"/>
  <c r="W31" i="22"/>
  <c r="X31" i="22" s="1"/>
  <c r="J24" i="22"/>
  <c r="W23" i="22"/>
  <c r="X23" i="22" s="1"/>
  <c r="J17" i="22"/>
  <c r="W16" i="22"/>
  <c r="X16" i="22" s="1"/>
  <c r="W14" i="22"/>
  <c r="X14" i="22" s="1"/>
  <c r="W9" i="22"/>
  <c r="X9" i="22" s="1"/>
  <c r="W86" i="21"/>
  <c r="X86" i="21" s="1"/>
  <c r="W85" i="21"/>
  <c r="X85" i="21" s="1"/>
  <c r="W79" i="21"/>
  <c r="X79" i="21" s="1"/>
  <c r="W77" i="21"/>
  <c r="X77" i="21" s="1"/>
  <c r="W74" i="21"/>
  <c r="X74" i="21" s="1"/>
  <c r="W69" i="21"/>
  <c r="X69" i="21" s="1"/>
  <c r="W62" i="21"/>
  <c r="X62" i="21" s="1"/>
  <c r="W54" i="21"/>
  <c r="X54" i="21" s="1"/>
  <c r="W50" i="21"/>
  <c r="X50" i="21" s="1"/>
  <c r="W39" i="21"/>
  <c r="X39" i="21" s="1"/>
  <c r="W38" i="21"/>
  <c r="X38" i="21" s="1"/>
  <c r="W34" i="21"/>
  <c r="X34" i="21" s="1"/>
  <c r="W24" i="21"/>
  <c r="X24" i="21" s="1"/>
  <c r="W23" i="21"/>
  <c r="X23" i="21" s="1"/>
  <c r="W21" i="21"/>
  <c r="X21" i="21" s="1"/>
  <c r="W20" i="21"/>
  <c r="X20" i="21" s="1"/>
  <c r="W13" i="21"/>
  <c r="X13" i="21" s="1"/>
  <c r="Q8" i="21"/>
  <c r="P106" i="21"/>
  <c r="W98" i="20"/>
  <c r="X98" i="20" s="1"/>
  <c r="W84" i="20"/>
  <c r="X84" i="20" s="1"/>
  <c r="W82" i="20"/>
  <c r="X82" i="20" s="1"/>
  <c r="W76" i="20"/>
  <c r="X76" i="20" s="1"/>
  <c r="W70" i="20"/>
  <c r="X70" i="20" s="1"/>
  <c r="W69" i="20"/>
  <c r="X69" i="20" s="1"/>
  <c r="W66" i="20"/>
  <c r="X66" i="20" s="1"/>
  <c r="W64" i="20"/>
  <c r="X64" i="20" s="1"/>
  <c r="W62" i="20"/>
  <c r="X62" i="20" s="1"/>
  <c r="W49" i="20"/>
  <c r="X49" i="20" s="1"/>
  <c r="W48" i="20"/>
  <c r="X48" i="20" s="1"/>
  <c r="W44" i="20"/>
  <c r="X44" i="20" s="1"/>
  <c r="W38" i="20"/>
  <c r="X38" i="20" s="1"/>
  <c r="W37" i="20"/>
  <c r="X37" i="20" s="1"/>
  <c r="W34" i="20"/>
  <c r="X34" i="20" s="1"/>
  <c r="W31" i="20"/>
  <c r="X31" i="20" s="1"/>
  <c r="W23" i="20"/>
  <c r="X23" i="20" s="1"/>
  <c r="Q17" i="20"/>
  <c r="W16" i="20"/>
  <c r="X16" i="20" s="1"/>
  <c r="Q8" i="20"/>
  <c r="J99" i="6"/>
  <c r="I103" i="6"/>
  <c r="I106" i="6"/>
  <c r="I107" i="6" s="1"/>
  <c r="I108" i="6" s="1"/>
  <c r="W97" i="6"/>
  <c r="X97" i="6" s="1"/>
  <c r="W90" i="6"/>
  <c r="X90" i="6" s="1"/>
  <c r="Q106" i="6"/>
  <c r="W78" i="6"/>
  <c r="X78" i="6" s="1"/>
  <c r="W77" i="6"/>
  <c r="X77" i="6" s="1"/>
  <c r="Q74" i="6"/>
  <c r="W65" i="6"/>
  <c r="X65" i="6" s="1"/>
  <c r="W62" i="6"/>
  <c r="X62" i="6" s="1"/>
  <c r="W61" i="6"/>
  <c r="X61" i="6" s="1"/>
  <c r="J106" i="6"/>
  <c r="Q7" i="6"/>
  <c r="P103" i="6"/>
  <c r="W16" i="24"/>
  <c r="X16" i="24" s="1"/>
  <c r="W18" i="24"/>
  <c r="X18" i="24" s="1"/>
  <c r="J24" i="24"/>
  <c r="J43" i="24"/>
  <c r="J32" i="24"/>
  <c r="W10" i="24"/>
  <c r="X10" i="24" s="1"/>
  <c r="W61" i="24"/>
  <c r="X61" i="24" s="1"/>
  <c r="J70" i="24"/>
  <c r="W85" i="24"/>
  <c r="X85" i="24" s="1"/>
  <c r="W89" i="24"/>
  <c r="X89" i="24" s="1"/>
  <c r="J104" i="24"/>
  <c r="J105" i="24" s="1"/>
  <c r="W25" i="24"/>
  <c r="X25" i="24" s="1"/>
  <c r="W27" i="24"/>
  <c r="X27" i="24" s="1"/>
  <c r="W35" i="24"/>
  <c r="X35" i="24" s="1"/>
  <c r="W50" i="24"/>
  <c r="X50" i="24" s="1"/>
  <c r="W62" i="24"/>
  <c r="X62" i="24" s="1"/>
  <c r="W19" i="24"/>
  <c r="X19" i="24" s="1"/>
  <c r="W71" i="24"/>
  <c r="X71" i="24" s="1"/>
  <c r="W9" i="24"/>
  <c r="X9" i="24" s="1"/>
  <c r="W11" i="24"/>
  <c r="X11" i="24" s="1"/>
  <c r="J19" i="24"/>
  <c r="W55" i="24"/>
  <c r="X55" i="24" s="1"/>
  <c r="J71" i="24"/>
  <c r="W14" i="23"/>
  <c r="X14" i="23" s="1"/>
  <c r="J30" i="23"/>
  <c r="W32" i="23"/>
  <c r="X32" i="23" s="1"/>
  <c r="J83" i="23"/>
  <c r="W90" i="23"/>
  <c r="X90" i="23" s="1"/>
  <c r="W42" i="23"/>
  <c r="X42" i="23" s="1"/>
  <c r="J10" i="23"/>
  <c r="J18" i="23"/>
  <c r="W35" i="23"/>
  <c r="X35" i="23" s="1"/>
  <c r="W49" i="23"/>
  <c r="X49" i="23" s="1"/>
  <c r="W88" i="23"/>
  <c r="X88" i="23" s="1"/>
  <c r="W16" i="23"/>
  <c r="X16" i="23" s="1"/>
  <c r="J35" i="23"/>
  <c r="W43" i="23"/>
  <c r="X43" i="23" s="1"/>
  <c r="W69" i="23"/>
  <c r="X69" i="23" s="1"/>
  <c r="W86" i="23"/>
  <c r="X86" i="23" s="1"/>
  <c r="W91" i="23"/>
  <c r="X91" i="23" s="1"/>
  <c r="W99" i="23"/>
  <c r="X99" i="23" s="1"/>
  <c r="W23" i="23"/>
  <c r="X23" i="23" s="1"/>
  <c r="W31" i="23"/>
  <c r="X31" i="23" s="1"/>
  <c r="W40" i="23"/>
  <c r="X40" i="23" s="1"/>
  <c r="W61" i="23"/>
  <c r="X61" i="23" s="1"/>
  <c r="W89" i="23"/>
  <c r="X89" i="23" s="1"/>
  <c r="W38" i="23"/>
  <c r="X38" i="23" s="1"/>
  <c r="W48" i="23"/>
  <c r="X48" i="23" s="1"/>
  <c r="W78" i="23"/>
  <c r="X78" i="23" s="1"/>
  <c r="J8" i="22"/>
  <c r="Q9" i="22"/>
  <c r="W11" i="22"/>
  <c r="X11" i="22" s="1"/>
  <c r="W13" i="22"/>
  <c r="X13" i="22" s="1"/>
  <c r="W22" i="22"/>
  <c r="X22" i="22" s="1"/>
  <c r="J25" i="22"/>
  <c r="J30" i="22"/>
  <c r="Q31" i="22"/>
  <c r="J49" i="22"/>
  <c r="J52" i="22"/>
  <c r="W54" i="22"/>
  <c r="X54" i="22" s="1"/>
  <c r="W56" i="22"/>
  <c r="X56" i="22" s="1"/>
  <c r="W74" i="22"/>
  <c r="X74" i="22" s="1"/>
  <c r="J76" i="22"/>
  <c r="W78" i="22"/>
  <c r="X78" i="22" s="1"/>
  <c r="J88" i="22"/>
  <c r="W19" i="22"/>
  <c r="X19" i="22" s="1"/>
  <c r="W21" i="22"/>
  <c r="X21" i="22" s="1"/>
  <c r="W71" i="22"/>
  <c r="X71" i="22" s="1"/>
  <c r="O108" i="22"/>
  <c r="W35" i="22"/>
  <c r="X35" i="22" s="1"/>
  <c r="W59" i="22"/>
  <c r="X59" i="22" s="1"/>
  <c r="W66" i="22"/>
  <c r="X66" i="22" s="1"/>
  <c r="J68" i="22"/>
  <c r="W70" i="22"/>
  <c r="X70" i="22" s="1"/>
  <c r="J80" i="22"/>
  <c r="W98" i="22"/>
  <c r="X98" i="22" s="1"/>
  <c r="J100" i="22"/>
  <c r="Q106" i="22"/>
  <c r="Q107" i="22" s="1"/>
  <c r="Q16" i="22"/>
  <c r="J27" i="22"/>
  <c r="J44" i="22"/>
  <c r="W95" i="22"/>
  <c r="X95" i="22" s="1"/>
  <c r="J97" i="22"/>
  <c r="J32" i="22"/>
  <c r="W58" i="22"/>
  <c r="X58" i="22" s="1"/>
  <c r="J72" i="22"/>
  <c r="W90" i="22"/>
  <c r="X90" i="22" s="1"/>
  <c r="W94" i="22"/>
  <c r="X94" i="22" s="1"/>
  <c r="W12" i="22"/>
  <c r="X12" i="22" s="1"/>
  <c r="W34" i="22"/>
  <c r="X34" i="22" s="1"/>
  <c r="W38" i="22"/>
  <c r="X38" i="22" s="1"/>
  <c r="W51" i="22"/>
  <c r="X51" i="22" s="1"/>
  <c r="Q58" i="22"/>
  <c r="W62" i="22"/>
  <c r="X62" i="22" s="1"/>
  <c r="W64" i="22"/>
  <c r="X64" i="22" s="1"/>
  <c r="W87" i="22"/>
  <c r="X87" i="22" s="1"/>
  <c r="J94" i="22"/>
  <c r="W96" i="22"/>
  <c r="X96" i="22" s="1"/>
  <c r="W20" i="22"/>
  <c r="X20" i="22" s="1"/>
  <c r="J79" i="21"/>
  <c r="W29" i="21"/>
  <c r="X29" i="21" s="1"/>
  <c r="P103" i="21"/>
  <c r="W37" i="21"/>
  <c r="X37" i="21" s="1"/>
  <c r="W66" i="21"/>
  <c r="X66" i="21" s="1"/>
  <c r="W71" i="21"/>
  <c r="X71" i="21" s="1"/>
  <c r="W95" i="21"/>
  <c r="X95" i="21" s="1"/>
  <c r="Q72" i="21"/>
  <c r="W15" i="21"/>
  <c r="X15" i="21" s="1"/>
  <c r="W42" i="21"/>
  <c r="X42" i="21" s="1"/>
  <c r="W51" i="21"/>
  <c r="X51" i="21" s="1"/>
  <c r="W8" i="21"/>
  <c r="W67" i="21"/>
  <c r="X67" i="21" s="1"/>
  <c r="W98" i="21"/>
  <c r="X98" i="21" s="1"/>
  <c r="W8" i="20"/>
  <c r="X8" i="20" s="1"/>
  <c r="W15" i="20"/>
  <c r="X15" i="20" s="1"/>
  <c r="W24" i="20"/>
  <c r="X24" i="20" s="1"/>
  <c r="W40" i="20"/>
  <c r="X40" i="20" s="1"/>
  <c r="W55" i="20"/>
  <c r="X55" i="20" s="1"/>
  <c r="W61" i="20"/>
  <c r="X61" i="20" s="1"/>
  <c r="W74" i="20"/>
  <c r="X74" i="20" s="1"/>
  <c r="W36" i="20"/>
  <c r="X36" i="20" s="1"/>
  <c r="W47" i="20"/>
  <c r="X47" i="20" s="1"/>
  <c r="W68" i="20"/>
  <c r="X68" i="20" s="1"/>
  <c r="W87" i="20"/>
  <c r="X87" i="20" s="1"/>
  <c r="W92" i="20"/>
  <c r="X92" i="20" s="1"/>
  <c r="J106" i="20"/>
  <c r="W32" i="20"/>
  <c r="X32" i="20" s="1"/>
  <c r="W56" i="20"/>
  <c r="X56" i="20" s="1"/>
  <c r="W60" i="20"/>
  <c r="X60" i="20" s="1"/>
  <c r="W79" i="20"/>
  <c r="X79" i="20" s="1"/>
  <c r="W7" i="6"/>
  <c r="W42" i="6"/>
  <c r="X42" i="6" s="1"/>
  <c r="W94" i="6"/>
  <c r="X94" i="6" s="1"/>
  <c r="W33" i="6"/>
  <c r="X33" i="6" s="1"/>
  <c r="W98" i="6"/>
  <c r="X98" i="6" s="1"/>
  <c r="W89" i="6"/>
  <c r="X89" i="6" s="1"/>
  <c r="W54" i="6"/>
  <c r="X54" i="6" s="1"/>
  <c r="W50" i="6"/>
  <c r="X50" i="6" s="1"/>
  <c r="W49" i="6"/>
  <c r="X49" i="6" s="1"/>
  <c r="J98" i="21"/>
  <c r="W97" i="21"/>
  <c r="X97" i="21" s="1"/>
  <c r="W96" i="21"/>
  <c r="X96" i="21" s="1"/>
  <c r="J95" i="21"/>
  <c r="J90" i="21"/>
  <c r="W89" i="21"/>
  <c r="X89" i="21" s="1"/>
  <c r="W88" i="21"/>
  <c r="X88" i="21" s="1"/>
  <c r="J86" i="21"/>
  <c r="W82" i="21"/>
  <c r="X82" i="21" s="1"/>
  <c r="W81" i="21"/>
  <c r="X81" i="21" s="1"/>
  <c r="W80" i="21"/>
  <c r="X80" i="21" s="1"/>
  <c r="J74" i="21"/>
  <c r="J71" i="21"/>
  <c r="J67" i="21"/>
  <c r="J66" i="21"/>
  <c r="W64" i="21"/>
  <c r="X64" i="21" s="1"/>
  <c r="J62" i="21"/>
  <c r="W61" i="21"/>
  <c r="X61" i="21" s="1"/>
  <c r="W58" i="21"/>
  <c r="X58" i="21" s="1"/>
  <c r="W56" i="21"/>
  <c r="X56" i="21" s="1"/>
  <c r="W53" i="21"/>
  <c r="X53" i="21" s="1"/>
  <c r="J51" i="21"/>
  <c r="J50" i="21"/>
  <c r="W49" i="21"/>
  <c r="X49" i="21" s="1"/>
  <c r="W48" i="21"/>
  <c r="X48" i="21" s="1"/>
  <c r="W45" i="21"/>
  <c r="X45" i="21" s="1"/>
  <c r="J43" i="21"/>
  <c r="J42" i="21"/>
  <c r="W41" i="21"/>
  <c r="X41" i="21" s="1"/>
  <c r="W40" i="21"/>
  <c r="X40" i="21" s="1"/>
  <c r="J39" i="21"/>
  <c r="J37" i="21"/>
  <c r="J34" i="21"/>
  <c r="W33" i="21"/>
  <c r="X33" i="21" s="1"/>
  <c r="W32" i="21"/>
  <c r="X32" i="21" s="1"/>
  <c r="W25" i="21"/>
  <c r="X25" i="21" s="1"/>
  <c r="J24" i="21"/>
  <c r="W22" i="21"/>
  <c r="X22" i="21" s="1"/>
  <c r="J21" i="21"/>
  <c r="W19" i="21"/>
  <c r="X19" i="21" s="1"/>
  <c r="W17" i="21"/>
  <c r="X17" i="21" s="1"/>
  <c r="W16" i="21"/>
  <c r="X16" i="21" s="1"/>
  <c r="W14" i="21"/>
  <c r="X14" i="21" s="1"/>
  <c r="J13" i="21"/>
  <c r="W11" i="21"/>
  <c r="X11" i="21" s="1"/>
  <c r="W9" i="21"/>
  <c r="X9" i="21" s="1"/>
  <c r="J8" i="21"/>
  <c r="I103" i="21"/>
  <c r="W45" i="6"/>
  <c r="X45" i="6" s="1"/>
  <c r="W41" i="6"/>
  <c r="X41" i="6" s="1"/>
  <c r="W37" i="6"/>
  <c r="X37" i="6" s="1"/>
  <c r="W34" i="6"/>
  <c r="X34" i="6" s="1"/>
  <c r="W29" i="6"/>
  <c r="X29" i="6" s="1"/>
  <c r="W13" i="6"/>
  <c r="X13" i="6" s="1"/>
  <c r="J98" i="20"/>
  <c r="W96" i="20"/>
  <c r="X96" i="20" s="1"/>
  <c r="W95" i="20"/>
  <c r="X95" i="20" s="1"/>
  <c r="W90" i="20"/>
  <c r="X90" i="20" s="1"/>
  <c r="W89" i="20"/>
  <c r="X89" i="20" s="1"/>
  <c r="W88" i="20"/>
  <c r="X88" i="20" s="1"/>
  <c r="J82" i="20"/>
  <c r="W81" i="20"/>
  <c r="X81" i="20" s="1"/>
  <c r="W80" i="20"/>
  <c r="X80" i="20" s="1"/>
  <c r="W77" i="20"/>
  <c r="X77" i="20" s="1"/>
  <c r="J74" i="20"/>
  <c r="W72" i="20"/>
  <c r="X72" i="20" s="1"/>
  <c r="W71" i="20"/>
  <c r="X71" i="20" s="1"/>
  <c r="J70" i="20"/>
  <c r="J68" i="20"/>
  <c r="J66" i="20"/>
  <c r="J64" i="20"/>
  <c r="J62" i="20"/>
  <c r="J61" i="20"/>
  <c r="J60" i="20"/>
  <c r="W58" i="20"/>
  <c r="X58" i="20" s="1"/>
  <c r="J56" i="20"/>
  <c r="J55" i="20"/>
  <c r="W50" i="20"/>
  <c r="X50" i="20" s="1"/>
  <c r="J48" i="20"/>
  <c r="J47" i="20"/>
  <c r="W45" i="20"/>
  <c r="X45" i="20" s="1"/>
  <c r="W42" i="20"/>
  <c r="X42" i="20" s="1"/>
  <c r="J40" i="20"/>
  <c r="W39" i="20"/>
  <c r="X39" i="20" s="1"/>
  <c r="J36" i="20"/>
  <c r="J34" i="20"/>
  <c r="J32" i="20"/>
  <c r="J31" i="20"/>
  <c r="W27" i="20"/>
  <c r="X27" i="20" s="1"/>
  <c r="W26" i="20"/>
  <c r="X26" i="20" s="1"/>
  <c r="W25" i="20"/>
  <c r="X25" i="20" s="1"/>
  <c r="J24" i="20"/>
  <c r="J23" i="20"/>
  <c r="W20" i="20"/>
  <c r="X20" i="20" s="1"/>
  <c r="W19" i="20"/>
  <c r="X19" i="20" s="1"/>
  <c r="W18" i="20"/>
  <c r="X18" i="20" s="1"/>
  <c r="J16" i="20"/>
  <c r="J15" i="20"/>
  <c r="W11" i="20"/>
  <c r="X11" i="20" s="1"/>
  <c r="W10" i="20"/>
  <c r="X10" i="20" s="1"/>
  <c r="W9" i="20"/>
  <c r="X9" i="20" s="1"/>
  <c r="J8" i="20"/>
  <c r="W99" i="6"/>
  <c r="X99" i="6" s="1"/>
  <c r="J98" i="6"/>
  <c r="J103" i="6" s="1"/>
  <c r="J97" i="6"/>
  <c r="W96" i="6"/>
  <c r="X96" i="6" s="1"/>
  <c r="W95" i="6"/>
  <c r="X95" i="6" s="1"/>
  <c r="J94" i="6"/>
  <c r="W92" i="6"/>
  <c r="X92" i="6" s="1"/>
  <c r="W91" i="6"/>
  <c r="X91" i="6" s="1"/>
  <c r="J90" i="6"/>
  <c r="W88" i="6"/>
  <c r="X88" i="6" s="1"/>
  <c r="W87" i="6"/>
  <c r="X87" i="6" s="1"/>
  <c r="W86" i="6"/>
  <c r="X86" i="6" s="1"/>
  <c r="W85" i="6"/>
  <c r="X85" i="6" s="1"/>
  <c r="W84" i="6"/>
  <c r="X84" i="6" s="1"/>
  <c r="W83" i="6"/>
  <c r="X83" i="6" s="1"/>
  <c r="W82" i="6"/>
  <c r="X82" i="6" s="1"/>
  <c r="W81" i="6"/>
  <c r="X81" i="6" s="1"/>
  <c r="W80" i="6"/>
  <c r="X80" i="6" s="1"/>
  <c r="W79" i="6"/>
  <c r="X79" i="6" s="1"/>
  <c r="J78" i="6"/>
  <c r="J77" i="6"/>
  <c r="W76" i="6"/>
  <c r="X76" i="6" s="1"/>
  <c r="W75" i="6"/>
  <c r="X75" i="6" s="1"/>
  <c r="W72" i="6"/>
  <c r="X72" i="6" s="1"/>
  <c r="W71" i="6"/>
  <c r="X71" i="6" s="1"/>
  <c r="W70" i="6"/>
  <c r="X70" i="6" s="1"/>
  <c r="W69" i="6"/>
  <c r="X69" i="6" s="1"/>
  <c r="W68" i="6"/>
  <c r="X68" i="6" s="1"/>
  <c r="W67" i="6"/>
  <c r="X67" i="6" s="1"/>
  <c r="J66" i="6"/>
  <c r="J65" i="6"/>
  <c r="W64" i="6"/>
  <c r="X64" i="6" s="1"/>
  <c r="J62" i="6"/>
  <c r="J61" i="6"/>
  <c r="W60" i="6"/>
  <c r="X60" i="6" s="1"/>
  <c r="W59" i="6"/>
  <c r="X59" i="6" s="1"/>
  <c r="W58" i="6"/>
  <c r="X58" i="6" s="1"/>
  <c r="W56" i="6"/>
  <c r="X56" i="6" s="1"/>
  <c r="W55" i="6"/>
  <c r="X55" i="6" s="1"/>
  <c r="J54" i="6"/>
  <c r="W53" i="6"/>
  <c r="X53" i="6" s="1"/>
  <c r="W52" i="6"/>
  <c r="X52" i="6" s="1"/>
  <c r="W51" i="6"/>
  <c r="X51" i="6" s="1"/>
  <c r="J50" i="6"/>
  <c r="J49" i="6"/>
  <c r="W48" i="6"/>
  <c r="X48" i="6" s="1"/>
  <c r="W47" i="6"/>
  <c r="X47" i="6" s="1"/>
  <c r="J45" i="6"/>
  <c r="W44" i="6"/>
  <c r="X44" i="6" s="1"/>
  <c r="W43" i="6"/>
  <c r="X43" i="6" s="1"/>
  <c r="J42" i="6"/>
  <c r="J41" i="6"/>
  <c r="W40" i="6"/>
  <c r="X40" i="6" s="1"/>
  <c r="W39" i="6"/>
  <c r="X39" i="6" s="1"/>
  <c r="W38" i="6"/>
  <c r="X38" i="6" s="1"/>
  <c r="J37" i="6"/>
  <c r="W36" i="6"/>
  <c r="X36" i="6" s="1"/>
  <c r="W35" i="6"/>
  <c r="X35" i="6" s="1"/>
  <c r="J34" i="6"/>
  <c r="J33" i="6"/>
  <c r="W32" i="6"/>
  <c r="X32" i="6" s="1"/>
  <c r="W31" i="6"/>
  <c r="X31" i="6" s="1"/>
  <c r="J29" i="6"/>
  <c r="W28" i="6"/>
  <c r="X28" i="6" s="1"/>
  <c r="W27" i="6"/>
  <c r="X27" i="6" s="1"/>
  <c r="W26" i="6"/>
  <c r="X26" i="6" s="1"/>
  <c r="W25" i="6"/>
  <c r="X25" i="6" s="1"/>
  <c r="W24" i="6"/>
  <c r="X24" i="6" s="1"/>
  <c r="W23" i="6"/>
  <c r="X23" i="6" s="1"/>
  <c r="W22" i="6"/>
  <c r="X22" i="6" s="1"/>
  <c r="W21" i="6"/>
  <c r="X21" i="6" s="1"/>
  <c r="W20" i="6"/>
  <c r="X20" i="6" s="1"/>
  <c r="W19" i="6"/>
  <c r="X19" i="6" s="1"/>
  <c r="W18" i="6"/>
  <c r="X18" i="6" s="1"/>
  <c r="W17" i="6"/>
  <c r="X17" i="6" s="1"/>
  <c r="W16" i="6"/>
  <c r="X16" i="6" s="1"/>
  <c r="W15" i="6"/>
  <c r="X15" i="6" s="1"/>
  <c r="W14" i="6"/>
  <c r="X14" i="6" s="1"/>
  <c r="W12" i="6"/>
  <c r="X12" i="6" s="1"/>
  <c r="W11" i="6"/>
  <c r="X11" i="6" s="1"/>
  <c r="W10" i="6"/>
  <c r="X10" i="6" s="1"/>
  <c r="W9" i="6"/>
  <c r="X9" i="6" s="1"/>
  <c r="W8" i="6"/>
  <c r="Z103" i="24"/>
  <c r="Z103" i="22"/>
  <c r="W28" i="24"/>
  <c r="X28" i="24" s="1"/>
  <c r="W34" i="24"/>
  <c r="X34" i="24" s="1"/>
  <c r="W56" i="24"/>
  <c r="X56" i="24" s="1"/>
  <c r="W80" i="24"/>
  <c r="X80" i="24" s="1"/>
  <c r="W13" i="24"/>
  <c r="X13" i="24" s="1"/>
  <c r="J27" i="24"/>
  <c r="W48" i="24"/>
  <c r="X48" i="24" s="1"/>
  <c r="W84" i="24"/>
  <c r="X84" i="24" s="1"/>
  <c r="J95" i="24"/>
  <c r="W21" i="24"/>
  <c r="X21" i="24" s="1"/>
  <c r="W23" i="24"/>
  <c r="X23" i="24" s="1"/>
  <c r="W64" i="24"/>
  <c r="X64" i="24" s="1"/>
  <c r="W91" i="24"/>
  <c r="X91" i="24" s="1"/>
  <c r="W93" i="24"/>
  <c r="X93" i="24" s="1"/>
  <c r="W83" i="24"/>
  <c r="X83" i="24" s="1"/>
  <c r="W14" i="24"/>
  <c r="X14" i="24" s="1"/>
  <c r="W20" i="24"/>
  <c r="X20" i="24" s="1"/>
  <c r="W29" i="24"/>
  <c r="X29" i="24" s="1"/>
  <c r="W36" i="24"/>
  <c r="X36" i="24" s="1"/>
  <c r="W42" i="24"/>
  <c r="X42" i="24" s="1"/>
  <c r="J55" i="24"/>
  <c r="J62" i="24"/>
  <c r="W72" i="24"/>
  <c r="X72" i="24" s="1"/>
  <c r="J85" i="24"/>
  <c r="W96" i="24"/>
  <c r="X96" i="24" s="1"/>
  <c r="J11" i="24"/>
  <c r="W33" i="24"/>
  <c r="X33" i="24" s="1"/>
  <c r="W51" i="24"/>
  <c r="X51" i="24" s="1"/>
  <c r="W65" i="24"/>
  <c r="X65" i="24" s="1"/>
  <c r="W22" i="24"/>
  <c r="X22" i="24" s="1"/>
  <c r="W15" i="24"/>
  <c r="X15" i="24" s="1"/>
  <c r="J54" i="24"/>
  <c r="W59" i="24"/>
  <c r="X59" i="24" s="1"/>
  <c r="J79" i="24"/>
  <c r="J86" i="24"/>
  <c r="W75" i="24"/>
  <c r="X75" i="24" s="1"/>
  <c r="W77" i="24"/>
  <c r="X77" i="24" s="1"/>
  <c r="J81" i="24"/>
  <c r="W99" i="24"/>
  <c r="X99" i="24" s="1"/>
  <c r="W11" i="23"/>
  <c r="X11" i="23" s="1"/>
  <c r="W24" i="23"/>
  <c r="X24" i="23" s="1"/>
  <c r="Q37" i="23"/>
  <c r="W45" i="23"/>
  <c r="X45" i="23" s="1"/>
  <c r="J51" i="23"/>
  <c r="W52" i="23"/>
  <c r="X52" i="23" s="1"/>
  <c r="W54" i="23"/>
  <c r="X54" i="23" s="1"/>
  <c r="J56" i="23"/>
  <c r="W59" i="23"/>
  <c r="X59" i="23" s="1"/>
  <c r="W76" i="23"/>
  <c r="X76" i="23" s="1"/>
  <c r="W80" i="23"/>
  <c r="X80" i="23" s="1"/>
  <c r="W82" i="23"/>
  <c r="X82" i="23" s="1"/>
  <c r="J86" i="23"/>
  <c r="Q88" i="23"/>
  <c r="J99" i="23"/>
  <c r="Z103" i="23"/>
  <c r="W13" i="23"/>
  <c r="X13" i="23" s="1"/>
  <c r="W47" i="23"/>
  <c r="X47" i="23" s="1"/>
  <c r="W94" i="23"/>
  <c r="X94" i="23" s="1"/>
  <c r="P105" i="23"/>
  <c r="W19" i="23"/>
  <c r="X19" i="23" s="1"/>
  <c r="W29" i="23"/>
  <c r="X29" i="23" s="1"/>
  <c r="W36" i="23"/>
  <c r="X36" i="23" s="1"/>
  <c r="W64" i="23"/>
  <c r="X64" i="23" s="1"/>
  <c r="W77" i="23"/>
  <c r="X77" i="23" s="1"/>
  <c r="W8" i="23"/>
  <c r="X8" i="23" s="1"/>
  <c r="W27" i="23"/>
  <c r="X27" i="23" s="1"/>
  <c r="W33" i="23"/>
  <c r="X33" i="23" s="1"/>
  <c r="W50" i="23"/>
  <c r="X50" i="23" s="1"/>
  <c r="W58" i="23"/>
  <c r="X58" i="23" s="1"/>
  <c r="W70" i="23"/>
  <c r="X70" i="23" s="1"/>
  <c r="J89" i="23"/>
  <c r="W96" i="23"/>
  <c r="X96" i="23" s="1"/>
  <c r="W98" i="23"/>
  <c r="X98" i="23" s="1"/>
  <c r="P103" i="23"/>
  <c r="W34" i="23"/>
  <c r="X34" i="23" s="1"/>
  <c r="W53" i="23"/>
  <c r="X53" i="23" s="1"/>
  <c r="Q12" i="24"/>
  <c r="Q20" i="24"/>
  <c r="J26" i="24"/>
  <c r="J37" i="24"/>
  <c r="Q42" i="24"/>
  <c r="J9" i="24"/>
  <c r="J17" i="24"/>
  <c r="J25" i="24"/>
  <c r="J31" i="24"/>
  <c r="J40" i="24"/>
  <c r="J49" i="24"/>
  <c r="J53" i="24"/>
  <c r="Q67" i="24"/>
  <c r="J69" i="24"/>
  <c r="W87" i="24"/>
  <c r="X87" i="24" s="1"/>
  <c r="W88" i="24"/>
  <c r="X88" i="24" s="1"/>
  <c r="Q91" i="24"/>
  <c r="W58" i="24"/>
  <c r="X58" i="24" s="1"/>
  <c r="Q58" i="24"/>
  <c r="W74" i="24"/>
  <c r="X74" i="24" s="1"/>
  <c r="Q74" i="24"/>
  <c r="J10" i="24"/>
  <c r="J18" i="24"/>
  <c r="Q51" i="24"/>
  <c r="I103" i="24"/>
  <c r="W60" i="24"/>
  <c r="X60" i="24" s="1"/>
  <c r="W76" i="24"/>
  <c r="X76" i="24" s="1"/>
  <c r="W78" i="24"/>
  <c r="X78" i="24" s="1"/>
  <c r="W82" i="24"/>
  <c r="X82" i="24" s="1"/>
  <c r="Q82" i="24"/>
  <c r="W66" i="24"/>
  <c r="X66" i="24" s="1"/>
  <c r="Q66" i="24"/>
  <c r="J39" i="24"/>
  <c r="W90" i="24"/>
  <c r="X90" i="24" s="1"/>
  <c r="Q90" i="24"/>
  <c r="Q15" i="24"/>
  <c r="Q23" i="24"/>
  <c r="Q35" i="24"/>
  <c r="W47" i="24"/>
  <c r="X47" i="24" s="1"/>
  <c r="Q48" i="24"/>
  <c r="Q59" i="24"/>
  <c r="Q75" i="24"/>
  <c r="P103" i="24"/>
  <c r="W38" i="24"/>
  <c r="X38" i="24" s="1"/>
  <c r="W44" i="24"/>
  <c r="X44" i="24" s="1"/>
  <c r="W52" i="24"/>
  <c r="X52" i="24" s="1"/>
  <c r="W68" i="24"/>
  <c r="X68" i="24" s="1"/>
  <c r="W92" i="24"/>
  <c r="X92" i="24" s="1"/>
  <c r="W94" i="24"/>
  <c r="X94" i="24" s="1"/>
  <c r="W98" i="24"/>
  <c r="X98" i="24" s="1"/>
  <c r="Q98" i="24"/>
  <c r="P105" i="24"/>
  <c r="Q8" i="23"/>
  <c r="W9" i="23"/>
  <c r="X9" i="23" s="1"/>
  <c r="J14" i="23"/>
  <c r="Q16" i="23"/>
  <c r="W17" i="23"/>
  <c r="X17" i="23" s="1"/>
  <c r="J22" i="23"/>
  <c r="Q24" i="23"/>
  <c r="W25" i="23"/>
  <c r="X25" i="23" s="1"/>
  <c r="J29" i="23"/>
  <c r="J34" i="23"/>
  <c r="W39" i="23"/>
  <c r="X39" i="23" s="1"/>
  <c r="W41" i="23"/>
  <c r="X41" i="23" s="1"/>
  <c r="J45" i="23"/>
  <c r="J50" i="23"/>
  <c r="W55" i="23"/>
  <c r="X55" i="23" s="1"/>
  <c r="J61" i="23"/>
  <c r="J85" i="23"/>
  <c r="J12" i="23"/>
  <c r="J20" i="23"/>
  <c r="J64" i="23"/>
  <c r="J11" i="23"/>
  <c r="Q13" i="23"/>
  <c r="J19" i="23"/>
  <c r="Q21" i="23"/>
  <c r="J27" i="23"/>
  <c r="J32" i="23"/>
  <c r="Q33" i="23"/>
  <c r="J38" i="23"/>
  <c r="J48" i="23"/>
  <c r="Q49" i="23"/>
  <c r="J54" i="23"/>
  <c r="J77" i="23"/>
  <c r="W68" i="23"/>
  <c r="X68" i="23" s="1"/>
  <c r="W92" i="23"/>
  <c r="X92" i="23" s="1"/>
  <c r="J92" i="23"/>
  <c r="W28" i="23"/>
  <c r="X28" i="23" s="1"/>
  <c r="W44" i="23"/>
  <c r="X44" i="23" s="1"/>
  <c r="W60" i="23"/>
  <c r="X60" i="23" s="1"/>
  <c r="J69" i="23"/>
  <c r="W72" i="23"/>
  <c r="X72" i="23" s="1"/>
  <c r="W84" i="23"/>
  <c r="X84" i="23" s="1"/>
  <c r="J84" i="23"/>
  <c r="J31" i="23"/>
  <c r="Q43" i="23"/>
  <c r="J47" i="23"/>
  <c r="Q59" i="23"/>
  <c r="W66" i="23"/>
  <c r="X66" i="23" s="1"/>
  <c r="W74" i="23"/>
  <c r="X74" i="23" s="1"/>
  <c r="Q74" i="23"/>
  <c r="I103" i="23"/>
  <c r="W71" i="23"/>
  <c r="X71" i="23" s="1"/>
  <c r="W79" i="23"/>
  <c r="X79" i="23" s="1"/>
  <c r="W87" i="23"/>
  <c r="X87" i="23" s="1"/>
  <c r="W95" i="23"/>
  <c r="X95" i="23" s="1"/>
  <c r="J66" i="23"/>
  <c r="I105" i="23"/>
  <c r="Q82" i="23"/>
  <c r="Q90" i="23"/>
  <c r="Q98" i="23"/>
  <c r="W10" i="22"/>
  <c r="X10" i="22" s="1"/>
  <c r="W18" i="22"/>
  <c r="X18" i="22" s="1"/>
  <c r="W26" i="22"/>
  <c r="X26" i="22" s="1"/>
  <c r="W69" i="22"/>
  <c r="X69" i="22" s="1"/>
  <c r="J69" i="22"/>
  <c r="P103" i="22"/>
  <c r="W29" i="22"/>
  <c r="X29" i="22" s="1"/>
  <c r="W40" i="22"/>
  <c r="X40" i="22" s="1"/>
  <c r="W61" i="22"/>
  <c r="X61" i="22" s="1"/>
  <c r="J61" i="22"/>
  <c r="N108" i="22"/>
  <c r="W99" i="22"/>
  <c r="X99" i="22" s="1"/>
  <c r="J99" i="22"/>
  <c r="J12" i="22"/>
  <c r="Q14" i="22"/>
  <c r="J20" i="22"/>
  <c r="Q22" i="22"/>
  <c r="J28" i="22"/>
  <c r="Q34" i="22"/>
  <c r="W37" i="22"/>
  <c r="X37" i="22" s="1"/>
  <c r="J37" i="22"/>
  <c r="W47" i="22"/>
  <c r="X47" i="22" s="1"/>
  <c r="W63" i="22"/>
  <c r="X63" i="22" s="1"/>
  <c r="W91" i="22"/>
  <c r="X91" i="22" s="1"/>
  <c r="J91" i="22"/>
  <c r="W55" i="22"/>
  <c r="X55" i="22" s="1"/>
  <c r="W83" i="22"/>
  <c r="X83" i="22" s="1"/>
  <c r="J83" i="22"/>
  <c r="W101" i="22"/>
  <c r="X101" i="22" s="1"/>
  <c r="J101" i="22"/>
  <c r="Q33" i="22"/>
  <c r="J39" i="22"/>
  <c r="W48" i="22"/>
  <c r="X48" i="22" s="1"/>
  <c r="W75" i="22"/>
  <c r="X75" i="22" s="1"/>
  <c r="J75" i="22"/>
  <c r="W93" i="22"/>
  <c r="X93" i="22" s="1"/>
  <c r="J93" i="22"/>
  <c r="W53" i="22"/>
  <c r="X53" i="22" s="1"/>
  <c r="J53" i="22"/>
  <c r="W43" i="22"/>
  <c r="X43" i="22" s="1"/>
  <c r="J48" i="22"/>
  <c r="W65" i="22"/>
  <c r="X65" i="22" s="1"/>
  <c r="W67" i="22"/>
  <c r="X67" i="22" s="1"/>
  <c r="J67" i="22"/>
  <c r="W85" i="22"/>
  <c r="X85" i="22" s="1"/>
  <c r="J85" i="22"/>
  <c r="I103" i="22"/>
  <c r="W45" i="22"/>
  <c r="X45" i="22" s="1"/>
  <c r="J45" i="22"/>
  <c r="W77" i="22"/>
  <c r="X77" i="22" s="1"/>
  <c r="J77" i="22"/>
  <c r="V108" i="22"/>
  <c r="P105" i="22"/>
  <c r="I105" i="22"/>
  <c r="Q9" i="21"/>
  <c r="W10" i="21"/>
  <c r="X10" i="21" s="1"/>
  <c r="J15" i="21"/>
  <c r="Q17" i="21"/>
  <c r="W18" i="21"/>
  <c r="X18" i="21" s="1"/>
  <c r="J23" i="21"/>
  <c r="Q25" i="21"/>
  <c r="W26" i="21"/>
  <c r="X26" i="21" s="1"/>
  <c r="W35" i="21"/>
  <c r="X35" i="21" s="1"/>
  <c r="J38" i="21"/>
  <c r="W55" i="21"/>
  <c r="X55" i="21" s="1"/>
  <c r="J69" i="21"/>
  <c r="W75" i="21"/>
  <c r="X75" i="21" s="1"/>
  <c r="W83" i="21"/>
  <c r="X83" i="21" s="1"/>
  <c r="J85" i="21"/>
  <c r="W28" i="21"/>
  <c r="X28" i="21" s="1"/>
  <c r="J28" i="21"/>
  <c r="W31" i="21"/>
  <c r="X31" i="21" s="1"/>
  <c r="W52" i="21"/>
  <c r="X52" i="21" s="1"/>
  <c r="J52" i="21"/>
  <c r="W87" i="21"/>
  <c r="X87" i="21" s="1"/>
  <c r="W44" i="21"/>
  <c r="X44" i="21" s="1"/>
  <c r="J44" i="21"/>
  <c r="W60" i="21"/>
  <c r="X60" i="21" s="1"/>
  <c r="J60" i="21"/>
  <c r="W91" i="21"/>
  <c r="X91" i="21" s="1"/>
  <c r="Q91" i="21"/>
  <c r="W7" i="21"/>
  <c r="J12" i="21"/>
  <c r="Q14" i="21"/>
  <c r="J20" i="21"/>
  <c r="Q22" i="21"/>
  <c r="Q40" i="21"/>
  <c r="W68" i="21"/>
  <c r="X68" i="21" s="1"/>
  <c r="J68" i="21"/>
  <c r="W84" i="21"/>
  <c r="X84" i="21" s="1"/>
  <c r="J84" i="21"/>
  <c r="W99" i="21"/>
  <c r="X99" i="21" s="1"/>
  <c r="Q99" i="21"/>
  <c r="J27" i="21"/>
  <c r="J54" i="21"/>
  <c r="W76" i="21"/>
  <c r="X76" i="21" s="1"/>
  <c r="J76" i="21"/>
  <c r="W92" i="21"/>
  <c r="X92" i="21" s="1"/>
  <c r="J92" i="21"/>
  <c r="W36" i="21"/>
  <c r="X36" i="21" s="1"/>
  <c r="J36" i="21"/>
  <c r="Q48" i="21"/>
  <c r="W70" i="21"/>
  <c r="X70" i="21" s="1"/>
  <c r="W78" i="21"/>
  <c r="X78" i="21" s="1"/>
  <c r="W94" i="21"/>
  <c r="X94" i="21" s="1"/>
  <c r="W47" i="21"/>
  <c r="X47" i="21" s="1"/>
  <c r="W59" i="21"/>
  <c r="X59" i="21" s="1"/>
  <c r="W65" i="21"/>
  <c r="X65" i="21" s="1"/>
  <c r="Z103" i="21"/>
  <c r="J83" i="21"/>
  <c r="I105" i="21"/>
  <c r="W14" i="20"/>
  <c r="X14" i="20" s="1"/>
  <c r="W13" i="20"/>
  <c r="X13" i="20" s="1"/>
  <c r="Q20" i="20"/>
  <c r="W29" i="20"/>
  <c r="X29" i="20" s="1"/>
  <c r="J37" i="20"/>
  <c r="J44" i="20"/>
  <c r="W85" i="20"/>
  <c r="X85" i="20" s="1"/>
  <c r="Q11" i="20"/>
  <c r="W12" i="20"/>
  <c r="X12" i="20" s="1"/>
  <c r="Q19" i="20"/>
  <c r="Q27" i="20"/>
  <c r="W28" i="20"/>
  <c r="X28" i="20" s="1"/>
  <c r="W51" i="20"/>
  <c r="X51" i="20" s="1"/>
  <c r="J51" i="20"/>
  <c r="W65" i="20"/>
  <c r="X65" i="20" s="1"/>
  <c r="Q71" i="20"/>
  <c r="J84" i="20"/>
  <c r="I103" i="20"/>
  <c r="W22" i="20"/>
  <c r="X22" i="20" s="1"/>
  <c r="P103" i="20"/>
  <c r="W21" i="20"/>
  <c r="X21" i="20" s="1"/>
  <c r="W75" i="20"/>
  <c r="X75" i="20" s="1"/>
  <c r="J75" i="20"/>
  <c r="W91" i="20"/>
  <c r="X91" i="20" s="1"/>
  <c r="J91" i="20"/>
  <c r="W33" i="20"/>
  <c r="X33" i="20" s="1"/>
  <c r="W41" i="20"/>
  <c r="X41" i="20" s="1"/>
  <c r="W86" i="20"/>
  <c r="X86" i="20" s="1"/>
  <c r="W97" i="20"/>
  <c r="X97" i="20" s="1"/>
  <c r="W53" i="20"/>
  <c r="X53" i="20" s="1"/>
  <c r="J69" i="20"/>
  <c r="J76" i="20"/>
  <c r="J38" i="20"/>
  <c r="Q39" i="20"/>
  <c r="J52" i="20"/>
  <c r="W78" i="20"/>
  <c r="X78" i="20" s="1"/>
  <c r="W83" i="20"/>
  <c r="X83" i="20" s="1"/>
  <c r="J83" i="20"/>
  <c r="W94" i="20"/>
  <c r="X94" i="20" s="1"/>
  <c r="W67" i="20"/>
  <c r="X67" i="20" s="1"/>
  <c r="J67" i="20"/>
  <c r="W99" i="20"/>
  <c r="X99" i="20" s="1"/>
  <c r="J99" i="20"/>
  <c r="W43" i="20"/>
  <c r="X43" i="20" s="1"/>
  <c r="J43" i="20"/>
  <c r="J92" i="20"/>
  <c r="W35" i="20"/>
  <c r="X35" i="20" s="1"/>
  <c r="W54" i="20"/>
  <c r="X54" i="20" s="1"/>
  <c r="W59" i="20"/>
  <c r="X59" i="20" s="1"/>
  <c r="J59" i="20"/>
  <c r="Z103" i="20"/>
  <c r="P105" i="20"/>
  <c r="D9" i="5"/>
  <c r="D8" i="5"/>
  <c r="D6" i="5"/>
  <c r="D7" i="5"/>
  <c r="Y105" i="6"/>
  <c r="W105" i="6"/>
  <c r="O105" i="6"/>
  <c r="N105" i="6"/>
  <c r="M105" i="6"/>
  <c r="L105" i="6"/>
  <c r="K105" i="6"/>
  <c r="H105" i="6"/>
  <c r="G105" i="6"/>
  <c r="F105" i="6"/>
  <c r="E105" i="6"/>
  <c r="D105" i="6"/>
  <c r="Z104" i="6"/>
  <c r="Z105" i="6" s="1"/>
  <c r="X104" i="6"/>
  <c r="X105" i="6" s="1"/>
  <c r="V104" i="6"/>
  <c r="V105" i="6" s="1"/>
  <c r="U104" i="6"/>
  <c r="U105" i="6" s="1"/>
  <c r="T104" i="6"/>
  <c r="T105" i="6" s="1"/>
  <c r="S104" i="6"/>
  <c r="S105" i="6" s="1"/>
  <c r="R104" i="6"/>
  <c r="R105" i="6" s="1"/>
  <c r="P104" i="6"/>
  <c r="P105" i="6" s="1"/>
  <c r="I104" i="6"/>
  <c r="J104" i="6" s="1"/>
  <c r="J105" i="6" s="1"/>
  <c r="X103" i="22" l="1"/>
  <c r="Q106" i="21"/>
  <c r="Q107" i="21" s="1"/>
  <c r="Q108" i="21" s="1"/>
  <c r="X8" i="21"/>
  <c r="W106" i="21"/>
  <c r="P107" i="21"/>
  <c r="P108" i="21" s="1"/>
  <c r="Q103" i="20"/>
  <c r="Q106" i="20"/>
  <c r="Q107" i="20" s="1"/>
  <c r="Q108" i="20" s="1"/>
  <c r="W107" i="20"/>
  <c r="W108" i="20" s="1"/>
  <c r="X106" i="20"/>
  <c r="X107" i="20" s="1"/>
  <c r="X108" i="20" s="1"/>
  <c r="P107" i="20"/>
  <c r="P108" i="20" s="1"/>
  <c r="J107" i="20"/>
  <c r="J108" i="20" s="1"/>
  <c r="W106" i="6"/>
  <c r="W107" i="6" s="1"/>
  <c r="W108" i="6" s="1"/>
  <c r="X106" i="6"/>
  <c r="J107" i="6"/>
  <c r="J108" i="6" s="1"/>
  <c r="X7" i="6"/>
  <c r="W103" i="6"/>
  <c r="P107" i="6"/>
  <c r="P108" i="6" s="1"/>
  <c r="Q103" i="6"/>
  <c r="Q107" i="6"/>
  <c r="Q108" i="6" s="1"/>
  <c r="Q103" i="23"/>
  <c r="J103" i="23"/>
  <c r="Q103" i="22"/>
  <c r="J103" i="22"/>
  <c r="Q103" i="21"/>
  <c r="J103" i="20"/>
  <c r="X8" i="6"/>
  <c r="J103" i="24"/>
  <c r="X103" i="24"/>
  <c r="W103" i="23"/>
  <c r="Q103" i="24"/>
  <c r="W103" i="24"/>
  <c r="Q111" i="23"/>
  <c r="G8" i="2" s="1"/>
  <c r="P108" i="22"/>
  <c r="Q108" i="22"/>
  <c r="W103" i="22"/>
  <c r="J103" i="21"/>
  <c r="W103" i="21"/>
  <c r="X7" i="21"/>
  <c r="X103" i="21" s="1"/>
  <c r="W103" i="20"/>
  <c r="X103" i="20"/>
  <c r="I105" i="6"/>
  <c r="D51" i="3"/>
  <c r="D36" i="3"/>
  <c r="D21" i="3"/>
  <c r="D6" i="3"/>
  <c r="Q104" i="6"/>
  <c r="Q105" i="6" s="1"/>
  <c r="Y14" i="5"/>
  <c r="K14" i="5"/>
  <c r="I14" i="5"/>
  <c r="X106" i="21" l="1"/>
  <c r="X107" i="21" s="1"/>
  <c r="X108" i="21" s="1"/>
  <c r="W107" i="21"/>
  <c r="W108" i="21" s="1"/>
  <c r="X103" i="6"/>
  <c r="X103" i="23"/>
  <c r="R111" i="24"/>
  <c r="H9" i="2" s="1"/>
  <c r="Q111" i="24"/>
  <c r="G9" i="2" s="1"/>
  <c r="P111" i="24"/>
  <c r="F9" i="2" s="1"/>
  <c r="S111" i="24"/>
  <c r="I9" i="2" s="1"/>
  <c r="O111" i="24"/>
  <c r="E9" i="2" s="1"/>
  <c r="S111" i="23"/>
  <c r="I8" i="2" s="1"/>
  <c r="O111" i="23"/>
  <c r="E8" i="2" s="1"/>
  <c r="P111" i="23"/>
  <c r="F8" i="2" s="1"/>
  <c r="R111" i="23"/>
  <c r="H8" i="2" s="1"/>
  <c r="O111" i="22"/>
  <c r="E7" i="2" s="1"/>
  <c r="J7" i="2" s="1"/>
  <c r="Q111" i="22"/>
  <c r="G7" i="2" s="1"/>
  <c r="R111" i="22"/>
  <c r="H7" i="2" s="1"/>
  <c r="P111" i="22"/>
  <c r="F7" i="2" s="1"/>
  <c r="S111" i="22"/>
  <c r="I7" i="2" s="1"/>
  <c r="X108" i="22"/>
  <c r="W108" i="22"/>
  <c r="S111" i="21"/>
  <c r="I6" i="2" s="1"/>
  <c r="Q111" i="21"/>
  <c r="G6" i="2" s="1"/>
  <c r="O111" i="21"/>
  <c r="E6" i="2" s="1"/>
  <c r="R111" i="21"/>
  <c r="H6" i="2" s="1"/>
  <c r="P111" i="21"/>
  <c r="F6" i="2" s="1"/>
  <c r="P111" i="20"/>
  <c r="F5" i="2" s="1"/>
  <c r="Q111" i="20"/>
  <c r="G5" i="2" s="1"/>
  <c r="O111" i="20"/>
  <c r="E5" i="2" s="1"/>
  <c r="R111" i="20"/>
  <c r="H5" i="2" s="1"/>
  <c r="S111" i="20"/>
  <c r="I5" i="2" s="1"/>
  <c r="J9" i="2" l="1"/>
  <c r="J8" i="2"/>
  <c r="J6" i="2"/>
  <c r="X107" i="6"/>
  <c r="X108" i="6" s="1"/>
  <c r="R111" i="6"/>
  <c r="H4" i="2" s="1"/>
  <c r="H10" i="2" s="1"/>
  <c r="P111" i="6"/>
  <c r="F4" i="2" s="1"/>
  <c r="F10" i="2" s="1"/>
  <c r="Q111" i="6"/>
  <c r="G4" i="2" s="1"/>
  <c r="G10" i="2" s="1"/>
  <c r="O111" i="6"/>
  <c r="E4" i="2" s="1"/>
  <c r="E10" i="2" s="1"/>
  <c r="J5" i="2" l="1"/>
  <c r="U5" i="3"/>
  <c r="U6" i="3"/>
  <c r="U4" i="3" l="1"/>
  <c r="U3" i="3"/>
  <c r="S111" i="6" l="1"/>
  <c r="I4" i="2" s="1"/>
  <c r="I10" i="2" s="1"/>
  <c r="J4" i="2" l="1"/>
  <c r="U7" i="3" l="1"/>
  <c r="J10" i="2"/>
  <c r="N31" i="3" l="1"/>
  <c r="AB7" i="5" s="1"/>
  <c r="J61" i="3"/>
  <c r="T9" i="5" s="1"/>
  <c r="G46" i="3"/>
  <c r="N8" i="5" s="1"/>
  <c r="F61" i="3"/>
  <c r="J31" i="3"/>
  <c r="T7" i="5" s="1"/>
  <c r="M16" i="3"/>
  <c r="Z6" i="5" s="1"/>
  <c r="N46" i="3"/>
  <c r="AB8" i="5" s="1"/>
  <c r="M61" i="3"/>
  <c r="Z9" i="5" s="1"/>
  <c r="L46" i="3"/>
  <c r="X8" i="5" s="1"/>
  <c r="M46" i="3"/>
  <c r="Z8" i="5" s="1"/>
  <c r="G61" i="3"/>
  <c r="N9" i="5" s="1"/>
  <c r="K31" i="3"/>
  <c r="V7" i="5" s="1"/>
  <c r="H46" i="3"/>
  <c r="P8" i="5" s="1"/>
  <c r="L61" i="3"/>
  <c r="X9" i="5" s="1"/>
  <c r="L16" i="3"/>
  <c r="X6" i="5" s="1"/>
  <c r="G31" i="3"/>
  <c r="N7" i="5" s="1"/>
  <c r="D61" i="3"/>
  <c r="H9" i="5" s="1"/>
  <c r="C16" i="3"/>
  <c r="F6" i="5" s="1"/>
  <c r="N61" i="3"/>
  <c r="AB9" i="5" s="1"/>
  <c r="J16" i="3"/>
  <c r="T6" i="5" s="1"/>
  <c r="I31" i="3"/>
  <c r="C31" i="3"/>
  <c r="F7" i="5" s="1"/>
  <c r="F16" i="3"/>
  <c r="L6" i="5" s="1"/>
  <c r="M31" i="3"/>
  <c r="Z7" i="5" s="1"/>
  <c r="I46" i="3"/>
  <c r="R8" i="5" s="1"/>
  <c r="F31" i="3"/>
  <c r="L7" i="5" s="1"/>
  <c r="E46" i="3"/>
  <c r="J8" i="5" s="1"/>
  <c r="E61" i="3"/>
  <c r="J9" i="5" s="1"/>
  <c r="K16" i="3"/>
  <c r="V6" i="5" s="1"/>
  <c r="H31" i="3"/>
  <c r="P7" i="5" s="1"/>
  <c r="L31" i="3"/>
  <c r="X7" i="5" s="1"/>
  <c r="E16" i="3"/>
  <c r="J6" i="5" s="1"/>
  <c r="I61" i="3"/>
  <c r="R9" i="5" s="1"/>
  <c r="D31" i="3"/>
  <c r="H7" i="5" s="1"/>
  <c r="N16" i="3"/>
  <c r="AB6" i="5" s="1"/>
  <c r="K61" i="3"/>
  <c r="V9" i="5" s="1"/>
  <c r="F46" i="3"/>
  <c r="D16" i="3"/>
  <c r="H6" i="5" s="1"/>
  <c r="C61" i="3"/>
  <c r="F9" i="5" s="1"/>
  <c r="E31" i="3"/>
  <c r="J7" i="5" s="1"/>
  <c r="H16" i="3"/>
  <c r="P6" i="5" s="1"/>
  <c r="J46" i="3"/>
  <c r="T8" i="5" s="1"/>
  <c r="D46" i="3"/>
  <c r="H8" i="5" s="1"/>
  <c r="K46" i="3"/>
  <c r="V8" i="5" s="1"/>
  <c r="G16" i="3"/>
  <c r="N6" i="5" s="1"/>
  <c r="H61" i="3"/>
  <c r="P9" i="5" s="1"/>
  <c r="C46" i="3"/>
  <c r="F8" i="5" s="1"/>
  <c r="I16" i="3"/>
  <c r="R6" i="5" s="1"/>
  <c r="R16" i="5" s="1"/>
  <c r="R20" i="5" s="1"/>
  <c r="Q23" i="5" s="1"/>
  <c r="H16" i="5" l="1"/>
  <c r="H20" i="5" s="1"/>
  <c r="G23" i="5" s="1"/>
  <c r="Z16" i="5"/>
  <c r="Z20" i="5" s="1"/>
  <c r="Y23" i="5" s="1"/>
  <c r="N16" i="5"/>
  <c r="N20" i="5" s="1"/>
  <c r="M23" i="5" s="1"/>
  <c r="T16" i="5"/>
  <c r="T20" i="5" s="1"/>
  <c r="S23" i="5" s="1"/>
  <c r="AB16" i="5"/>
  <c r="AB20" i="5" s="1"/>
  <c r="AA23" i="5" s="1"/>
  <c r="J16" i="5"/>
  <c r="J20" i="5" s="1"/>
  <c r="I23" i="5" s="1"/>
  <c r="X16" i="5"/>
  <c r="X20" i="5" s="1"/>
  <c r="W23" i="5" s="1"/>
  <c r="L8" i="5"/>
  <c r="L9" i="5"/>
  <c r="V16" i="5"/>
  <c r="V20" i="5" s="1"/>
  <c r="U23" i="5" s="1"/>
  <c r="F16" i="5"/>
  <c r="F20" i="5" s="1"/>
  <c r="E23" i="5" s="1"/>
  <c r="P16" i="5"/>
  <c r="P20" i="5" s="1"/>
  <c r="O23" i="5" s="1"/>
  <c r="L16" i="5" l="1"/>
  <c r="L20" i="5" s="1"/>
  <c r="K23" i="5" s="1"/>
</calcChain>
</file>

<file path=xl/sharedStrings.xml><?xml version="1.0" encoding="utf-8"?>
<sst xmlns="http://schemas.openxmlformats.org/spreadsheetml/2006/main" count="1170" uniqueCount="207">
  <si>
    <t>S.No.</t>
  </si>
  <si>
    <t>University Roll No.</t>
  </si>
  <si>
    <t>Students Name</t>
  </si>
  <si>
    <t>CO2</t>
  </si>
  <si>
    <t>CO3</t>
  </si>
  <si>
    <t>CO4</t>
  </si>
  <si>
    <t>CO5</t>
  </si>
  <si>
    <t>Year/ Semester</t>
  </si>
  <si>
    <t>Name of Subject</t>
  </si>
  <si>
    <t>CO3 (20)</t>
  </si>
  <si>
    <t>CO1 (20)</t>
  </si>
  <si>
    <t>Total (100)</t>
  </si>
  <si>
    <t>Pre University Marks (100)</t>
  </si>
  <si>
    <t>CO1</t>
  </si>
  <si>
    <t>PUM+IM</t>
  </si>
  <si>
    <t>20% of PUM &amp; IM</t>
  </si>
  <si>
    <t>Total Internal Mraks</t>
  </si>
  <si>
    <t>No of students attended</t>
  </si>
  <si>
    <t>Maximum marks co wise</t>
  </si>
  <si>
    <t>No of students above threshold</t>
  </si>
  <si>
    <t>Level</t>
  </si>
  <si>
    <t xml:space="preserve">Attainment </t>
  </si>
  <si>
    <r>
      <rPr>
        <sz val="12"/>
        <color rgb="FF3A2D3B"/>
        <rFont val="Times New Roman"/>
        <family val="1"/>
      </rPr>
      <t>RUB</t>
    </r>
    <r>
      <rPr>
        <sz val="12"/>
        <color rgb="FF4D4856"/>
        <rFont val="Times New Roman"/>
        <family val="1"/>
      </rPr>
      <t>RICS</t>
    </r>
  </si>
  <si>
    <t>Final CO Attainment (80% of University Level + 20% of Internal Level )</t>
  </si>
  <si>
    <t>CO Attainment (Target&gt;60%) </t>
  </si>
  <si>
    <t>S. No.</t>
  </si>
  <si>
    <t>Sem</t>
  </si>
  <si>
    <t>Code</t>
  </si>
  <si>
    <t>Course Name</t>
  </si>
  <si>
    <t>CO-1</t>
  </si>
  <si>
    <t>CO-2</t>
  </si>
  <si>
    <t>CO-3</t>
  </si>
  <si>
    <t>CO-4</t>
  </si>
  <si>
    <t>CO-5</t>
  </si>
  <si>
    <t>Average</t>
  </si>
  <si>
    <t>CO's Number.</t>
  </si>
  <si>
    <t>CO Attainments</t>
  </si>
  <si>
    <t>COURSE OBJECTIVE</t>
  </si>
  <si>
    <t>PROGRAM OUTCOME</t>
  </si>
  <si>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</si>
  <si>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</si>
  <si>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</si>
  <si>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</si>
  <si>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</si>
  <si>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</si>
  <si>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</si>
  <si>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</si>
  <si>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</si>
  <si>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</si>
  <si>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PSO-1</t>
  </si>
  <si>
    <t>PSO-2</t>
  </si>
  <si>
    <t>I</t>
  </si>
  <si>
    <t>II</t>
  </si>
  <si>
    <t>III</t>
  </si>
  <si>
    <t>IV</t>
  </si>
  <si>
    <t>V</t>
  </si>
  <si>
    <t>AVG</t>
  </si>
  <si>
    <t>Note: Correlation levels 1, 2 or 3 as defined below:</t>
  </si>
  <si>
    <t>1: Slight (Low) 2: Moderate (Medium) 3: Substantial (High)</t>
  </si>
  <si>
    <t>All PO-CO Mapping Average (Session)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</si>
  <si>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</si>
  <si>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</si>
  <si>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</si>
  <si>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</si>
  <si>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</si>
  <si>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</si>
  <si>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</si>
  <si>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</si>
  <si>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</si>
  <si>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</si>
  <si>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 Target Lavel</t>
  </si>
  <si>
    <t>Target Level</t>
  </si>
  <si>
    <t>Attainment Level</t>
  </si>
  <si>
    <t>PSO 1</t>
  </si>
  <si>
    <t>PSO 2</t>
  </si>
  <si>
    <t>Average of Target</t>
  </si>
  <si>
    <t>Average of Attainment Level</t>
  </si>
  <si>
    <t>Average of Direct Attainment</t>
  </si>
  <si>
    <t>Overall Average</t>
  </si>
  <si>
    <t>Threshold 40</t>
  </si>
  <si>
    <r>
      <rPr>
        <sz val="12"/>
        <color rgb="FF666B85"/>
        <rFont val="Times New Roman"/>
        <family val="1"/>
      </rPr>
      <t xml:space="preserve">40% </t>
    </r>
    <r>
      <rPr>
        <sz val="12"/>
        <color rgb="FF4D4856"/>
        <rFont val="Times New Roman"/>
        <family val="1"/>
      </rPr>
      <t>O</t>
    </r>
    <r>
      <rPr>
        <sz val="12"/>
        <color rgb="FF3A2D3B"/>
        <rFont val="Times New Roman"/>
        <family val="1"/>
      </rPr>
      <t xml:space="preserve">F </t>
    </r>
    <r>
      <rPr>
        <sz val="12"/>
        <color rgb="FF66596B"/>
        <rFont val="Times New Roman"/>
        <family val="1"/>
      </rPr>
      <t xml:space="preserve">STUDENT </t>
    </r>
    <r>
      <rPr>
        <sz val="12"/>
        <color rgb="FF3A2D3B"/>
        <rFont val="Times New Roman"/>
        <family val="1"/>
      </rPr>
      <t>AB</t>
    </r>
    <r>
      <rPr>
        <sz val="12"/>
        <color rgb="FF4D4856"/>
        <rFont val="Times New Roman"/>
        <family val="1"/>
      </rPr>
      <t>OVE 40</t>
    </r>
    <r>
      <rPr>
        <sz val="12"/>
        <color rgb="FF666B85"/>
        <rFont val="Times New Roman"/>
        <family val="1"/>
      </rPr>
      <t xml:space="preserve">% </t>
    </r>
    <r>
      <rPr>
        <sz val="12"/>
        <color rgb="FF1C2642"/>
        <rFont val="Times New Roman"/>
        <family val="1"/>
      </rPr>
      <t xml:space="preserve">• Level </t>
    </r>
    <r>
      <rPr>
        <sz val="12"/>
        <color rgb="FF3D6795"/>
        <rFont val="Times New Roman"/>
        <family val="1"/>
      </rPr>
      <t xml:space="preserve">I </t>
    </r>
    <r>
      <rPr>
        <sz val="12"/>
        <color rgb="FF4D4856"/>
        <rFont val="Times New Roman"/>
        <family val="1"/>
      </rPr>
      <t>(LOW</t>
    </r>
    <r>
      <rPr>
        <sz val="12"/>
        <color rgb="FF87878C"/>
        <rFont val="Times New Roman"/>
        <family val="1"/>
      </rPr>
      <t>)</t>
    </r>
  </si>
  <si>
    <r>
      <rPr>
        <sz val="12"/>
        <color rgb="FF66596B"/>
        <rFont val="Times New Roman"/>
        <family val="1"/>
      </rPr>
      <t>50</t>
    </r>
    <r>
      <rPr>
        <sz val="12"/>
        <color rgb="FF666B85"/>
        <rFont val="Times New Roman"/>
        <family val="1"/>
      </rPr>
      <t xml:space="preserve">% </t>
    </r>
    <r>
      <rPr>
        <sz val="12"/>
        <color rgb="FF4D4856"/>
        <rFont val="Times New Roman"/>
        <family val="1"/>
      </rPr>
      <t>O</t>
    </r>
    <r>
      <rPr>
        <sz val="12"/>
        <color rgb="FF3A2D3B"/>
        <rFont val="Times New Roman"/>
        <family val="1"/>
      </rPr>
      <t xml:space="preserve">F </t>
    </r>
    <r>
      <rPr>
        <sz val="12"/>
        <color rgb="FF66596B"/>
        <rFont val="Times New Roman"/>
        <family val="1"/>
      </rPr>
      <t xml:space="preserve">STUDENT </t>
    </r>
    <r>
      <rPr>
        <sz val="12"/>
        <color rgb="FF3A2D3B"/>
        <rFont val="Times New Roman"/>
        <family val="1"/>
      </rPr>
      <t>AB</t>
    </r>
    <r>
      <rPr>
        <sz val="12"/>
        <color rgb="FF4D4856"/>
        <rFont val="Times New Roman"/>
        <family val="1"/>
      </rPr>
      <t>OVE 40</t>
    </r>
    <r>
      <rPr>
        <sz val="12"/>
        <color rgb="FF666B85"/>
        <rFont val="Times New Roman"/>
        <family val="1"/>
      </rPr>
      <t xml:space="preserve">% </t>
    </r>
    <r>
      <rPr>
        <sz val="12"/>
        <color rgb="FF1C2642"/>
        <rFont val="Times New Roman"/>
        <family val="1"/>
      </rPr>
      <t xml:space="preserve">• Level </t>
    </r>
    <r>
      <rPr>
        <sz val="12"/>
        <color rgb="FF4D4856"/>
        <rFont val="Times New Roman"/>
        <family val="1"/>
      </rPr>
      <t xml:space="preserve">2 </t>
    </r>
    <r>
      <rPr>
        <sz val="12"/>
        <color rgb="FF3D6795"/>
        <rFont val="Times New Roman"/>
        <family val="1"/>
      </rPr>
      <t>(</t>
    </r>
    <r>
      <rPr>
        <sz val="12"/>
        <color rgb="FF66596B"/>
        <rFont val="Times New Roman"/>
        <family val="1"/>
      </rPr>
      <t>M</t>
    </r>
    <r>
      <rPr>
        <sz val="12"/>
        <color rgb="FF3A2D3B"/>
        <rFont val="Times New Roman"/>
        <family val="1"/>
      </rPr>
      <t>ED</t>
    </r>
    <r>
      <rPr>
        <sz val="12"/>
        <color rgb="FF66596B"/>
        <rFont val="Times New Roman"/>
        <family val="1"/>
      </rPr>
      <t>IUM</t>
    </r>
    <r>
      <rPr>
        <sz val="12"/>
        <color rgb="FF87878C"/>
        <rFont val="Times New Roman"/>
        <family val="1"/>
      </rPr>
      <t>)</t>
    </r>
  </si>
  <si>
    <r>
      <rPr>
        <sz val="12"/>
        <color rgb="FF66596B"/>
        <rFont val="Times New Roman"/>
        <family val="1"/>
      </rPr>
      <t>60</t>
    </r>
    <r>
      <rPr>
        <sz val="12"/>
        <color rgb="FF666B85"/>
        <rFont val="Times New Roman"/>
        <family val="1"/>
      </rPr>
      <t xml:space="preserve">% </t>
    </r>
    <r>
      <rPr>
        <sz val="12"/>
        <color rgb="FF4D4856"/>
        <rFont val="Times New Roman"/>
        <family val="1"/>
      </rPr>
      <t>O</t>
    </r>
    <r>
      <rPr>
        <sz val="12"/>
        <color rgb="FF3A2D3B"/>
        <rFont val="Times New Roman"/>
        <family val="1"/>
      </rPr>
      <t xml:space="preserve">F </t>
    </r>
    <r>
      <rPr>
        <sz val="12"/>
        <color rgb="FF66596B"/>
        <rFont val="Times New Roman"/>
        <family val="1"/>
      </rPr>
      <t xml:space="preserve">STUDENT </t>
    </r>
    <r>
      <rPr>
        <sz val="12"/>
        <color rgb="FF3A2D3B"/>
        <rFont val="Times New Roman"/>
        <family val="1"/>
      </rPr>
      <t>AB</t>
    </r>
    <r>
      <rPr>
        <sz val="12"/>
        <color rgb="FF4D4856"/>
        <rFont val="Times New Roman"/>
        <family val="1"/>
      </rPr>
      <t>OVE 40</t>
    </r>
    <r>
      <rPr>
        <sz val="12"/>
        <color rgb="FF666B85"/>
        <rFont val="Times New Roman"/>
        <family val="1"/>
      </rPr>
      <t xml:space="preserve">% </t>
    </r>
    <r>
      <rPr>
        <sz val="12"/>
        <color rgb="FF1C2642"/>
        <rFont val="Times New Roman"/>
        <family val="1"/>
      </rPr>
      <t xml:space="preserve">• Level </t>
    </r>
    <r>
      <rPr>
        <sz val="12"/>
        <color rgb="FF4D4856"/>
        <rFont val="Times New Roman"/>
        <family val="1"/>
      </rPr>
      <t>3 (HIGH)</t>
    </r>
  </si>
  <si>
    <t>Final University Marks (100)</t>
  </si>
  <si>
    <t>80% of FUM</t>
  </si>
  <si>
    <t>Name of the Subject</t>
  </si>
  <si>
    <t>CO2 (20)</t>
  </si>
  <si>
    <t>CO4 (20)</t>
  </si>
  <si>
    <t>CO5 (20)</t>
  </si>
  <si>
    <t>Internal Marks (30)</t>
  </si>
  <si>
    <t>CO1 (6)</t>
  </si>
  <si>
    <t>CO2 (6)</t>
  </si>
  <si>
    <t>CO3 (6)</t>
  </si>
  <si>
    <t>CO4 (6)</t>
  </si>
  <si>
    <t>CO5 (6)</t>
  </si>
  <si>
    <t>Total (30)</t>
  </si>
  <si>
    <t>100+30</t>
  </si>
  <si>
    <t>15% of PUM</t>
  </si>
  <si>
    <t>5% of IM</t>
  </si>
  <si>
    <t xml:space="preserve">SUB: Code/Name: </t>
  </si>
  <si>
    <t xml:space="preserve">Code </t>
  </si>
  <si>
    <t>Total Marks Pre University Marks (100) + Internal Marks (30) = 130</t>
  </si>
  <si>
    <t>FINAL CO Marks PUM &amp; IM (15% PUM + 05% IM)</t>
  </si>
  <si>
    <t>ST' S WILFRED PG COLLEGE</t>
  </si>
  <si>
    <t xml:space="preserve">AAYUSHI PATHAK </t>
  </si>
  <si>
    <t xml:space="preserve">ABHAY SHARMA </t>
  </si>
  <si>
    <t xml:space="preserve">ABHISHEK CHOUDHARY </t>
  </si>
  <si>
    <t xml:space="preserve">ABRAR AHMED </t>
  </si>
  <si>
    <t xml:space="preserve">ADITYA SHARMA </t>
  </si>
  <si>
    <t>AJAY SINGH PARMAR</t>
  </si>
  <si>
    <t>AKSHAT KUMAR PANCHAL</t>
  </si>
  <si>
    <t xml:space="preserve">AKSHAT SHARMA </t>
  </si>
  <si>
    <t xml:space="preserve">ALTAF HUSSAIN </t>
  </si>
  <si>
    <t xml:space="preserve">AMAN PAREEK </t>
  </si>
  <si>
    <t xml:space="preserve">ANJALI ALWANI </t>
  </si>
  <si>
    <t xml:space="preserve">ANKIT SHARMA </t>
  </si>
  <si>
    <t xml:space="preserve">ANKITA </t>
  </si>
  <si>
    <t xml:space="preserve">ANUJ AMERIA </t>
  </si>
  <si>
    <t xml:space="preserve">ANUSHKA MATHUR </t>
  </si>
  <si>
    <t xml:space="preserve">BHAVESH ANCHARA </t>
  </si>
  <si>
    <t xml:space="preserve">CHANCHAL SONI </t>
  </si>
  <si>
    <t xml:space="preserve">CHHAVI KANWAR </t>
  </si>
  <si>
    <t xml:space="preserve">DAKSH GUPTA </t>
  </si>
  <si>
    <t xml:space="preserve">DEVANESH VERMA </t>
  </si>
  <si>
    <t xml:space="preserve">DEVESH RAMNANI </t>
  </si>
  <si>
    <t xml:space="preserve">DIMPLE LALWANI </t>
  </si>
  <si>
    <t xml:space="preserve">DIVYANSH SINGH </t>
  </si>
  <si>
    <t xml:space="preserve">ETIKA VERMA </t>
  </si>
  <si>
    <t xml:space="preserve">FARDEEN QURESHI </t>
  </si>
  <si>
    <t xml:space="preserve">Gopal JANGID </t>
  </si>
  <si>
    <t xml:space="preserve">HARRY POONIA </t>
  </si>
  <si>
    <t>HARSH KUMAR NAYAK</t>
  </si>
  <si>
    <t xml:space="preserve">HIMANSHU SHEORAN </t>
  </si>
  <si>
    <t xml:space="preserve">JAICKY KUMAWAT </t>
  </si>
  <si>
    <t xml:space="preserve">JAYA GUPTA </t>
  </si>
  <si>
    <t xml:space="preserve">JITENDRA MIROTHA </t>
  </si>
  <si>
    <t xml:space="preserve">KAJAL KARANI </t>
  </si>
  <si>
    <t>KAPIL KANT SHARMA</t>
  </si>
  <si>
    <t xml:space="preserve">KARTIK KUMAWAT </t>
  </si>
  <si>
    <t xml:space="preserve">KARTIKEY KUMAWAT </t>
  </si>
  <si>
    <t xml:space="preserve">KASHISH ADWANI </t>
  </si>
  <si>
    <t xml:space="preserve">KASHISH TILWANT </t>
  </si>
  <si>
    <t xml:space="preserve">KESHAV RATHORE </t>
  </si>
  <si>
    <t xml:space="preserve">KHUSHI BANSAL </t>
  </si>
  <si>
    <t xml:space="preserve">KRITIK SHARMA </t>
  </si>
  <si>
    <t xml:space="preserve">KUNAL </t>
  </si>
  <si>
    <t xml:space="preserve">LAKSHYA MITTAL </t>
  </si>
  <si>
    <t xml:space="preserve">LALIT RATHORE </t>
  </si>
  <si>
    <t xml:space="preserve">LOKESH GURJAR </t>
  </si>
  <si>
    <t>MANDEEP BAIRWA</t>
  </si>
  <si>
    <t xml:space="preserve">MOHAMMAD ZAID </t>
  </si>
  <si>
    <t>MOHD ANAS QURESHI</t>
  </si>
  <si>
    <t xml:space="preserve">MOHIT SHARMA </t>
  </si>
  <si>
    <t>MUKUL SHARMA</t>
  </si>
  <si>
    <t xml:space="preserve">NARESH </t>
  </si>
  <si>
    <t xml:space="preserve">NEHA TIWARI </t>
  </si>
  <si>
    <t xml:space="preserve">NISHA KUMAWAT </t>
  </si>
  <si>
    <t xml:space="preserve">NISHANT SHARMA </t>
  </si>
  <si>
    <t xml:space="preserve">NISHITA KHANDELWAL </t>
  </si>
  <si>
    <t xml:space="preserve">PALAK VASHISHTHA </t>
  </si>
  <si>
    <t xml:space="preserve">PRADYUMAN BAJORIA </t>
  </si>
  <si>
    <t xml:space="preserve">PRATEEK SINGH </t>
  </si>
  <si>
    <t xml:space="preserve">PRERNA MOOLCHANDANI </t>
  </si>
  <si>
    <t>PRIYANI SINGHAL</t>
  </si>
  <si>
    <t xml:space="preserve">PULKIT ANAND </t>
  </si>
  <si>
    <t xml:space="preserve">RAGHAV SHUKLA </t>
  </si>
  <si>
    <t>RAHUL CHOUDHARY</t>
  </si>
  <si>
    <t xml:space="preserve">RISHIKA AGARWAL </t>
  </si>
  <si>
    <t xml:space="preserve">RITIK KHANDELWAL </t>
  </si>
  <si>
    <t xml:space="preserve">ROHIT SHARMA </t>
  </si>
  <si>
    <t xml:space="preserve">RUPAM SHARMA </t>
  </si>
  <si>
    <t xml:space="preserve">RUPENDAR VAISHNAV </t>
  </si>
  <si>
    <t xml:space="preserve">SACHIN RAGHUVANSHI </t>
  </si>
  <si>
    <t xml:space="preserve">SANJAY BAIRWA </t>
  </si>
  <si>
    <t>SANJAY KUMAR SAINI</t>
  </si>
  <si>
    <t>SANJU ADAK</t>
  </si>
  <si>
    <t xml:space="preserve">Shivam </t>
  </si>
  <si>
    <t xml:space="preserve">SHIVANG SHARMA </t>
  </si>
  <si>
    <t xml:space="preserve">STUTI </t>
  </si>
  <si>
    <t xml:space="preserve">TANISHKA BHARTI </t>
  </si>
  <si>
    <t xml:space="preserve">TANIYA </t>
  </si>
  <si>
    <t xml:space="preserve">TANUJ SAINI </t>
  </si>
  <si>
    <t xml:space="preserve">TEENU MEENA </t>
  </si>
  <si>
    <t xml:space="preserve">TESHU KHANDELWAL </t>
  </si>
  <si>
    <t xml:space="preserve">TRAPTI BALANI </t>
  </si>
  <si>
    <t xml:space="preserve">UDAY KUMAWAT </t>
  </si>
  <si>
    <t xml:space="preserve">URVASHI SACHDEV </t>
  </si>
  <si>
    <t xml:space="preserve">VANSH CHOUDHARY </t>
  </si>
  <si>
    <t xml:space="preserve">VIKAS SHARMA </t>
  </si>
  <si>
    <t xml:space="preserve">VIKRAM CHOUDHARY </t>
  </si>
  <si>
    <t xml:space="preserve">VIRENDRA CHOUDHARY </t>
  </si>
  <si>
    <t xml:space="preserve">VISHAL SHARMA </t>
  </si>
  <si>
    <t>VISHAL SINGH BAGHEL</t>
  </si>
  <si>
    <t>VISHAL VERMA</t>
  </si>
  <si>
    <t xml:space="preserve">VISHNU TIWARI </t>
  </si>
  <si>
    <t xml:space="preserve">VIVEK KHODA </t>
  </si>
  <si>
    <t xml:space="preserve">YASH GUPTA </t>
  </si>
  <si>
    <t>YASHVARDHAN SINGH RATHORE</t>
  </si>
  <si>
    <t xml:space="preserve">YOGENDRA VAISHNAV </t>
  </si>
  <si>
    <t>AA</t>
  </si>
  <si>
    <t>Corporate and Financial Accounting</t>
  </si>
  <si>
    <t xml:space="preserve"> Business Statistics</t>
  </si>
  <si>
    <t xml:space="preserve"> Business Economics</t>
  </si>
  <si>
    <t>Indian Banking and Financial systems</t>
  </si>
  <si>
    <t>Business Law</t>
  </si>
  <si>
    <t>Entrepreneurship and Small Business Management</t>
  </si>
  <si>
    <t>COMMRCE 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</si>
</sst>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3A2D3B"/>
      <name val="Times New Roman"/>
      <family val="1"/>
    </font>
    <font>
      <sz val="12"/>
      <color rgb="FF4D4856"/>
      <name val="Times New Roman"/>
      <family val="1"/>
    </font>
    <font>
      <sz val="12"/>
      <color rgb="FF666B85"/>
      <name val="Times New Roman"/>
      <family val="1"/>
    </font>
    <font>
      <sz val="12"/>
      <color rgb="FF66596B"/>
      <name val="Times New Roman"/>
      <family val="1"/>
    </font>
    <font>
      <sz val="12"/>
      <color rgb="FF1C2642"/>
      <name val="Times New Roman"/>
      <family val="1"/>
    </font>
    <font>
      <sz val="12"/>
      <color rgb="FF3D6795"/>
      <name val="Times New Roman"/>
      <family val="1"/>
    </font>
    <font>
      <sz val="12"/>
      <color rgb="FF87878C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FFFFFF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12">
    <xf numFmtId="0" fontId="0" fillId="0" borderId="0" xfId="0"/>
    <xf numFmtId="0" fontId="1" fillId="0" borderId="0" xfId="0" applyFont="1"/>
    <xf numFmtId="0" fontId="4" fillId="0" borderId="0" xfId="0" applyFont="1"/>
    <xf numFmtId="0" fontId="14" fillId="5" borderId="2" xfId="0" applyFont="1" applyFill="1" applyBorder="1" applyAlignment="1">
      <alignment horizontal="left" vertical="top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8" borderId="26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1" xfId="0" applyFont="1" applyFill="1" applyBorder="1" applyAlignment="1">
      <alignment horizontal="center" vertical="center"/>
    </xf>
    <xf numFmtId="0" fontId="4" fillId="8" borderId="29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3" fillId="9" borderId="26" xfId="0" applyFont="1" applyFill="1" applyBorder="1" applyAlignment="1">
      <alignment horizontal="center"/>
    </xf>
    <xf numFmtId="0" fontId="3" fillId="9" borderId="28" xfId="0" applyFont="1" applyFill="1" applyBorder="1" applyAlignment="1">
      <alignment horizontal="center"/>
    </xf>
    <xf numFmtId="0" fontId="14" fillId="6" borderId="15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left" vertical="center"/>
    </xf>
    <xf numFmtId="0" fontId="14" fillId="5" borderId="20" xfId="0" applyFont="1" applyFill="1" applyBorder="1" applyAlignment="1">
      <alignment horizontal="left" vertical="top"/>
    </xf>
    <xf numFmtId="0" fontId="6" fillId="5" borderId="29" xfId="0" applyFont="1" applyFill="1" applyBorder="1" applyAlignment="1">
      <alignment horizontal="left" vertical="center"/>
    </xf>
    <xf numFmtId="0" fontId="14" fillId="5" borderId="23" xfId="0" applyFont="1" applyFill="1" applyBorder="1" applyAlignment="1">
      <alignment horizontal="left" vertical="top"/>
    </xf>
    <xf numFmtId="0" fontId="14" fillId="5" borderId="25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/>
    </xf>
    <xf numFmtId="164" fontId="3" fillId="9" borderId="2" xfId="0" applyNumberFormat="1" applyFont="1" applyFill="1" applyBorder="1"/>
    <xf numFmtId="0" fontId="4" fillId="9" borderId="2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4" fillId="7" borderId="0" xfId="0" applyFont="1" applyFill="1"/>
    <xf numFmtId="0" fontId="4" fillId="7" borderId="0" xfId="0" applyFont="1" applyFill="1" applyAlignment="1">
      <alignment horizontal="left"/>
    </xf>
    <xf numFmtId="0" fontId="3" fillId="7" borderId="45" xfId="0" applyFont="1" applyFill="1" applyBorder="1" applyAlignment="1">
      <alignment horizontal="center" vertical="center" wrapText="1"/>
    </xf>
    <xf numFmtId="0" fontId="3" fillId="7" borderId="51" xfId="0" applyFont="1" applyFill="1" applyBorder="1" applyAlignment="1">
      <alignment horizontal="center" vertical="center" wrapText="1"/>
    </xf>
    <xf numFmtId="0" fontId="3" fillId="7" borderId="52" xfId="0" applyFont="1" applyFill="1" applyBorder="1" applyAlignment="1">
      <alignment horizontal="center" vertical="center" wrapText="1"/>
    </xf>
    <xf numFmtId="0" fontId="3" fillId="7" borderId="50" xfId="0" applyFont="1" applyFill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top" wrapText="1"/>
    </xf>
    <xf numFmtId="0" fontId="3" fillId="7" borderId="0" xfId="0" applyFont="1" applyFill="1" applyAlignment="1">
      <alignment vertic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2" fontId="4" fillId="10" borderId="50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4" fillId="2" borderId="2" xfId="0" applyFont="1" applyFill="1" applyBorder="1" applyAlignment="1">
      <alignment horizontal="center" vertical="center"/>
    </xf>
    <xf numFmtId="0" fontId="15" fillId="0" borderId="0" xfId="0" applyFont="1"/>
    <xf numFmtId="0" fontId="15" fillId="0" borderId="2" xfId="0" applyFont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 wrapText="1"/>
    </xf>
    <xf numFmtId="2" fontId="15" fillId="0" borderId="0" xfId="0" applyNumberFormat="1" applyFont="1"/>
    <xf numFmtId="2" fontId="15" fillId="2" borderId="3" xfId="0" applyNumberFormat="1" applyFont="1" applyFill="1" applyBorder="1" applyAlignment="1">
      <alignment horizontal="right" vertical="center"/>
    </xf>
    <xf numFmtId="2" fontId="15" fillId="0" borderId="4" xfId="0" applyNumberFormat="1" applyFont="1" applyBorder="1" applyAlignment="1">
      <alignment horizontal="right" vertical="center"/>
    </xf>
    <xf numFmtId="2" fontId="15" fillId="2" borderId="4" xfId="0" applyNumberFormat="1" applyFont="1" applyFill="1" applyBorder="1" applyAlignment="1">
      <alignment horizontal="right" vertical="center"/>
    </xf>
    <xf numFmtId="2" fontId="15" fillId="0" borderId="5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5" fillId="0" borderId="57" xfId="0" applyFont="1" applyBorder="1" applyAlignment="1">
      <alignment horizontal="right" vertical="center"/>
    </xf>
    <xf numFmtId="2" fontId="15" fillId="0" borderId="57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top" wrapText="1"/>
    </xf>
    <xf numFmtId="2" fontId="15" fillId="10" borderId="50" xfId="0" applyNumberFormat="1" applyFont="1" applyFill="1" applyBorder="1" applyAlignment="1">
      <alignment horizontal="center" vertical="center" wrapText="1"/>
    </xf>
    <xf numFmtId="2" fontId="15" fillId="10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5" fillId="0" borderId="0" xfId="0" applyFont="1" applyAlignment="1">
      <alignment horizontal="right" vertical="center"/>
    </xf>
    <xf numFmtId="2" fontId="15" fillId="0" borderId="0" xfId="0" applyNumberFormat="1" applyFont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2" fontId="15" fillId="0" borderId="1" xfId="0" applyNumberFormat="1" applyFont="1" applyBorder="1" applyAlignment="1">
      <alignment horizontal="right" vertical="center"/>
    </xf>
    <xf numFmtId="2" fontId="15" fillId="0" borderId="11" xfId="0" applyNumberFormat="1" applyFont="1" applyBorder="1" applyAlignment="1">
      <alignment horizontal="right" vertical="center"/>
    </xf>
    <xf numFmtId="0" fontId="4" fillId="5" borderId="32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43" xfId="0" applyFont="1" applyFill="1" applyBorder="1" applyAlignment="1">
      <alignment horizontal="center" vertical="center"/>
    </xf>
    <xf numFmtId="0" fontId="4" fillId="8" borderId="41" xfId="0" applyFont="1" applyFill="1" applyBorder="1" applyAlignment="1">
      <alignment horizontal="center" vertical="center"/>
    </xf>
    <xf numFmtId="0" fontId="3" fillId="6" borderId="62" xfId="0" applyFont="1" applyFill="1" applyBorder="1" applyAlignment="1">
      <alignment horizontal="center" vertical="center"/>
    </xf>
    <xf numFmtId="0" fontId="3" fillId="6" borderId="63" xfId="0" applyFont="1" applyFill="1" applyBorder="1" applyAlignment="1">
      <alignment horizontal="center"/>
    </xf>
    <xf numFmtId="0" fontId="3" fillId="6" borderId="64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3" fillId="2" borderId="66" xfId="0" applyFont="1" applyFill="1" applyBorder="1" applyAlignment="1">
      <alignment vertical="center"/>
    </xf>
    <xf numFmtId="0" fontId="3" fillId="2" borderId="44" xfId="0" applyFont="1" applyFill="1" applyBorder="1" applyAlignment="1">
      <alignment vertical="center"/>
    </xf>
    <xf numFmtId="2" fontId="15" fillId="12" borderId="0" xfId="0" applyNumberFormat="1" applyFont="1" applyFill="1" applyAlignment="1">
      <alignment horizontal="right" vertical="center"/>
    </xf>
    <xf numFmtId="2" fontId="15" fillId="12" borderId="57" xfId="0" applyNumberFormat="1" applyFont="1" applyFill="1" applyBorder="1" applyAlignment="1">
      <alignment horizontal="right" vertical="center"/>
    </xf>
    <xf numFmtId="2" fontId="15" fillId="13" borderId="0" xfId="0" applyNumberFormat="1" applyFont="1" applyFill="1" applyAlignment="1">
      <alignment horizontal="right" vertical="center"/>
    </xf>
    <xf numFmtId="2" fontId="15" fillId="13" borderId="57" xfId="0" applyNumberFormat="1" applyFont="1" applyFill="1" applyBorder="1" applyAlignment="1">
      <alignment horizontal="right" vertical="center"/>
    </xf>
    <xf numFmtId="2" fontId="15" fillId="14" borderId="0" xfId="0" applyNumberFormat="1" applyFont="1" applyFill="1" applyAlignment="1">
      <alignment horizontal="right" vertical="center"/>
    </xf>
    <xf numFmtId="2" fontId="15" fillId="14" borderId="57" xfId="0" applyNumberFormat="1" applyFont="1" applyFill="1" applyBorder="1" applyAlignment="1">
      <alignment horizontal="right" vertical="center"/>
    </xf>
    <xf numFmtId="0" fontId="20" fillId="0" borderId="66" xfId="0" applyFont="1" applyBorder="1" applyAlignment="1">
      <alignment vertical="center"/>
    </xf>
    <xf numFmtId="0" fontId="20" fillId="0" borderId="45" xfId="0" applyFont="1" applyBorder="1" applyAlignment="1">
      <alignment vertical="center"/>
    </xf>
    <xf numFmtId="0" fontId="20" fillId="0" borderId="46" xfId="0" applyFont="1" applyBorder="1" applyAlignment="1">
      <alignment vertical="center"/>
    </xf>
    <xf numFmtId="0" fontId="20" fillId="0" borderId="67" xfId="0" applyFont="1" applyBorder="1" applyAlignment="1">
      <alignment vertical="center"/>
    </xf>
    <xf numFmtId="2" fontId="15" fillId="10" borderId="2" xfId="0" applyNumberFormat="1" applyFont="1" applyFill="1" applyBorder="1" applyAlignment="1">
      <alignment horizontal="center"/>
    </xf>
    <xf numFmtId="0" fontId="3" fillId="8" borderId="63" xfId="0" applyFont="1" applyFill="1" applyBorder="1" applyAlignment="1">
      <alignment horizontal="center" vertical="center"/>
    </xf>
    <xf numFmtId="0" fontId="3" fillId="8" borderId="64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68" xfId="0" applyFont="1" applyFill="1" applyBorder="1" applyAlignment="1">
      <alignment horizontal="center" vertical="center"/>
    </xf>
    <xf numFmtId="0" fontId="3" fillId="5" borderId="63" xfId="0" applyFont="1" applyFill="1" applyBorder="1" applyAlignment="1">
      <alignment horizontal="center" vertical="center"/>
    </xf>
    <xf numFmtId="0" fontId="3" fillId="5" borderId="6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9" borderId="63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3" fillId="5" borderId="7" xfId="0" applyFont="1" applyFill="1" applyBorder="1" applyAlignment="1">
      <alignment horizontal="center" vertical="center" wrapText="1"/>
    </xf>
    <xf numFmtId="0" fontId="1" fillId="0" borderId="9" xfId="0" applyFont="1" applyBorder="1"/>
    <xf numFmtId="0" fontId="1" fillId="0" borderId="0" xfId="0" applyFont="1" applyBorder="1"/>
    <xf numFmtId="0" fontId="0" fillId="0" borderId="2" xfId="0" applyBorder="1" applyAlignment="1">
      <alignment horizontal="center"/>
    </xf>
    <xf numFmtId="0" fontId="0" fillId="0" borderId="64" xfId="0" applyBorder="1" applyAlignment="1">
      <alignment horizontal="center"/>
    </xf>
    <xf numFmtId="0" fontId="3" fillId="7" borderId="45" xfId="0" applyFont="1" applyFill="1" applyBorder="1" applyAlignment="1">
      <alignment horizontal="center" vertical="center" wrapText="1"/>
    </xf>
    <xf numFmtId="0" fontId="3" fillId="7" borderId="52" xfId="0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0" fontId="15" fillId="0" borderId="64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top" wrapText="1"/>
    </xf>
    <xf numFmtId="2" fontId="15" fillId="10" borderId="64" xfId="0" applyNumberFormat="1" applyFont="1" applyFill="1" applyBorder="1" applyAlignment="1">
      <alignment horizontal="center"/>
    </xf>
    <xf numFmtId="0" fontId="15" fillId="0" borderId="2" xfId="0" applyFont="1" applyBorder="1"/>
    <xf numFmtId="0" fontId="5" fillId="3" borderId="34" xfId="1" applyFont="1" applyFill="1" applyBorder="1" applyAlignment="1">
      <alignment horizontal="center" vertical="top" wrapText="1"/>
    </xf>
    <xf numFmtId="0" fontId="5" fillId="3" borderId="32" xfId="1" applyFont="1" applyFill="1" applyBorder="1" applyAlignment="1">
      <alignment horizontal="center" vertical="top" wrapText="1"/>
    </xf>
    <xf numFmtId="0" fontId="5" fillId="3" borderId="35" xfId="1" applyFont="1" applyFill="1" applyBorder="1" applyAlignment="1">
      <alignment horizontal="center" vertical="top" wrapText="1"/>
    </xf>
    <xf numFmtId="0" fontId="5" fillId="3" borderId="41" xfId="1" applyFont="1" applyFill="1" applyBorder="1" applyAlignment="1">
      <alignment horizontal="center" vertical="top" wrapText="1"/>
    </xf>
    <xf numFmtId="0" fontId="5" fillId="3" borderId="8" xfId="1" applyFont="1" applyFill="1" applyBorder="1" applyAlignment="1">
      <alignment horizontal="center" vertical="top" wrapText="1"/>
    </xf>
    <xf numFmtId="0" fontId="5" fillId="3" borderId="43" xfId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/>
    </xf>
    <xf numFmtId="0" fontId="3" fillId="9" borderId="58" xfId="0" applyFont="1" applyFill="1" applyBorder="1" applyAlignment="1">
      <alignment horizontal="center" vertical="center" wrapText="1"/>
    </xf>
    <xf numFmtId="0" fontId="3" fillId="9" borderId="59" xfId="0" applyFont="1" applyFill="1" applyBorder="1" applyAlignment="1">
      <alignment horizontal="center" vertical="center" wrapText="1"/>
    </xf>
    <xf numFmtId="0" fontId="3" fillId="9" borderId="60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8" borderId="34" xfId="0" applyFont="1" applyFill="1" applyBorder="1" applyAlignment="1">
      <alignment horizontal="center" vertical="center"/>
    </xf>
    <xf numFmtId="0" fontId="3" fillId="8" borderId="32" xfId="0" applyFont="1" applyFill="1" applyBorder="1" applyAlignment="1">
      <alignment horizontal="center" vertical="center"/>
    </xf>
    <xf numFmtId="0" fontId="3" fillId="8" borderId="35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5" fillId="3" borderId="42" xfId="1" applyFont="1" applyFill="1" applyBorder="1" applyAlignment="1">
      <alignment horizontal="center" vertical="top" wrapText="1"/>
    </xf>
    <xf numFmtId="0" fontId="5" fillId="3" borderId="24" xfId="1" applyFont="1" applyFill="1" applyBorder="1" applyAlignment="1">
      <alignment horizontal="center" vertical="top" wrapText="1"/>
    </xf>
    <xf numFmtId="0" fontId="5" fillId="3" borderId="36" xfId="1" applyFont="1" applyFill="1" applyBorder="1" applyAlignment="1">
      <alignment horizontal="center" vertical="top" wrapText="1"/>
    </xf>
    <xf numFmtId="0" fontId="6" fillId="5" borderId="34" xfId="0" applyFont="1" applyFill="1" applyBorder="1" applyAlignment="1">
      <alignment horizontal="center" vertical="top"/>
    </xf>
    <xf numFmtId="0" fontId="6" fillId="5" borderId="32" xfId="0" applyFont="1" applyFill="1" applyBorder="1" applyAlignment="1">
      <alignment horizontal="center" vertical="top"/>
    </xf>
    <xf numFmtId="0" fontId="6" fillId="5" borderId="35" xfId="0" applyFont="1" applyFill="1" applyBorder="1" applyAlignment="1">
      <alignment horizontal="center" vertical="top"/>
    </xf>
    <xf numFmtId="0" fontId="3" fillId="9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7" borderId="48" xfId="0" applyFont="1" applyFill="1" applyBorder="1" applyAlignment="1">
      <alignment horizontal="center" vertical="center" wrapText="1"/>
    </xf>
    <xf numFmtId="0" fontId="3" fillId="7" borderId="47" xfId="0" applyFont="1" applyFill="1" applyBorder="1" applyAlignment="1">
      <alignment horizontal="center" vertical="center" wrapText="1"/>
    </xf>
    <xf numFmtId="0" fontId="3" fillId="7" borderId="46" xfId="0" applyFont="1" applyFill="1" applyBorder="1" applyAlignment="1">
      <alignment horizontal="center" vertical="center" wrapText="1"/>
    </xf>
    <xf numFmtId="0" fontId="3" fillId="7" borderId="44" xfId="0" applyFont="1" applyFill="1" applyBorder="1" applyAlignment="1">
      <alignment horizontal="center" vertical="center" wrapText="1"/>
    </xf>
    <xf numFmtId="0" fontId="3" fillId="7" borderId="49" xfId="0" applyFont="1" applyFill="1" applyBorder="1" applyAlignment="1">
      <alignment horizontal="center" vertical="center" wrapText="1"/>
    </xf>
    <xf numFmtId="0" fontId="3" fillId="7" borderId="45" xfId="0" applyFont="1" applyFill="1" applyBorder="1" applyAlignment="1">
      <alignment horizontal="center" vertical="center" wrapText="1"/>
    </xf>
    <xf numFmtId="0" fontId="3" fillId="7" borderId="53" xfId="0" applyFont="1" applyFill="1" applyBorder="1" applyAlignment="1">
      <alignment horizontal="center" vertical="center" wrapText="1"/>
    </xf>
    <xf numFmtId="0" fontId="3" fillId="7" borderId="54" xfId="0" applyFont="1" applyFill="1" applyBorder="1" applyAlignment="1">
      <alignment horizontal="center" vertical="center" wrapText="1"/>
    </xf>
    <xf numFmtId="0" fontId="3" fillId="7" borderId="55" xfId="0" applyFont="1" applyFill="1" applyBorder="1" applyAlignment="1">
      <alignment horizontal="center" vertical="center" wrapText="1"/>
    </xf>
    <xf numFmtId="0" fontId="3" fillId="7" borderId="5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5" borderId="2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hirag arora" id="{88669D3C-C79B-4C15-84D3-88652EE4B865}" userId="6d7f97a2397b6e66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7" dT="2023-04-04T15:24:24.59" personId="{88669D3C-C79B-4C15-84D3-88652EE4B865}" id="{1EC8B866-390A-46D7-9193-7183D62F3948}">
    <text>Internal Marks are doubled</text>
  </threadedComment>
  <threadedComment ref="P7" dT="2023-04-04T15:24:00.18" personId="{88669D3C-C79B-4C15-84D3-88652EE4B865}" id="{7A68ED68-2F23-4FB6-8A2D-41C605D896C0}">
    <text>Sum of Internal &amp; External Marks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113"/>
  <sheetViews>
    <sheetView topLeftCell="F76" zoomScale="80" zoomScaleNormal="80" workbookViewId="0">
      <selection activeCell="P7" sqref="P7:P101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49.140625" style="1" customWidth="1"/>
    <col min="4" max="8" width="13.28515625" style="1" bestFit="1" customWidth="1"/>
    <col min="9" max="9" width="15.7109375" style="1" bestFit="1" customWidth="1"/>
    <col min="10" max="10" width="18.42578125" style="1" bestFit="1" customWidth="1"/>
    <col min="11" max="11" width="13.85546875" style="1" customWidth="1"/>
    <col min="12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855468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43" width="8.85546875" style="124"/>
    <col min="44" max="44" width="8.85546875" style="123"/>
    <col min="45" max="265" width="8.85546875" style="121"/>
    <col min="266" max="16384" width="8.85546875" style="1"/>
  </cols>
  <sheetData>
    <row r="1" spans="1:44" x14ac:dyDescent="0.3">
      <c r="A1" s="141" t="s">
        <v>103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</row>
    <row r="2" spans="1:44" ht="21" thickBot="1" x14ac:dyDescent="0.35">
      <c r="A2" s="141" t="str">
        <f>'ABST 2 '!A2:Z2</f>
        <v>COMMRCE  Department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44" ht="21" thickBot="1" x14ac:dyDescent="0.35">
      <c r="A3" s="142" t="s">
        <v>85</v>
      </c>
      <c r="B3" s="143"/>
      <c r="C3" s="129" t="s">
        <v>200</v>
      </c>
      <c r="D3" s="95" t="s">
        <v>100</v>
      </c>
      <c r="E3" s="94"/>
      <c r="F3" s="144" t="s">
        <v>7</v>
      </c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</row>
    <row r="4" spans="1:44" ht="21" customHeight="1" thickBot="1" x14ac:dyDescent="0.35">
      <c r="A4" s="145" t="s">
        <v>0</v>
      </c>
      <c r="B4" s="147" t="s">
        <v>1</v>
      </c>
      <c r="C4" s="150" t="s">
        <v>2</v>
      </c>
      <c r="D4" s="153" t="s">
        <v>101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5"/>
      <c r="R4" s="156" t="s">
        <v>102</v>
      </c>
      <c r="S4" s="157"/>
      <c r="T4" s="157"/>
      <c r="U4" s="157"/>
      <c r="V4" s="158"/>
      <c r="W4" s="17" t="s">
        <v>16</v>
      </c>
      <c r="X4" s="162" t="s">
        <v>15</v>
      </c>
      <c r="Y4" s="171" t="s">
        <v>83</v>
      </c>
      <c r="Z4" s="174" t="s">
        <v>84</v>
      </c>
    </row>
    <row r="5" spans="1:44" x14ac:dyDescent="0.3">
      <c r="A5" s="146"/>
      <c r="B5" s="148"/>
      <c r="C5" s="151"/>
      <c r="D5" s="177" t="s">
        <v>12</v>
      </c>
      <c r="E5" s="178"/>
      <c r="F5" s="178"/>
      <c r="G5" s="178"/>
      <c r="H5" s="178"/>
      <c r="I5" s="178"/>
      <c r="J5" s="179"/>
      <c r="K5" s="180" t="s">
        <v>89</v>
      </c>
      <c r="L5" s="181"/>
      <c r="M5" s="181"/>
      <c r="N5" s="181"/>
      <c r="O5" s="181"/>
      <c r="P5" s="181"/>
      <c r="Q5" s="182"/>
      <c r="R5" s="159"/>
      <c r="S5" s="160"/>
      <c r="T5" s="160"/>
      <c r="U5" s="160"/>
      <c r="V5" s="161"/>
      <c r="W5" s="18" t="s">
        <v>14</v>
      </c>
      <c r="X5" s="163"/>
      <c r="Y5" s="172"/>
      <c r="Z5" s="175"/>
    </row>
    <row r="6" spans="1:44" ht="21" thickBot="1" x14ac:dyDescent="0.35">
      <c r="A6" s="146"/>
      <c r="B6" s="149"/>
      <c r="C6" s="152"/>
      <c r="D6" s="107" t="s">
        <v>10</v>
      </c>
      <c r="E6" s="108" t="s">
        <v>86</v>
      </c>
      <c r="F6" s="108" t="s">
        <v>9</v>
      </c>
      <c r="G6" s="108" t="s">
        <v>87</v>
      </c>
      <c r="H6" s="108" t="s">
        <v>88</v>
      </c>
      <c r="I6" s="109" t="s">
        <v>11</v>
      </c>
      <c r="J6" s="110" t="s">
        <v>97</v>
      </c>
      <c r="K6" s="111" t="s">
        <v>90</v>
      </c>
      <c r="L6" s="112" t="s">
        <v>91</v>
      </c>
      <c r="M6" s="112" t="s">
        <v>92</v>
      </c>
      <c r="N6" s="112" t="s">
        <v>93</v>
      </c>
      <c r="O6" s="112" t="s">
        <v>94</v>
      </c>
      <c r="P6" s="112" t="s">
        <v>95</v>
      </c>
      <c r="Q6" s="113" t="s">
        <v>98</v>
      </c>
      <c r="R6" s="85" t="s">
        <v>13</v>
      </c>
      <c r="S6" s="86" t="s">
        <v>3</v>
      </c>
      <c r="T6" s="86" t="s">
        <v>4</v>
      </c>
      <c r="U6" s="86" t="s">
        <v>5</v>
      </c>
      <c r="V6" s="84" t="s">
        <v>6</v>
      </c>
      <c r="W6" s="114" t="s">
        <v>96</v>
      </c>
      <c r="X6" s="164"/>
      <c r="Y6" s="173"/>
      <c r="Z6" s="176"/>
    </row>
    <row r="7" spans="1:44" s="121" customFormat="1" x14ac:dyDescent="0.3">
      <c r="A7" s="115">
        <v>1</v>
      </c>
      <c r="B7" s="125">
        <v>204293</v>
      </c>
      <c r="C7" s="125" t="s">
        <v>104</v>
      </c>
      <c r="D7" s="116">
        <v>6</v>
      </c>
      <c r="E7" s="116">
        <v>8</v>
      </c>
      <c r="F7" s="116">
        <v>4</v>
      </c>
      <c r="G7" s="116">
        <v>6</v>
      </c>
      <c r="H7" s="116">
        <v>5</v>
      </c>
      <c r="I7" s="116">
        <f>SUM(D7:H7)</f>
        <v>29</v>
      </c>
      <c r="J7" s="116">
        <f>I7*0.15</f>
        <v>4.3499999999999996</v>
      </c>
      <c r="K7" s="117">
        <v>2</v>
      </c>
      <c r="L7" s="117">
        <v>1</v>
      </c>
      <c r="M7" s="117">
        <v>2</v>
      </c>
      <c r="N7" s="117">
        <v>3</v>
      </c>
      <c r="O7" s="117">
        <v>2</v>
      </c>
      <c r="P7" s="117">
        <f>SUM(K7:O7)</f>
        <v>10</v>
      </c>
      <c r="Q7" s="117">
        <f>P7*0.05</f>
        <v>0.5</v>
      </c>
      <c r="R7" s="118">
        <f>D7*0.15+K7*0.05</f>
        <v>0.99999999999999989</v>
      </c>
      <c r="S7" s="118">
        <f t="shared" ref="S7:V7" si="0">E7*0.15+L7*0.05</f>
        <v>1.25</v>
      </c>
      <c r="T7" s="118">
        <f t="shared" si="0"/>
        <v>0.7</v>
      </c>
      <c r="U7" s="118">
        <f t="shared" si="0"/>
        <v>1.0499999999999998</v>
      </c>
      <c r="V7" s="118">
        <f t="shared" si="0"/>
        <v>0.85</v>
      </c>
      <c r="W7" s="28">
        <f>I7+P7</f>
        <v>39</v>
      </c>
      <c r="X7" s="120">
        <f>W7*0.2</f>
        <v>7.8000000000000007</v>
      </c>
      <c r="Y7" s="125" t="s">
        <v>199</v>
      </c>
      <c r="Z7" s="122" t="e">
        <f>Y7*0.8</f>
        <v>#VALUE!</v>
      </c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3"/>
    </row>
    <row r="8" spans="1:44" s="121" customFormat="1" x14ac:dyDescent="0.3">
      <c r="A8" s="115">
        <v>2</v>
      </c>
      <c r="B8" s="125">
        <v>204294</v>
      </c>
      <c r="C8" s="125" t="s">
        <v>105</v>
      </c>
      <c r="D8" s="116">
        <v>3</v>
      </c>
      <c r="E8" s="116">
        <v>4</v>
      </c>
      <c r="F8" s="116">
        <v>5</v>
      </c>
      <c r="G8" s="116">
        <v>3</v>
      </c>
      <c r="H8" s="116">
        <v>4</v>
      </c>
      <c r="I8" s="116">
        <f t="shared" ref="I8:I71" si="1">SUM(D8:H8)</f>
        <v>19</v>
      </c>
      <c r="J8" s="116">
        <f t="shared" ref="J8:J71" si="2">I8*0.15</f>
        <v>2.85</v>
      </c>
      <c r="K8" s="117">
        <v>0.5</v>
      </c>
      <c r="L8" s="117">
        <v>2</v>
      </c>
      <c r="M8" s="117">
        <v>1</v>
      </c>
      <c r="N8" s="117">
        <v>0</v>
      </c>
      <c r="O8" s="117">
        <v>1.5</v>
      </c>
      <c r="P8" s="117">
        <f t="shared" ref="P8:P71" si="3">SUM(K8:O8)</f>
        <v>5</v>
      </c>
      <c r="Q8" s="117">
        <f t="shared" ref="Q8:Q71" si="4">P8*0.05</f>
        <v>0.25</v>
      </c>
      <c r="R8" s="118">
        <f t="shared" ref="R8:R71" si="5">D8*0.15+K8*0.05</f>
        <v>0.47499999999999998</v>
      </c>
      <c r="S8" s="118">
        <f t="shared" ref="S8:S71" si="6">E8*0.15+L8*0.05</f>
        <v>0.7</v>
      </c>
      <c r="T8" s="118">
        <f t="shared" ref="T8:T71" si="7">F8*0.15+M8*0.05</f>
        <v>0.8</v>
      </c>
      <c r="U8" s="118">
        <f t="shared" ref="U8:U71" si="8">G8*0.15+N8*0.05</f>
        <v>0.44999999999999996</v>
      </c>
      <c r="V8" s="118">
        <f t="shared" ref="V8:V71" si="9">H8*0.15+O8*0.05</f>
        <v>0.67500000000000004</v>
      </c>
      <c r="W8" s="28">
        <f t="shared" ref="W8:W71" si="10">I8+P8</f>
        <v>24</v>
      </c>
      <c r="X8" s="120">
        <f t="shared" ref="X8:X71" si="11">W8*0.2</f>
        <v>4.8000000000000007</v>
      </c>
      <c r="Y8" s="125">
        <v>20</v>
      </c>
      <c r="Z8" s="122">
        <f t="shared" ref="Z8:Z71" si="12">Y8*0.8</f>
        <v>16</v>
      </c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3"/>
    </row>
    <row r="9" spans="1:44" s="121" customFormat="1" x14ac:dyDescent="0.3">
      <c r="A9" s="115">
        <v>3</v>
      </c>
      <c r="B9" s="125">
        <v>204295</v>
      </c>
      <c r="C9" s="125" t="s">
        <v>106</v>
      </c>
      <c r="D9" s="116">
        <v>4</v>
      </c>
      <c r="E9" s="116">
        <v>3</v>
      </c>
      <c r="F9" s="116">
        <v>4</v>
      </c>
      <c r="G9" s="116">
        <v>5</v>
      </c>
      <c r="H9" s="116">
        <v>6</v>
      </c>
      <c r="I9" s="116">
        <f t="shared" si="1"/>
        <v>22</v>
      </c>
      <c r="J9" s="116">
        <f t="shared" si="2"/>
        <v>3.3</v>
      </c>
      <c r="K9" s="117">
        <v>1.5</v>
      </c>
      <c r="L9" s="117">
        <v>2</v>
      </c>
      <c r="M9" s="117">
        <v>2.5</v>
      </c>
      <c r="N9" s="117">
        <v>1</v>
      </c>
      <c r="O9" s="117">
        <v>1.5</v>
      </c>
      <c r="P9" s="117">
        <f t="shared" si="3"/>
        <v>8.5</v>
      </c>
      <c r="Q9" s="117">
        <f t="shared" si="4"/>
        <v>0.42500000000000004</v>
      </c>
      <c r="R9" s="118">
        <f t="shared" si="5"/>
        <v>0.67500000000000004</v>
      </c>
      <c r="S9" s="118">
        <f t="shared" si="6"/>
        <v>0.54999999999999993</v>
      </c>
      <c r="T9" s="118">
        <f t="shared" si="7"/>
        <v>0.72499999999999998</v>
      </c>
      <c r="U9" s="118">
        <f t="shared" si="8"/>
        <v>0.8</v>
      </c>
      <c r="V9" s="118">
        <f t="shared" si="9"/>
        <v>0.97499999999999987</v>
      </c>
      <c r="W9" s="28">
        <f t="shared" si="10"/>
        <v>30.5</v>
      </c>
      <c r="X9" s="120">
        <f t="shared" si="11"/>
        <v>6.1000000000000005</v>
      </c>
      <c r="Y9" s="125">
        <v>26</v>
      </c>
      <c r="Z9" s="122">
        <f t="shared" si="12"/>
        <v>20.8</v>
      </c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3"/>
    </row>
    <row r="10" spans="1:44" s="121" customFormat="1" x14ac:dyDescent="0.3">
      <c r="A10" s="115">
        <v>4</v>
      </c>
      <c r="B10" s="125">
        <v>204296</v>
      </c>
      <c r="C10" s="125" t="s">
        <v>107</v>
      </c>
      <c r="D10" s="116">
        <v>0</v>
      </c>
      <c r="E10" s="116">
        <v>1</v>
      </c>
      <c r="F10" s="116">
        <v>0.5</v>
      </c>
      <c r="G10" s="116">
        <v>1.5</v>
      </c>
      <c r="H10" s="116">
        <v>1</v>
      </c>
      <c r="I10" s="116">
        <f t="shared" si="1"/>
        <v>4</v>
      </c>
      <c r="J10" s="116">
        <f t="shared" si="2"/>
        <v>0.6</v>
      </c>
      <c r="K10" s="117">
        <v>0</v>
      </c>
      <c r="L10" s="117">
        <v>1</v>
      </c>
      <c r="M10" s="117">
        <v>0.5</v>
      </c>
      <c r="N10" s="117">
        <v>0</v>
      </c>
      <c r="O10" s="117">
        <v>1</v>
      </c>
      <c r="P10" s="117">
        <f t="shared" si="3"/>
        <v>2.5</v>
      </c>
      <c r="Q10" s="117">
        <f t="shared" si="4"/>
        <v>0.125</v>
      </c>
      <c r="R10" s="118">
        <f t="shared" si="5"/>
        <v>0</v>
      </c>
      <c r="S10" s="118">
        <f t="shared" si="6"/>
        <v>0.2</v>
      </c>
      <c r="T10" s="118">
        <f t="shared" si="7"/>
        <v>0.1</v>
      </c>
      <c r="U10" s="118">
        <f t="shared" si="8"/>
        <v>0.22499999999999998</v>
      </c>
      <c r="V10" s="118">
        <f t="shared" si="9"/>
        <v>0.2</v>
      </c>
      <c r="W10" s="28">
        <f t="shared" si="10"/>
        <v>6.5</v>
      </c>
      <c r="X10" s="120">
        <f t="shared" si="11"/>
        <v>1.3</v>
      </c>
      <c r="Y10" s="125">
        <v>4</v>
      </c>
      <c r="Z10" s="122">
        <f t="shared" si="12"/>
        <v>3.2</v>
      </c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3"/>
    </row>
    <row r="11" spans="1:44" s="121" customFormat="1" x14ac:dyDescent="0.3">
      <c r="A11" s="115">
        <v>5</v>
      </c>
      <c r="B11" s="125">
        <v>204297</v>
      </c>
      <c r="C11" s="125" t="s">
        <v>108</v>
      </c>
      <c r="D11" s="116">
        <v>5</v>
      </c>
      <c r="E11" s="116">
        <v>3</v>
      </c>
      <c r="F11" s="116">
        <v>4</v>
      </c>
      <c r="G11" s="116">
        <v>6</v>
      </c>
      <c r="H11" s="116">
        <v>5</v>
      </c>
      <c r="I11" s="116">
        <f t="shared" si="1"/>
        <v>23</v>
      </c>
      <c r="J11" s="116">
        <f t="shared" si="2"/>
        <v>3.4499999999999997</v>
      </c>
      <c r="K11" s="117">
        <v>2.5</v>
      </c>
      <c r="L11" s="117">
        <v>2</v>
      </c>
      <c r="M11" s="117">
        <v>1</v>
      </c>
      <c r="N11" s="117">
        <v>0.5</v>
      </c>
      <c r="O11" s="117">
        <v>3</v>
      </c>
      <c r="P11" s="117">
        <f t="shared" si="3"/>
        <v>9</v>
      </c>
      <c r="Q11" s="117">
        <f t="shared" si="4"/>
        <v>0.45</v>
      </c>
      <c r="R11" s="118">
        <f t="shared" si="5"/>
        <v>0.875</v>
      </c>
      <c r="S11" s="118">
        <f t="shared" si="6"/>
        <v>0.54999999999999993</v>
      </c>
      <c r="T11" s="118">
        <f t="shared" si="7"/>
        <v>0.65</v>
      </c>
      <c r="U11" s="118">
        <f t="shared" si="8"/>
        <v>0.92499999999999993</v>
      </c>
      <c r="V11" s="118">
        <f t="shared" si="9"/>
        <v>0.9</v>
      </c>
      <c r="W11" s="28">
        <f t="shared" si="10"/>
        <v>32</v>
      </c>
      <c r="X11" s="120">
        <f t="shared" si="11"/>
        <v>6.4</v>
      </c>
      <c r="Y11" s="125">
        <v>28</v>
      </c>
      <c r="Z11" s="122">
        <f t="shared" si="12"/>
        <v>22.400000000000002</v>
      </c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3"/>
    </row>
    <row r="12" spans="1:44" s="121" customFormat="1" x14ac:dyDescent="0.3">
      <c r="A12" s="115">
        <v>6</v>
      </c>
      <c r="B12" s="125">
        <v>204298</v>
      </c>
      <c r="C12" s="125" t="s">
        <v>109</v>
      </c>
      <c r="D12" s="116">
        <v>6</v>
      </c>
      <c r="E12" s="116">
        <v>4</v>
      </c>
      <c r="F12" s="116">
        <v>3</v>
      </c>
      <c r="G12" s="116">
        <v>5</v>
      </c>
      <c r="H12" s="116">
        <v>4</v>
      </c>
      <c r="I12" s="116">
        <f t="shared" si="1"/>
        <v>22</v>
      </c>
      <c r="J12" s="116">
        <f t="shared" si="2"/>
        <v>3.3</v>
      </c>
      <c r="K12" s="117">
        <v>0.5</v>
      </c>
      <c r="L12" s="117">
        <v>1</v>
      </c>
      <c r="M12" s="117">
        <v>1.5</v>
      </c>
      <c r="N12" s="117">
        <v>2</v>
      </c>
      <c r="O12" s="117">
        <v>2.5</v>
      </c>
      <c r="P12" s="117">
        <f t="shared" si="3"/>
        <v>7.5</v>
      </c>
      <c r="Q12" s="117">
        <f t="shared" si="4"/>
        <v>0.375</v>
      </c>
      <c r="R12" s="118">
        <f t="shared" si="5"/>
        <v>0.92499999999999993</v>
      </c>
      <c r="S12" s="118">
        <f t="shared" si="6"/>
        <v>0.65</v>
      </c>
      <c r="T12" s="118">
        <f t="shared" si="7"/>
        <v>0.52499999999999991</v>
      </c>
      <c r="U12" s="118">
        <f t="shared" si="8"/>
        <v>0.85</v>
      </c>
      <c r="V12" s="118">
        <f t="shared" si="9"/>
        <v>0.72499999999999998</v>
      </c>
      <c r="W12" s="28">
        <f t="shared" si="10"/>
        <v>29.5</v>
      </c>
      <c r="X12" s="120">
        <f t="shared" si="11"/>
        <v>5.9</v>
      </c>
      <c r="Y12" s="125">
        <v>24</v>
      </c>
      <c r="Z12" s="122">
        <f t="shared" si="12"/>
        <v>19.200000000000003</v>
      </c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3"/>
    </row>
    <row r="13" spans="1:44" s="121" customFormat="1" x14ac:dyDescent="0.3">
      <c r="A13" s="115">
        <v>7</v>
      </c>
      <c r="B13" s="125">
        <v>204299</v>
      </c>
      <c r="C13" s="125" t="s">
        <v>110</v>
      </c>
      <c r="D13" s="116">
        <v>2</v>
      </c>
      <c r="E13" s="116">
        <v>3</v>
      </c>
      <c r="F13" s="116">
        <v>1</v>
      </c>
      <c r="G13" s="116">
        <v>2</v>
      </c>
      <c r="H13" s="116">
        <v>1</v>
      </c>
      <c r="I13" s="116">
        <f t="shared" si="1"/>
        <v>9</v>
      </c>
      <c r="J13" s="116">
        <f t="shared" si="2"/>
        <v>1.3499999999999999</v>
      </c>
      <c r="K13" s="117">
        <v>1</v>
      </c>
      <c r="L13" s="117">
        <v>0.5</v>
      </c>
      <c r="M13" s="117">
        <v>0</v>
      </c>
      <c r="N13" s="117">
        <v>1</v>
      </c>
      <c r="O13" s="117">
        <v>0.5</v>
      </c>
      <c r="P13" s="117">
        <f t="shared" si="3"/>
        <v>3</v>
      </c>
      <c r="Q13" s="117">
        <f t="shared" si="4"/>
        <v>0.15000000000000002</v>
      </c>
      <c r="R13" s="118">
        <f t="shared" si="5"/>
        <v>0.35</v>
      </c>
      <c r="S13" s="118">
        <f t="shared" si="6"/>
        <v>0.47499999999999998</v>
      </c>
      <c r="T13" s="118">
        <f t="shared" si="7"/>
        <v>0.15</v>
      </c>
      <c r="U13" s="118">
        <f t="shared" si="8"/>
        <v>0.35</v>
      </c>
      <c r="V13" s="118">
        <f t="shared" si="9"/>
        <v>0.17499999999999999</v>
      </c>
      <c r="W13" s="28">
        <f t="shared" si="10"/>
        <v>12</v>
      </c>
      <c r="X13" s="120">
        <f t="shared" si="11"/>
        <v>2.4000000000000004</v>
      </c>
      <c r="Y13" s="125">
        <v>9</v>
      </c>
      <c r="Z13" s="122">
        <f t="shared" si="12"/>
        <v>7.2</v>
      </c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3"/>
    </row>
    <row r="14" spans="1:44" s="121" customFormat="1" x14ac:dyDescent="0.3">
      <c r="A14" s="115">
        <v>8</v>
      </c>
      <c r="B14" s="125">
        <v>204300</v>
      </c>
      <c r="C14" s="125" t="s">
        <v>111</v>
      </c>
      <c r="D14" s="116">
        <v>1</v>
      </c>
      <c r="E14" s="116">
        <v>1.5</v>
      </c>
      <c r="F14" s="116">
        <v>2.5</v>
      </c>
      <c r="G14" s="116">
        <v>1.5</v>
      </c>
      <c r="H14" s="116">
        <v>1</v>
      </c>
      <c r="I14" s="116">
        <f t="shared" si="1"/>
        <v>7.5</v>
      </c>
      <c r="J14" s="116">
        <f t="shared" si="2"/>
        <v>1.125</v>
      </c>
      <c r="K14" s="117">
        <v>0</v>
      </c>
      <c r="L14" s="117">
        <v>1</v>
      </c>
      <c r="M14" s="117">
        <v>0.5</v>
      </c>
      <c r="N14" s="117">
        <v>1</v>
      </c>
      <c r="O14" s="117">
        <v>0</v>
      </c>
      <c r="P14" s="117">
        <f t="shared" si="3"/>
        <v>2.5</v>
      </c>
      <c r="Q14" s="117">
        <f t="shared" si="4"/>
        <v>0.125</v>
      </c>
      <c r="R14" s="118">
        <f t="shared" si="5"/>
        <v>0.15</v>
      </c>
      <c r="S14" s="118">
        <f t="shared" si="6"/>
        <v>0.27499999999999997</v>
      </c>
      <c r="T14" s="118">
        <f t="shared" si="7"/>
        <v>0.4</v>
      </c>
      <c r="U14" s="118">
        <f t="shared" si="8"/>
        <v>0.27499999999999997</v>
      </c>
      <c r="V14" s="118">
        <f t="shared" si="9"/>
        <v>0.15</v>
      </c>
      <c r="W14" s="28">
        <f t="shared" si="10"/>
        <v>10</v>
      </c>
      <c r="X14" s="120">
        <f t="shared" si="11"/>
        <v>2</v>
      </c>
      <c r="Y14" s="125">
        <v>7</v>
      </c>
      <c r="Z14" s="122">
        <f t="shared" si="12"/>
        <v>5.6000000000000005</v>
      </c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3"/>
    </row>
    <row r="15" spans="1:44" s="121" customFormat="1" x14ac:dyDescent="0.3">
      <c r="A15" s="115">
        <v>9</v>
      </c>
      <c r="B15" s="125">
        <v>204301</v>
      </c>
      <c r="C15" s="125" t="s">
        <v>112</v>
      </c>
      <c r="D15" s="116">
        <v>3</v>
      </c>
      <c r="E15" s="116">
        <v>3.5</v>
      </c>
      <c r="F15" s="116">
        <v>2</v>
      </c>
      <c r="G15" s="116">
        <v>3</v>
      </c>
      <c r="H15" s="116">
        <v>0.5</v>
      </c>
      <c r="I15" s="116">
        <f t="shared" si="1"/>
        <v>12</v>
      </c>
      <c r="J15" s="116">
        <f t="shared" si="2"/>
        <v>1.7999999999999998</v>
      </c>
      <c r="K15" s="117">
        <v>1.5</v>
      </c>
      <c r="L15" s="117">
        <v>0.5</v>
      </c>
      <c r="M15" s="117">
        <v>1</v>
      </c>
      <c r="N15" s="117">
        <v>1.5</v>
      </c>
      <c r="O15" s="117">
        <v>0.5</v>
      </c>
      <c r="P15" s="117">
        <f t="shared" si="3"/>
        <v>5</v>
      </c>
      <c r="Q15" s="117">
        <f t="shared" si="4"/>
        <v>0.25</v>
      </c>
      <c r="R15" s="118">
        <f t="shared" si="5"/>
        <v>0.52499999999999991</v>
      </c>
      <c r="S15" s="118">
        <f t="shared" si="6"/>
        <v>0.55000000000000004</v>
      </c>
      <c r="T15" s="118">
        <f t="shared" si="7"/>
        <v>0.35</v>
      </c>
      <c r="U15" s="118">
        <f t="shared" si="8"/>
        <v>0.52499999999999991</v>
      </c>
      <c r="V15" s="118">
        <f t="shared" si="9"/>
        <v>0.1</v>
      </c>
      <c r="W15" s="28">
        <f t="shared" si="10"/>
        <v>17</v>
      </c>
      <c r="X15" s="120">
        <f t="shared" si="11"/>
        <v>3.4000000000000004</v>
      </c>
      <c r="Y15" s="125">
        <v>13</v>
      </c>
      <c r="Z15" s="122">
        <f t="shared" si="12"/>
        <v>10.4</v>
      </c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3"/>
    </row>
    <row r="16" spans="1:44" s="121" customFormat="1" x14ac:dyDescent="0.3">
      <c r="A16" s="115">
        <v>10</v>
      </c>
      <c r="B16" s="125">
        <v>204302</v>
      </c>
      <c r="C16" s="125" t="s">
        <v>113</v>
      </c>
      <c r="D16" s="116">
        <v>0</v>
      </c>
      <c r="E16" s="116">
        <v>1</v>
      </c>
      <c r="F16" s="116">
        <v>0</v>
      </c>
      <c r="G16" s="116">
        <v>0.5</v>
      </c>
      <c r="H16" s="116">
        <v>1.5</v>
      </c>
      <c r="I16" s="116">
        <f t="shared" si="1"/>
        <v>3</v>
      </c>
      <c r="J16" s="116">
        <f t="shared" si="2"/>
        <v>0.44999999999999996</v>
      </c>
      <c r="K16" s="117">
        <v>0</v>
      </c>
      <c r="L16" s="117">
        <v>1</v>
      </c>
      <c r="M16" s="117">
        <v>0</v>
      </c>
      <c r="N16" s="117">
        <v>0.5</v>
      </c>
      <c r="O16" s="117">
        <v>0</v>
      </c>
      <c r="P16" s="117">
        <f t="shared" si="3"/>
        <v>1.5</v>
      </c>
      <c r="Q16" s="117">
        <f t="shared" si="4"/>
        <v>7.5000000000000011E-2</v>
      </c>
      <c r="R16" s="118">
        <f t="shared" si="5"/>
        <v>0</v>
      </c>
      <c r="S16" s="118">
        <f t="shared" si="6"/>
        <v>0.2</v>
      </c>
      <c r="T16" s="118">
        <f t="shared" si="7"/>
        <v>0</v>
      </c>
      <c r="U16" s="118">
        <f t="shared" si="8"/>
        <v>0.1</v>
      </c>
      <c r="V16" s="118">
        <f t="shared" si="9"/>
        <v>0.22499999999999998</v>
      </c>
      <c r="W16" s="28">
        <f t="shared" si="10"/>
        <v>4.5</v>
      </c>
      <c r="X16" s="120">
        <f t="shared" si="11"/>
        <v>0.9</v>
      </c>
      <c r="Y16" s="125">
        <v>4</v>
      </c>
      <c r="Z16" s="122">
        <f t="shared" si="12"/>
        <v>3.2</v>
      </c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3"/>
    </row>
    <row r="17" spans="1:44" s="121" customFormat="1" x14ac:dyDescent="0.3">
      <c r="A17" s="115">
        <v>11</v>
      </c>
      <c r="B17" s="125">
        <v>204303</v>
      </c>
      <c r="C17" s="125" t="s">
        <v>114</v>
      </c>
      <c r="D17" s="116">
        <v>5.5</v>
      </c>
      <c r="E17" s="116">
        <v>5</v>
      </c>
      <c r="F17" s="116">
        <v>3.5</v>
      </c>
      <c r="G17" s="116">
        <v>4</v>
      </c>
      <c r="H17" s="116">
        <v>5.5</v>
      </c>
      <c r="I17" s="116">
        <f t="shared" si="1"/>
        <v>23.5</v>
      </c>
      <c r="J17" s="116">
        <f t="shared" si="2"/>
        <v>3.5249999999999999</v>
      </c>
      <c r="K17" s="117">
        <v>1</v>
      </c>
      <c r="L17" s="117">
        <v>3</v>
      </c>
      <c r="M17" s="117">
        <v>1</v>
      </c>
      <c r="N17" s="117">
        <v>0.5</v>
      </c>
      <c r="O17" s="117">
        <v>1.5</v>
      </c>
      <c r="P17" s="117">
        <f t="shared" si="3"/>
        <v>7</v>
      </c>
      <c r="Q17" s="117">
        <f t="shared" si="4"/>
        <v>0.35000000000000003</v>
      </c>
      <c r="R17" s="118">
        <f t="shared" si="5"/>
        <v>0.875</v>
      </c>
      <c r="S17" s="118">
        <f t="shared" si="6"/>
        <v>0.9</v>
      </c>
      <c r="T17" s="118">
        <f t="shared" si="7"/>
        <v>0.57500000000000007</v>
      </c>
      <c r="U17" s="118">
        <f t="shared" si="8"/>
        <v>0.625</v>
      </c>
      <c r="V17" s="118">
        <f t="shared" si="9"/>
        <v>0.89999999999999991</v>
      </c>
      <c r="W17" s="28">
        <f t="shared" si="10"/>
        <v>30.5</v>
      </c>
      <c r="X17" s="120">
        <f t="shared" si="11"/>
        <v>6.1000000000000005</v>
      </c>
      <c r="Y17" s="125">
        <v>28</v>
      </c>
      <c r="Z17" s="122">
        <f t="shared" si="12"/>
        <v>22.400000000000002</v>
      </c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3"/>
    </row>
    <row r="18" spans="1:44" s="121" customFormat="1" x14ac:dyDescent="0.3">
      <c r="A18" s="115">
        <v>12</v>
      </c>
      <c r="B18" s="125">
        <v>204304</v>
      </c>
      <c r="C18" s="125" t="s">
        <v>115</v>
      </c>
      <c r="D18" s="116">
        <v>2</v>
      </c>
      <c r="E18" s="116">
        <v>2.5</v>
      </c>
      <c r="F18" s="116">
        <v>3.5</v>
      </c>
      <c r="G18" s="116">
        <v>2</v>
      </c>
      <c r="H18" s="116">
        <v>1</v>
      </c>
      <c r="I18" s="116">
        <f t="shared" si="1"/>
        <v>11</v>
      </c>
      <c r="J18" s="116">
        <f t="shared" si="2"/>
        <v>1.65</v>
      </c>
      <c r="K18" s="117">
        <v>2</v>
      </c>
      <c r="L18" s="117">
        <v>1.5</v>
      </c>
      <c r="M18" s="117">
        <v>1</v>
      </c>
      <c r="N18" s="117">
        <v>0</v>
      </c>
      <c r="O18" s="117">
        <v>1.5</v>
      </c>
      <c r="P18" s="117">
        <f t="shared" si="3"/>
        <v>6</v>
      </c>
      <c r="Q18" s="117">
        <f t="shared" si="4"/>
        <v>0.30000000000000004</v>
      </c>
      <c r="R18" s="118">
        <f t="shared" si="5"/>
        <v>0.4</v>
      </c>
      <c r="S18" s="118">
        <f t="shared" si="6"/>
        <v>0.45</v>
      </c>
      <c r="T18" s="118">
        <f t="shared" si="7"/>
        <v>0.57500000000000007</v>
      </c>
      <c r="U18" s="118">
        <f t="shared" si="8"/>
        <v>0.3</v>
      </c>
      <c r="V18" s="118">
        <f t="shared" si="9"/>
        <v>0.22500000000000001</v>
      </c>
      <c r="W18" s="28">
        <f t="shared" si="10"/>
        <v>17</v>
      </c>
      <c r="X18" s="120">
        <f t="shared" si="11"/>
        <v>3.4000000000000004</v>
      </c>
      <c r="Y18" s="125">
        <v>13</v>
      </c>
      <c r="Z18" s="122">
        <f t="shared" si="12"/>
        <v>10.4</v>
      </c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3"/>
    </row>
    <row r="19" spans="1:44" s="121" customFormat="1" x14ac:dyDescent="0.3">
      <c r="A19" s="115">
        <v>13</v>
      </c>
      <c r="B19" s="125">
        <v>204305</v>
      </c>
      <c r="C19" s="125" t="s">
        <v>116</v>
      </c>
      <c r="D19" s="116">
        <v>7.5</v>
      </c>
      <c r="E19" s="116">
        <v>9</v>
      </c>
      <c r="F19" s="116">
        <v>8</v>
      </c>
      <c r="G19" s="116">
        <v>7</v>
      </c>
      <c r="H19" s="116">
        <v>8</v>
      </c>
      <c r="I19" s="116">
        <f t="shared" si="1"/>
        <v>39.5</v>
      </c>
      <c r="J19" s="116">
        <f t="shared" si="2"/>
        <v>5.9249999999999998</v>
      </c>
      <c r="K19" s="117">
        <v>3</v>
      </c>
      <c r="L19" s="117">
        <v>2</v>
      </c>
      <c r="M19" s="117">
        <v>2.5</v>
      </c>
      <c r="N19" s="117">
        <v>4</v>
      </c>
      <c r="O19" s="117">
        <v>3</v>
      </c>
      <c r="P19" s="117">
        <f t="shared" si="3"/>
        <v>14.5</v>
      </c>
      <c r="Q19" s="117">
        <f t="shared" si="4"/>
        <v>0.72500000000000009</v>
      </c>
      <c r="R19" s="118">
        <f t="shared" si="5"/>
        <v>1.2749999999999999</v>
      </c>
      <c r="S19" s="118">
        <f t="shared" si="6"/>
        <v>1.45</v>
      </c>
      <c r="T19" s="118">
        <f t="shared" si="7"/>
        <v>1.325</v>
      </c>
      <c r="U19" s="118">
        <f t="shared" si="8"/>
        <v>1.25</v>
      </c>
      <c r="V19" s="118">
        <f t="shared" si="9"/>
        <v>1.35</v>
      </c>
      <c r="W19" s="28">
        <f t="shared" si="10"/>
        <v>54</v>
      </c>
      <c r="X19" s="120">
        <f t="shared" si="11"/>
        <v>10.8</v>
      </c>
      <c r="Y19" s="125">
        <v>40</v>
      </c>
      <c r="Z19" s="122">
        <f t="shared" si="12"/>
        <v>32</v>
      </c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3"/>
    </row>
    <row r="20" spans="1:44" s="121" customFormat="1" x14ac:dyDescent="0.3">
      <c r="A20" s="115">
        <v>14</v>
      </c>
      <c r="B20" s="125">
        <v>204306</v>
      </c>
      <c r="C20" s="125" t="s">
        <v>117</v>
      </c>
      <c r="D20" s="116">
        <v>3</v>
      </c>
      <c r="E20" s="116">
        <v>4</v>
      </c>
      <c r="F20" s="116">
        <v>2</v>
      </c>
      <c r="G20" s="116">
        <v>3</v>
      </c>
      <c r="H20" s="116">
        <v>4</v>
      </c>
      <c r="I20" s="116">
        <f t="shared" si="1"/>
        <v>16</v>
      </c>
      <c r="J20" s="116">
        <f t="shared" si="2"/>
        <v>2.4</v>
      </c>
      <c r="K20" s="117">
        <v>1</v>
      </c>
      <c r="L20" s="117">
        <v>2.5</v>
      </c>
      <c r="M20" s="117">
        <v>2</v>
      </c>
      <c r="N20" s="117">
        <v>1.5</v>
      </c>
      <c r="O20" s="117">
        <v>2</v>
      </c>
      <c r="P20" s="117">
        <f t="shared" si="3"/>
        <v>9</v>
      </c>
      <c r="Q20" s="117">
        <f t="shared" si="4"/>
        <v>0.45</v>
      </c>
      <c r="R20" s="118">
        <f t="shared" si="5"/>
        <v>0.49999999999999994</v>
      </c>
      <c r="S20" s="118">
        <f t="shared" si="6"/>
        <v>0.72499999999999998</v>
      </c>
      <c r="T20" s="118">
        <f t="shared" si="7"/>
        <v>0.4</v>
      </c>
      <c r="U20" s="118">
        <f t="shared" si="8"/>
        <v>0.52499999999999991</v>
      </c>
      <c r="V20" s="118">
        <f t="shared" si="9"/>
        <v>0.7</v>
      </c>
      <c r="W20" s="28">
        <f t="shared" si="10"/>
        <v>25</v>
      </c>
      <c r="X20" s="120">
        <f t="shared" si="11"/>
        <v>5</v>
      </c>
      <c r="Y20" s="125">
        <v>17</v>
      </c>
      <c r="Z20" s="122">
        <f t="shared" si="12"/>
        <v>13.600000000000001</v>
      </c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3"/>
    </row>
    <row r="21" spans="1:44" s="121" customFormat="1" x14ac:dyDescent="0.3">
      <c r="A21" s="115">
        <v>15</v>
      </c>
      <c r="B21" s="125">
        <v>204307</v>
      </c>
      <c r="C21" s="125" t="s">
        <v>118</v>
      </c>
      <c r="D21" s="116">
        <v>18</v>
      </c>
      <c r="E21" s="116">
        <v>16</v>
      </c>
      <c r="F21" s="116">
        <v>14</v>
      </c>
      <c r="G21" s="116">
        <v>15</v>
      </c>
      <c r="H21" s="116">
        <v>18</v>
      </c>
      <c r="I21" s="116">
        <f t="shared" si="1"/>
        <v>81</v>
      </c>
      <c r="J21" s="116">
        <f t="shared" si="2"/>
        <v>12.15</v>
      </c>
      <c r="K21" s="117">
        <v>5</v>
      </c>
      <c r="L21" s="117">
        <v>6</v>
      </c>
      <c r="M21" s="117">
        <v>3.5</v>
      </c>
      <c r="N21" s="117">
        <v>4.5</v>
      </c>
      <c r="O21" s="117">
        <v>4</v>
      </c>
      <c r="P21" s="117">
        <f t="shared" si="3"/>
        <v>23</v>
      </c>
      <c r="Q21" s="117">
        <f t="shared" si="4"/>
        <v>1.1500000000000001</v>
      </c>
      <c r="R21" s="118">
        <f t="shared" si="5"/>
        <v>2.9499999999999997</v>
      </c>
      <c r="S21" s="118">
        <f t="shared" si="6"/>
        <v>2.7</v>
      </c>
      <c r="T21" s="118">
        <f t="shared" si="7"/>
        <v>2.2749999999999999</v>
      </c>
      <c r="U21" s="118">
        <f t="shared" si="8"/>
        <v>2.4750000000000001</v>
      </c>
      <c r="V21" s="118">
        <f t="shared" si="9"/>
        <v>2.9</v>
      </c>
      <c r="W21" s="28">
        <f t="shared" si="10"/>
        <v>104</v>
      </c>
      <c r="X21" s="120">
        <f t="shared" si="11"/>
        <v>20.8</v>
      </c>
      <c r="Y21" s="125">
        <v>84</v>
      </c>
      <c r="Z21" s="122">
        <f t="shared" si="12"/>
        <v>67.2</v>
      </c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3"/>
    </row>
    <row r="22" spans="1:44" s="121" customFormat="1" x14ac:dyDescent="0.3">
      <c r="A22" s="115">
        <v>16</v>
      </c>
      <c r="B22" s="125">
        <v>204308</v>
      </c>
      <c r="C22" s="125" t="s">
        <v>119</v>
      </c>
      <c r="D22" s="116">
        <v>9</v>
      </c>
      <c r="E22" s="116">
        <v>8</v>
      </c>
      <c r="F22" s="116">
        <v>8.5</v>
      </c>
      <c r="G22" s="116">
        <v>7</v>
      </c>
      <c r="H22" s="116">
        <v>9.5</v>
      </c>
      <c r="I22" s="116">
        <f t="shared" si="1"/>
        <v>42</v>
      </c>
      <c r="J22" s="116">
        <f t="shared" si="2"/>
        <v>6.3</v>
      </c>
      <c r="K22" s="117">
        <v>3</v>
      </c>
      <c r="L22" s="117">
        <v>2.5</v>
      </c>
      <c r="M22" s="117">
        <v>2</v>
      </c>
      <c r="N22" s="117">
        <v>3.5</v>
      </c>
      <c r="O22" s="117">
        <v>3</v>
      </c>
      <c r="P22" s="117">
        <f t="shared" si="3"/>
        <v>14</v>
      </c>
      <c r="Q22" s="117">
        <f t="shared" si="4"/>
        <v>0.70000000000000007</v>
      </c>
      <c r="R22" s="118">
        <f t="shared" si="5"/>
        <v>1.5</v>
      </c>
      <c r="S22" s="118">
        <f t="shared" si="6"/>
        <v>1.325</v>
      </c>
      <c r="T22" s="118">
        <f t="shared" si="7"/>
        <v>1.375</v>
      </c>
      <c r="U22" s="118">
        <f t="shared" si="8"/>
        <v>1.2250000000000001</v>
      </c>
      <c r="V22" s="118">
        <f t="shared" si="9"/>
        <v>1.5750000000000002</v>
      </c>
      <c r="W22" s="28">
        <f t="shared" si="10"/>
        <v>56</v>
      </c>
      <c r="X22" s="120">
        <f t="shared" si="11"/>
        <v>11.200000000000001</v>
      </c>
      <c r="Y22" s="125">
        <v>47</v>
      </c>
      <c r="Z22" s="122">
        <f t="shared" si="12"/>
        <v>37.6</v>
      </c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3"/>
    </row>
    <row r="23" spans="1:44" s="121" customFormat="1" x14ac:dyDescent="0.3">
      <c r="A23" s="115">
        <v>17</v>
      </c>
      <c r="B23" s="125">
        <v>204309</v>
      </c>
      <c r="C23" s="125" t="s">
        <v>120</v>
      </c>
      <c r="D23" s="116">
        <v>7</v>
      </c>
      <c r="E23" s="116">
        <v>5</v>
      </c>
      <c r="F23" s="116">
        <v>6</v>
      </c>
      <c r="G23" s="116">
        <v>8</v>
      </c>
      <c r="H23" s="116">
        <v>9</v>
      </c>
      <c r="I23" s="116">
        <f t="shared" si="1"/>
        <v>35</v>
      </c>
      <c r="J23" s="116">
        <f t="shared" si="2"/>
        <v>5.25</v>
      </c>
      <c r="K23" s="117">
        <v>2</v>
      </c>
      <c r="L23" s="117">
        <v>1.5</v>
      </c>
      <c r="M23" s="117">
        <v>3</v>
      </c>
      <c r="N23" s="117">
        <v>0.5</v>
      </c>
      <c r="O23" s="117">
        <v>2</v>
      </c>
      <c r="P23" s="117">
        <f t="shared" si="3"/>
        <v>9</v>
      </c>
      <c r="Q23" s="117">
        <f t="shared" si="4"/>
        <v>0.45</v>
      </c>
      <c r="R23" s="118">
        <f t="shared" si="5"/>
        <v>1.1500000000000001</v>
      </c>
      <c r="S23" s="118">
        <f t="shared" si="6"/>
        <v>0.82499999999999996</v>
      </c>
      <c r="T23" s="118">
        <f t="shared" si="7"/>
        <v>1.0499999999999998</v>
      </c>
      <c r="U23" s="118">
        <f t="shared" si="8"/>
        <v>1.2249999999999999</v>
      </c>
      <c r="V23" s="118">
        <f t="shared" si="9"/>
        <v>1.45</v>
      </c>
      <c r="W23" s="28">
        <f t="shared" si="10"/>
        <v>44</v>
      </c>
      <c r="X23" s="120">
        <f t="shared" si="11"/>
        <v>8.8000000000000007</v>
      </c>
      <c r="Y23" s="125">
        <v>36</v>
      </c>
      <c r="Z23" s="122">
        <f t="shared" si="12"/>
        <v>28.8</v>
      </c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3"/>
    </row>
    <row r="24" spans="1:44" s="121" customFormat="1" x14ac:dyDescent="0.3">
      <c r="A24" s="115">
        <v>18</v>
      </c>
      <c r="B24" s="125">
        <v>204310</v>
      </c>
      <c r="C24" s="125" t="s">
        <v>121</v>
      </c>
      <c r="D24" s="116">
        <v>16</v>
      </c>
      <c r="E24" s="116">
        <v>15</v>
      </c>
      <c r="F24" s="116">
        <v>14</v>
      </c>
      <c r="G24" s="116">
        <v>13</v>
      </c>
      <c r="H24" s="116">
        <v>12</v>
      </c>
      <c r="I24" s="116">
        <f t="shared" si="1"/>
        <v>70</v>
      </c>
      <c r="J24" s="116">
        <f t="shared" si="2"/>
        <v>10.5</v>
      </c>
      <c r="K24" s="117">
        <v>4</v>
      </c>
      <c r="L24" s="117">
        <v>3.5</v>
      </c>
      <c r="M24" s="117">
        <v>4</v>
      </c>
      <c r="N24" s="117">
        <v>3</v>
      </c>
      <c r="O24" s="117">
        <v>5</v>
      </c>
      <c r="P24" s="117">
        <f t="shared" si="3"/>
        <v>19.5</v>
      </c>
      <c r="Q24" s="117">
        <f t="shared" si="4"/>
        <v>0.97500000000000009</v>
      </c>
      <c r="R24" s="118">
        <f t="shared" si="5"/>
        <v>2.6</v>
      </c>
      <c r="S24" s="118">
        <f t="shared" si="6"/>
        <v>2.4249999999999998</v>
      </c>
      <c r="T24" s="118">
        <f t="shared" si="7"/>
        <v>2.3000000000000003</v>
      </c>
      <c r="U24" s="118">
        <f t="shared" si="8"/>
        <v>2.1</v>
      </c>
      <c r="V24" s="118">
        <f t="shared" si="9"/>
        <v>2.0499999999999998</v>
      </c>
      <c r="W24" s="28">
        <f t="shared" si="10"/>
        <v>89.5</v>
      </c>
      <c r="X24" s="120">
        <f t="shared" si="11"/>
        <v>17.900000000000002</v>
      </c>
      <c r="Y24" s="125">
        <v>72</v>
      </c>
      <c r="Z24" s="122">
        <f t="shared" si="12"/>
        <v>57.6</v>
      </c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3"/>
    </row>
    <row r="25" spans="1:44" s="121" customFormat="1" x14ac:dyDescent="0.3">
      <c r="A25" s="115">
        <v>19</v>
      </c>
      <c r="B25" s="125">
        <v>204311</v>
      </c>
      <c r="C25" s="125" t="s">
        <v>122</v>
      </c>
      <c r="D25" s="116">
        <v>0.5</v>
      </c>
      <c r="E25" s="116">
        <v>1.5</v>
      </c>
      <c r="F25" s="116">
        <v>1</v>
      </c>
      <c r="G25" s="116">
        <v>0</v>
      </c>
      <c r="H25" s="116">
        <v>0.5</v>
      </c>
      <c r="I25" s="116">
        <f t="shared" si="1"/>
        <v>3.5</v>
      </c>
      <c r="J25" s="116">
        <f t="shared" si="2"/>
        <v>0.52500000000000002</v>
      </c>
      <c r="K25" s="117">
        <v>0</v>
      </c>
      <c r="L25" s="117">
        <v>0.5</v>
      </c>
      <c r="M25" s="117">
        <v>1</v>
      </c>
      <c r="N25" s="117">
        <v>0</v>
      </c>
      <c r="O25" s="117">
        <v>0.5</v>
      </c>
      <c r="P25" s="117">
        <f t="shared" si="3"/>
        <v>2</v>
      </c>
      <c r="Q25" s="117">
        <f t="shared" si="4"/>
        <v>0.1</v>
      </c>
      <c r="R25" s="118">
        <f t="shared" si="5"/>
        <v>7.4999999999999997E-2</v>
      </c>
      <c r="S25" s="118">
        <f t="shared" si="6"/>
        <v>0.24999999999999997</v>
      </c>
      <c r="T25" s="118">
        <f t="shared" si="7"/>
        <v>0.2</v>
      </c>
      <c r="U25" s="118">
        <f t="shared" si="8"/>
        <v>0</v>
      </c>
      <c r="V25" s="118">
        <f t="shared" si="9"/>
        <v>0.1</v>
      </c>
      <c r="W25" s="28">
        <f t="shared" si="10"/>
        <v>5.5</v>
      </c>
      <c r="X25" s="120">
        <f t="shared" si="11"/>
        <v>1.1000000000000001</v>
      </c>
      <c r="Y25" s="125">
        <v>4</v>
      </c>
      <c r="Z25" s="122">
        <f t="shared" si="12"/>
        <v>3.2</v>
      </c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3"/>
    </row>
    <row r="26" spans="1:44" s="121" customFormat="1" x14ac:dyDescent="0.3">
      <c r="A26" s="115">
        <v>20</v>
      </c>
      <c r="B26" s="125">
        <v>204312</v>
      </c>
      <c r="C26" s="125" t="s">
        <v>123</v>
      </c>
      <c r="D26" s="116">
        <v>9</v>
      </c>
      <c r="E26" s="116">
        <v>8</v>
      </c>
      <c r="F26" s="116">
        <v>6</v>
      </c>
      <c r="G26" s="116">
        <v>7</v>
      </c>
      <c r="H26" s="116">
        <v>5.5</v>
      </c>
      <c r="I26" s="116">
        <f t="shared" si="1"/>
        <v>35.5</v>
      </c>
      <c r="J26" s="116">
        <f t="shared" si="2"/>
        <v>5.3250000000000002</v>
      </c>
      <c r="K26" s="117">
        <v>4</v>
      </c>
      <c r="L26" s="117">
        <v>2</v>
      </c>
      <c r="M26" s="117">
        <v>1</v>
      </c>
      <c r="N26" s="117">
        <v>3</v>
      </c>
      <c r="O26" s="117">
        <v>2.5</v>
      </c>
      <c r="P26" s="117">
        <f t="shared" si="3"/>
        <v>12.5</v>
      </c>
      <c r="Q26" s="117">
        <f t="shared" si="4"/>
        <v>0.625</v>
      </c>
      <c r="R26" s="118">
        <f t="shared" si="5"/>
        <v>1.5499999999999998</v>
      </c>
      <c r="S26" s="118">
        <f t="shared" si="6"/>
        <v>1.3</v>
      </c>
      <c r="T26" s="118">
        <f t="shared" si="7"/>
        <v>0.95</v>
      </c>
      <c r="U26" s="118">
        <f t="shared" si="8"/>
        <v>1.2000000000000002</v>
      </c>
      <c r="V26" s="118">
        <f t="shared" si="9"/>
        <v>0.95</v>
      </c>
      <c r="W26" s="28">
        <f t="shared" si="10"/>
        <v>48</v>
      </c>
      <c r="X26" s="120">
        <f t="shared" si="11"/>
        <v>9.6000000000000014</v>
      </c>
      <c r="Y26" s="125">
        <v>40</v>
      </c>
      <c r="Z26" s="122">
        <f t="shared" si="12"/>
        <v>32</v>
      </c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3"/>
    </row>
    <row r="27" spans="1:44" s="121" customFormat="1" x14ac:dyDescent="0.3">
      <c r="A27" s="115">
        <v>21</v>
      </c>
      <c r="B27" s="125">
        <v>204313</v>
      </c>
      <c r="C27" s="125" t="s">
        <v>124</v>
      </c>
      <c r="D27" s="116">
        <v>4</v>
      </c>
      <c r="E27" s="116">
        <v>3</v>
      </c>
      <c r="F27" s="116">
        <v>3.5</v>
      </c>
      <c r="G27" s="116">
        <v>2.5</v>
      </c>
      <c r="H27" s="116">
        <v>2</v>
      </c>
      <c r="I27" s="116">
        <f t="shared" si="1"/>
        <v>15</v>
      </c>
      <c r="J27" s="116">
        <f t="shared" si="2"/>
        <v>2.25</v>
      </c>
      <c r="K27" s="117">
        <v>1</v>
      </c>
      <c r="L27" s="117">
        <v>0.5</v>
      </c>
      <c r="M27" s="117">
        <v>2</v>
      </c>
      <c r="N27" s="117">
        <v>1.5</v>
      </c>
      <c r="O27" s="117">
        <v>1</v>
      </c>
      <c r="P27" s="117">
        <f t="shared" si="3"/>
        <v>6</v>
      </c>
      <c r="Q27" s="117">
        <f t="shared" si="4"/>
        <v>0.30000000000000004</v>
      </c>
      <c r="R27" s="118">
        <f t="shared" si="5"/>
        <v>0.65</v>
      </c>
      <c r="S27" s="118">
        <f t="shared" si="6"/>
        <v>0.47499999999999998</v>
      </c>
      <c r="T27" s="118">
        <f t="shared" si="7"/>
        <v>0.625</v>
      </c>
      <c r="U27" s="118">
        <f t="shared" si="8"/>
        <v>0.45</v>
      </c>
      <c r="V27" s="118">
        <f t="shared" si="9"/>
        <v>0.35</v>
      </c>
      <c r="W27" s="28">
        <f t="shared" si="10"/>
        <v>21</v>
      </c>
      <c r="X27" s="120">
        <f t="shared" si="11"/>
        <v>4.2</v>
      </c>
      <c r="Y27" s="125">
        <v>14</v>
      </c>
      <c r="Z27" s="122">
        <f t="shared" si="12"/>
        <v>11.200000000000001</v>
      </c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3"/>
    </row>
    <row r="28" spans="1:44" s="121" customFormat="1" x14ac:dyDescent="0.3">
      <c r="A28" s="115">
        <v>22</v>
      </c>
      <c r="B28" s="125">
        <v>204314</v>
      </c>
      <c r="C28" s="125" t="s">
        <v>125</v>
      </c>
      <c r="D28" s="116">
        <v>5</v>
      </c>
      <c r="E28" s="116">
        <v>4</v>
      </c>
      <c r="F28" s="116">
        <v>4.5</v>
      </c>
      <c r="G28" s="116">
        <v>3.5</v>
      </c>
      <c r="H28" s="116">
        <v>5</v>
      </c>
      <c r="I28" s="116">
        <f t="shared" si="1"/>
        <v>22</v>
      </c>
      <c r="J28" s="116">
        <f t="shared" si="2"/>
        <v>3.3</v>
      </c>
      <c r="K28" s="117">
        <v>2</v>
      </c>
      <c r="L28" s="117">
        <v>2.5</v>
      </c>
      <c r="M28" s="117">
        <v>1</v>
      </c>
      <c r="N28" s="117">
        <v>1.5</v>
      </c>
      <c r="O28" s="117">
        <v>2</v>
      </c>
      <c r="P28" s="117">
        <f t="shared" si="3"/>
        <v>9</v>
      </c>
      <c r="Q28" s="117">
        <f t="shared" si="4"/>
        <v>0.45</v>
      </c>
      <c r="R28" s="118">
        <f t="shared" si="5"/>
        <v>0.85</v>
      </c>
      <c r="S28" s="118">
        <f t="shared" si="6"/>
        <v>0.72499999999999998</v>
      </c>
      <c r="T28" s="118">
        <f t="shared" si="7"/>
        <v>0.72499999999999998</v>
      </c>
      <c r="U28" s="118">
        <f t="shared" si="8"/>
        <v>0.60000000000000009</v>
      </c>
      <c r="V28" s="118">
        <f t="shared" si="9"/>
        <v>0.85</v>
      </c>
      <c r="W28" s="28">
        <f t="shared" si="10"/>
        <v>31</v>
      </c>
      <c r="X28" s="120">
        <f t="shared" si="11"/>
        <v>6.2</v>
      </c>
      <c r="Y28" s="125">
        <v>26</v>
      </c>
      <c r="Z28" s="122">
        <f t="shared" si="12"/>
        <v>20.8</v>
      </c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3"/>
    </row>
    <row r="29" spans="1:44" s="121" customFormat="1" x14ac:dyDescent="0.3">
      <c r="A29" s="115">
        <v>23</v>
      </c>
      <c r="B29" s="125">
        <v>204315</v>
      </c>
      <c r="C29" s="125" t="s">
        <v>126</v>
      </c>
      <c r="D29" s="116">
        <v>6</v>
      </c>
      <c r="E29" s="116">
        <v>4</v>
      </c>
      <c r="F29" s="116">
        <v>5</v>
      </c>
      <c r="G29" s="116">
        <v>4.5</v>
      </c>
      <c r="H29" s="116">
        <v>5</v>
      </c>
      <c r="I29" s="116">
        <f t="shared" si="1"/>
        <v>24.5</v>
      </c>
      <c r="J29" s="116">
        <f t="shared" si="2"/>
        <v>3.6749999999999998</v>
      </c>
      <c r="K29" s="117">
        <v>3</v>
      </c>
      <c r="L29" s="117">
        <v>2</v>
      </c>
      <c r="M29" s="117">
        <v>0</v>
      </c>
      <c r="N29" s="117">
        <v>2.5</v>
      </c>
      <c r="O29" s="117">
        <v>1</v>
      </c>
      <c r="P29" s="117">
        <f t="shared" si="3"/>
        <v>8.5</v>
      </c>
      <c r="Q29" s="117">
        <f t="shared" si="4"/>
        <v>0.42500000000000004</v>
      </c>
      <c r="R29" s="118">
        <f t="shared" si="5"/>
        <v>1.0499999999999998</v>
      </c>
      <c r="S29" s="118">
        <f t="shared" si="6"/>
        <v>0.7</v>
      </c>
      <c r="T29" s="118">
        <f t="shared" si="7"/>
        <v>0.75</v>
      </c>
      <c r="U29" s="118">
        <f t="shared" si="8"/>
        <v>0.79999999999999993</v>
      </c>
      <c r="V29" s="118">
        <f t="shared" si="9"/>
        <v>0.8</v>
      </c>
      <c r="W29" s="28">
        <f t="shared" si="10"/>
        <v>33</v>
      </c>
      <c r="X29" s="120">
        <f t="shared" si="11"/>
        <v>6.6000000000000005</v>
      </c>
      <c r="Y29" s="125">
        <v>29</v>
      </c>
      <c r="Z29" s="122">
        <f t="shared" si="12"/>
        <v>23.200000000000003</v>
      </c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3"/>
    </row>
    <row r="30" spans="1:44" s="121" customFormat="1" x14ac:dyDescent="0.3">
      <c r="A30" s="115">
        <v>24</v>
      </c>
      <c r="B30" s="125">
        <v>204316</v>
      </c>
      <c r="C30" s="125" t="s">
        <v>127</v>
      </c>
      <c r="D30" s="116"/>
      <c r="E30" s="116"/>
      <c r="F30" s="116"/>
      <c r="G30" s="116"/>
      <c r="H30" s="116"/>
      <c r="I30" s="116"/>
      <c r="J30" s="116"/>
      <c r="K30" s="117"/>
      <c r="L30" s="117"/>
      <c r="M30" s="117"/>
      <c r="N30" s="117"/>
      <c r="O30" s="117"/>
      <c r="P30" s="117"/>
      <c r="Q30" s="117"/>
      <c r="R30" s="118"/>
      <c r="S30" s="118"/>
      <c r="T30" s="118"/>
      <c r="U30" s="118"/>
      <c r="V30" s="118"/>
      <c r="W30" s="28"/>
      <c r="X30" s="120"/>
      <c r="Y30" s="125" t="s">
        <v>199</v>
      </c>
      <c r="Z30" s="122" t="e">
        <f t="shared" si="12"/>
        <v>#VALUE!</v>
      </c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3"/>
    </row>
    <row r="31" spans="1:44" s="121" customFormat="1" x14ac:dyDescent="0.3">
      <c r="A31" s="115">
        <v>25</v>
      </c>
      <c r="B31" s="125">
        <v>204317</v>
      </c>
      <c r="C31" s="125" t="s">
        <v>128</v>
      </c>
      <c r="D31" s="116">
        <v>4</v>
      </c>
      <c r="E31" s="116">
        <v>3.5</v>
      </c>
      <c r="F31" s="116">
        <v>5.5</v>
      </c>
      <c r="G31" s="116">
        <v>4</v>
      </c>
      <c r="H31" s="116">
        <v>6</v>
      </c>
      <c r="I31" s="116">
        <f t="shared" si="1"/>
        <v>23</v>
      </c>
      <c r="J31" s="116">
        <f t="shared" si="2"/>
        <v>3.4499999999999997</v>
      </c>
      <c r="K31" s="117">
        <v>1</v>
      </c>
      <c r="L31" s="117">
        <v>0</v>
      </c>
      <c r="M31" s="117">
        <v>0.5</v>
      </c>
      <c r="N31" s="117">
        <v>1.5</v>
      </c>
      <c r="O31" s="117">
        <v>3</v>
      </c>
      <c r="P31" s="117">
        <f t="shared" si="3"/>
        <v>6</v>
      </c>
      <c r="Q31" s="117">
        <f t="shared" si="4"/>
        <v>0.30000000000000004</v>
      </c>
      <c r="R31" s="118">
        <f t="shared" si="5"/>
        <v>0.65</v>
      </c>
      <c r="S31" s="118">
        <f t="shared" si="6"/>
        <v>0.52500000000000002</v>
      </c>
      <c r="T31" s="118">
        <f t="shared" si="7"/>
        <v>0.85</v>
      </c>
      <c r="U31" s="118">
        <f t="shared" si="8"/>
        <v>0.67500000000000004</v>
      </c>
      <c r="V31" s="118">
        <f t="shared" si="9"/>
        <v>1.0499999999999998</v>
      </c>
      <c r="W31" s="28">
        <f t="shared" si="10"/>
        <v>29</v>
      </c>
      <c r="X31" s="120">
        <f t="shared" si="11"/>
        <v>5.8000000000000007</v>
      </c>
      <c r="Y31" s="125">
        <v>22</v>
      </c>
      <c r="Z31" s="122">
        <f t="shared" si="12"/>
        <v>17.600000000000001</v>
      </c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3"/>
    </row>
    <row r="32" spans="1:44" s="121" customFormat="1" x14ac:dyDescent="0.3">
      <c r="A32" s="115">
        <v>26</v>
      </c>
      <c r="B32" s="125">
        <v>204318</v>
      </c>
      <c r="C32" s="125" t="s">
        <v>129</v>
      </c>
      <c r="D32" s="116">
        <v>0</v>
      </c>
      <c r="E32" s="116">
        <v>0.5</v>
      </c>
      <c r="F32" s="116">
        <v>1.5</v>
      </c>
      <c r="G32" s="116">
        <v>1</v>
      </c>
      <c r="H32" s="116">
        <v>0.5</v>
      </c>
      <c r="I32" s="116">
        <f t="shared" si="1"/>
        <v>3.5</v>
      </c>
      <c r="J32" s="116">
        <f t="shared" si="2"/>
        <v>0.52500000000000002</v>
      </c>
      <c r="K32" s="117">
        <v>0</v>
      </c>
      <c r="L32" s="117">
        <v>0.5</v>
      </c>
      <c r="M32" s="117">
        <v>0</v>
      </c>
      <c r="N32" s="117">
        <v>1</v>
      </c>
      <c r="O32" s="117">
        <v>0</v>
      </c>
      <c r="P32" s="117">
        <f t="shared" si="3"/>
        <v>1.5</v>
      </c>
      <c r="Q32" s="117">
        <f t="shared" si="4"/>
        <v>7.5000000000000011E-2</v>
      </c>
      <c r="R32" s="118">
        <f t="shared" si="5"/>
        <v>0</v>
      </c>
      <c r="S32" s="118">
        <f t="shared" si="6"/>
        <v>0.1</v>
      </c>
      <c r="T32" s="118">
        <f t="shared" si="7"/>
        <v>0.22499999999999998</v>
      </c>
      <c r="U32" s="118">
        <f t="shared" si="8"/>
        <v>0.2</v>
      </c>
      <c r="V32" s="118">
        <f t="shared" si="9"/>
        <v>7.4999999999999997E-2</v>
      </c>
      <c r="W32" s="28">
        <f t="shared" si="10"/>
        <v>5</v>
      </c>
      <c r="X32" s="120">
        <f t="shared" si="11"/>
        <v>1</v>
      </c>
      <c r="Y32" s="125">
        <v>4</v>
      </c>
      <c r="Z32" s="122">
        <f t="shared" si="12"/>
        <v>3.2</v>
      </c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3"/>
    </row>
    <row r="33" spans="1:44" s="121" customFormat="1" x14ac:dyDescent="0.3">
      <c r="A33" s="115">
        <v>27</v>
      </c>
      <c r="B33" s="125">
        <v>204319</v>
      </c>
      <c r="C33" s="125" t="s">
        <v>130</v>
      </c>
      <c r="D33" s="116">
        <v>1</v>
      </c>
      <c r="E33" s="116">
        <v>2</v>
      </c>
      <c r="F33" s="116">
        <v>0.5</v>
      </c>
      <c r="G33" s="116">
        <v>1</v>
      </c>
      <c r="H33" s="116">
        <v>1.5</v>
      </c>
      <c r="I33" s="116">
        <f t="shared" si="1"/>
        <v>6</v>
      </c>
      <c r="J33" s="116">
        <f t="shared" si="2"/>
        <v>0.89999999999999991</v>
      </c>
      <c r="K33" s="117">
        <v>0</v>
      </c>
      <c r="L33" s="117">
        <v>0.5</v>
      </c>
      <c r="M33" s="117">
        <v>0</v>
      </c>
      <c r="N33" s="117">
        <v>0</v>
      </c>
      <c r="O33" s="117">
        <v>1</v>
      </c>
      <c r="P33" s="117">
        <f t="shared" si="3"/>
        <v>1.5</v>
      </c>
      <c r="Q33" s="117">
        <f t="shared" si="4"/>
        <v>7.5000000000000011E-2</v>
      </c>
      <c r="R33" s="118">
        <f t="shared" si="5"/>
        <v>0.15</v>
      </c>
      <c r="S33" s="118">
        <f t="shared" si="6"/>
        <v>0.32500000000000001</v>
      </c>
      <c r="T33" s="118">
        <f t="shared" si="7"/>
        <v>7.4999999999999997E-2</v>
      </c>
      <c r="U33" s="118">
        <f t="shared" si="8"/>
        <v>0.15</v>
      </c>
      <c r="V33" s="118">
        <f t="shared" si="9"/>
        <v>0.27499999999999997</v>
      </c>
      <c r="W33" s="28">
        <f t="shared" si="10"/>
        <v>7.5</v>
      </c>
      <c r="X33" s="120">
        <f t="shared" si="11"/>
        <v>1.5</v>
      </c>
      <c r="Y33" s="125">
        <v>6</v>
      </c>
      <c r="Z33" s="122">
        <f t="shared" si="12"/>
        <v>4.8000000000000007</v>
      </c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3"/>
    </row>
    <row r="34" spans="1:44" s="121" customFormat="1" x14ac:dyDescent="0.3">
      <c r="A34" s="115">
        <v>28</v>
      </c>
      <c r="B34" s="125">
        <v>204320</v>
      </c>
      <c r="C34" s="125" t="s">
        <v>131</v>
      </c>
      <c r="D34" s="116">
        <v>6</v>
      </c>
      <c r="E34" s="116">
        <v>5.5</v>
      </c>
      <c r="F34" s="116">
        <v>7.5</v>
      </c>
      <c r="G34" s="116">
        <v>6.5</v>
      </c>
      <c r="H34" s="116">
        <v>7</v>
      </c>
      <c r="I34" s="116">
        <f t="shared" si="1"/>
        <v>32.5</v>
      </c>
      <c r="J34" s="116">
        <f t="shared" si="2"/>
        <v>4.875</v>
      </c>
      <c r="K34" s="117">
        <v>3</v>
      </c>
      <c r="L34" s="117">
        <v>2.5</v>
      </c>
      <c r="M34" s="117">
        <v>4</v>
      </c>
      <c r="N34" s="117">
        <v>3</v>
      </c>
      <c r="O34" s="117">
        <v>2</v>
      </c>
      <c r="P34" s="117">
        <f t="shared" si="3"/>
        <v>14.5</v>
      </c>
      <c r="Q34" s="117">
        <f t="shared" si="4"/>
        <v>0.72500000000000009</v>
      </c>
      <c r="R34" s="118">
        <f t="shared" si="5"/>
        <v>1.0499999999999998</v>
      </c>
      <c r="S34" s="118">
        <f t="shared" si="6"/>
        <v>0.95</v>
      </c>
      <c r="T34" s="118">
        <f t="shared" si="7"/>
        <v>1.325</v>
      </c>
      <c r="U34" s="118">
        <f t="shared" si="8"/>
        <v>1.125</v>
      </c>
      <c r="V34" s="118">
        <f t="shared" si="9"/>
        <v>1.1500000000000001</v>
      </c>
      <c r="W34" s="28">
        <f t="shared" si="10"/>
        <v>47</v>
      </c>
      <c r="X34" s="120">
        <f t="shared" si="11"/>
        <v>9.4</v>
      </c>
      <c r="Y34" s="125">
        <v>36</v>
      </c>
      <c r="Z34" s="122">
        <f t="shared" si="12"/>
        <v>28.8</v>
      </c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3"/>
    </row>
    <row r="35" spans="1:44" s="121" customFormat="1" x14ac:dyDescent="0.3">
      <c r="A35" s="115">
        <v>29</v>
      </c>
      <c r="B35" s="125">
        <v>204321</v>
      </c>
      <c r="C35" s="125" t="s">
        <v>132</v>
      </c>
      <c r="D35" s="116">
        <v>0.5</v>
      </c>
      <c r="E35" s="116">
        <v>1</v>
      </c>
      <c r="F35" s="116">
        <v>0</v>
      </c>
      <c r="G35" s="116">
        <v>1</v>
      </c>
      <c r="H35" s="116">
        <v>1</v>
      </c>
      <c r="I35" s="116">
        <f t="shared" si="1"/>
        <v>3.5</v>
      </c>
      <c r="J35" s="116">
        <f t="shared" si="2"/>
        <v>0.52500000000000002</v>
      </c>
      <c r="K35" s="117">
        <v>0</v>
      </c>
      <c r="L35" s="117">
        <v>0.5</v>
      </c>
      <c r="M35" s="117">
        <v>0</v>
      </c>
      <c r="N35" s="117">
        <v>1</v>
      </c>
      <c r="O35" s="117">
        <v>0</v>
      </c>
      <c r="P35" s="117">
        <f t="shared" si="3"/>
        <v>1.5</v>
      </c>
      <c r="Q35" s="117">
        <f t="shared" si="4"/>
        <v>7.5000000000000011E-2</v>
      </c>
      <c r="R35" s="118">
        <f t="shared" si="5"/>
        <v>7.4999999999999997E-2</v>
      </c>
      <c r="S35" s="118">
        <f t="shared" si="6"/>
        <v>0.17499999999999999</v>
      </c>
      <c r="T35" s="118">
        <f t="shared" si="7"/>
        <v>0</v>
      </c>
      <c r="U35" s="118">
        <f t="shared" si="8"/>
        <v>0.2</v>
      </c>
      <c r="V35" s="118">
        <f t="shared" si="9"/>
        <v>0.15</v>
      </c>
      <c r="W35" s="28">
        <f t="shared" si="10"/>
        <v>5</v>
      </c>
      <c r="X35" s="120">
        <f t="shared" si="11"/>
        <v>1</v>
      </c>
      <c r="Y35" s="125">
        <v>4</v>
      </c>
      <c r="Z35" s="122">
        <f t="shared" si="12"/>
        <v>3.2</v>
      </c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3"/>
    </row>
    <row r="36" spans="1:44" s="121" customFormat="1" x14ac:dyDescent="0.3">
      <c r="A36" s="115">
        <v>30</v>
      </c>
      <c r="B36" s="125">
        <v>204322</v>
      </c>
      <c r="C36" s="125" t="s">
        <v>133</v>
      </c>
      <c r="D36" s="116">
        <v>0</v>
      </c>
      <c r="E36" s="116">
        <v>0</v>
      </c>
      <c r="F36" s="116">
        <v>1</v>
      </c>
      <c r="G36" s="116">
        <v>0</v>
      </c>
      <c r="H36" s="116">
        <v>0.5</v>
      </c>
      <c r="I36" s="116">
        <f t="shared" si="1"/>
        <v>1.5</v>
      </c>
      <c r="J36" s="116">
        <f t="shared" si="2"/>
        <v>0.22499999999999998</v>
      </c>
      <c r="K36" s="117">
        <v>0</v>
      </c>
      <c r="L36" s="117">
        <v>0</v>
      </c>
      <c r="M36" s="117">
        <v>0.5</v>
      </c>
      <c r="N36" s="117">
        <v>0</v>
      </c>
      <c r="O36" s="117">
        <v>0</v>
      </c>
      <c r="P36" s="117">
        <f t="shared" si="3"/>
        <v>0.5</v>
      </c>
      <c r="Q36" s="117">
        <f t="shared" si="4"/>
        <v>2.5000000000000001E-2</v>
      </c>
      <c r="R36" s="118">
        <f t="shared" si="5"/>
        <v>0</v>
      </c>
      <c r="S36" s="118">
        <f t="shared" si="6"/>
        <v>0</v>
      </c>
      <c r="T36" s="118">
        <f t="shared" si="7"/>
        <v>0.17499999999999999</v>
      </c>
      <c r="U36" s="118">
        <f t="shared" si="8"/>
        <v>0</v>
      </c>
      <c r="V36" s="118">
        <f t="shared" si="9"/>
        <v>7.4999999999999997E-2</v>
      </c>
      <c r="W36" s="28">
        <f t="shared" si="10"/>
        <v>2</v>
      </c>
      <c r="X36" s="120">
        <f t="shared" si="11"/>
        <v>0.4</v>
      </c>
      <c r="Y36" s="125">
        <v>2</v>
      </c>
      <c r="Z36" s="122">
        <f t="shared" si="12"/>
        <v>1.6</v>
      </c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3"/>
    </row>
    <row r="37" spans="1:44" s="121" customFormat="1" x14ac:dyDescent="0.3">
      <c r="A37" s="115">
        <v>31</v>
      </c>
      <c r="B37" s="125">
        <v>204323</v>
      </c>
      <c r="C37" s="125" t="s">
        <v>134</v>
      </c>
      <c r="D37" s="116">
        <v>2</v>
      </c>
      <c r="E37" s="116">
        <v>1</v>
      </c>
      <c r="F37" s="116">
        <v>1</v>
      </c>
      <c r="G37" s="116">
        <v>1.5</v>
      </c>
      <c r="H37" s="116">
        <v>4</v>
      </c>
      <c r="I37" s="116">
        <f t="shared" si="1"/>
        <v>9.5</v>
      </c>
      <c r="J37" s="116">
        <f t="shared" si="2"/>
        <v>1.425</v>
      </c>
      <c r="K37" s="117">
        <v>0.5</v>
      </c>
      <c r="L37" s="117">
        <v>0</v>
      </c>
      <c r="M37" s="117">
        <v>0.5</v>
      </c>
      <c r="N37" s="117">
        <v>1.5</v>
      </c>
      <c r="O37" s="117">
        <v>1</v>
      </c>
      <c r="P37" s="117">
        <f t="shared" si="3"/>
        <v>3.5</v>
      </c>
      <c r="Q37" s="117">
        <f t="shared" si="4"/>
        <v>0.17500000000000002</v>
      </c>
      <c r="R37" s="118">
        <f t="shared" si="5"/>
        <v>0.32500000000000001</v>
      </c>
      <c r="S37" s="118">
        <f t="shared" si="6"/>
        <v>0.15</v>
      </c>
      <c r="T37" s="118">
        <f t="shared" si="7"/>
        <v>0.17499999999999999</v>
      </c>
      <c r="U37" s="118">
        <f t="shared" si="8"/>
        <v>0.3</v>
      </c>
      <c r="V37" s="118">
        <f t="shared" si="9"/>
        <v>0.65</v>
      </c>
      <c r="W37" s="28">
        <f t="shared" si="10"/>
        <v>13</v>
      </c>
      <c r="X37" s="120">
        <f t="shared" si="11"/>
        <v>2.6</v>
      </c>
      <c r="Y37" s="125">
        <v>10</v>
      </c>
      <c r="Z37" s="122">
        <f t="shared" si="12"/>
        <v>8</v>
      </c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3"/>
    </row>
    <row r="38" spans="1:44" s="121" customFormat="1" x14ac:dyDescent="0.3">
      <c r="A38" s="115">
        <v>32</v>
      </c>
      <c r="B38" s="125">
        <v>204324</v>
      </c>
      <c r="C38" s="125" t="s">
        <v>135</v>
      </c>
      <c r="D38" s="116">
        <v>0</v>
      </c>
      <c r="E38" s="116">
        <v>1</v>
      </c>
      <c r="F38" s="116">
        <v>0</v>
      </c>
      <c r="G38" s="116">
        <v>0.5</v>
      </c>
      <c r="H38" s="116">
        <v>1</v>
      </c>
      <c r="I38" s="116">
        <f t="shared" si="1"/>
        <v>2.5</v>
      </c>
      <c r="J38" s="116">
        <f t="shared" si="2"/>
        <v>0.375</v>
      </c>
      <c r="K38" s="117"/>
      <c r="L38" s="117"/>
      <c r="M38" s="117"/>
      <c r="N38" s="117"/>
      <c r="O38" s="117"/>
      <c r="P38" s="117"/>
      <c r="Q38" s="117"/>
      <c r="R38" s="118">
        <f t="shared" si="5"/>
        <v>0</v>
      </c>
      <c r="S38" s="118">
        <f t="shared" si="6"/>
        <v>0.15</v>
      </c>
      <c r="T38" s="118">
        <f t="shared" si="7"/>
        <v>0</v>
      </c>
      <c r="U38" s="118">
        <f t="shared" si="8"/>
        <v>7.4999999999999997E-2</v>
      </c>
      <c r="V38" s="118">
        <f t="shared" si="9"/>
        <v>0.15</v>
      </c>
      <c r="W38" s="28">
        <f t="shared" si="10"/>
        <v>2.5</v>
      </c>
      <c r="X38" s="120">
        <f t="shared" si="11"/>
        <v>0.5</v>
      </c>
      <c r="Y38" s="125">
        <v>0</v>
      </c>
      <c r="Z38" s="122">
        <f t="shared" si="12"/>
        <v>0</v>
      </c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3"/>
    </row>
    <row r="39" spans="1:44" s="121" customFormat="1" x14ac:dyDescent="0.3">
      <c r="A39" s="115">
        <v>33</v>
      </c>
      <c r="B39" s="125">
        <v>204325</v>
      </c>
      <c r="C39" s="125" t="s">
        <v>136</v>
      </c>
      <c r="D39" s="116">
        <v>1</v>
      </c>
      <c r="E39" s="116">
        <v>3</v>
      </c>
      <c r="F39" s="116">
        <v>3.5</v>
      </c>
      <c r="G39" s="116">
        <v>6</v>
      </c>
      <c r="H39" s="116">
        <v>8</v>
      </c>
      <c r="I39" s="116">
        <f t="shared" si="1"/>
        <v>21.5</v>
      </c>
      <c r="J39" s="116">
        <f t="shared" si="2"/>
        <v>3.2250000000000001</v>
      </c>
      <c r="K39" s="117">
        <v>1</v>
      </c>
      <c r="L39" s="117">
        <v>2.5</v>
      </c>
      <c r="M39" s="117">
        <v>1</v>
      </c>
      <c r="N39" s="117">
        <v>1.5</v>
      </c>
      <c r="O39" s="117">
        <v>2</v>
      </c>
      <c r="P39" s="117">
        <f t="shared" si="3"/>
        <v>8</v>
      </c>
      <c r="Q39" s="117">
        <f t="shared" si="4"/>
        <v>0.4</v>
      </c>
      <c r="R39" s="118">
        <f t="shared" si="5"/>
        <v>0.2</v>
      </c>
      <c r="S39" s="118">
        <f t="shared" si="6"/>
        <v>0.57499999999999996</v>
      </c>
      <c r="T39" s="118">
        <f t="shared" si="7"/>
        <v>0.57500000000000007</v>
      </c>
      <c r="U39" s="118">
        <f t="shared" si="8"/>
        <v>0.97499999999999987</v>
      </c>
      <c r="V39" s="118">
        <f t="shared" si="9"/>
        <v>1.3</v>
      </c>
      <c r="W39" s="28">
        <f t="shared" si="10"/>
        <v>29.5</v>
      </c>
      <c r="X39" s="120">
        <f t="shared" si="11"/>
        <v>5.9</v>
      </c>
      <c r="Y39" s="125">
        <v>23</v>
      </c>
      <c r="Z39" s="122">
        <f t="shared" si="12"/>
        <v>18.400000000000002</v>
      </c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3"/>
    </row>
    <row r="40" spans="1:44" s="121" customFormat="1" x14ac:dyDescent="0.3">
      <c r="A40" s="115">
        <v>34</v>
      </c>
      <c r="B40" s="125">
        <v>204326</v>
      </c>
      <c r="C40" s="125" t="s">
        <v>137</v>
      </c>
      <c r="D40" s="116">
        <v>1</v>
      </c>
      <c r="E40" s="116">
        <v>0.5</v>
      </c>
      <c r="F40" s="116">
        <v>0</v>
      </c>
      <c r="G40" s="116">
        <v>1.5</v>
      </c>
      <c r="H40" s="116">
        <v>0.5</v>
      </c>
      <c r="I40" s="116">
        <f t="shared" si="1"/>
        <v>3.5</v>
      </c>
      <c r="J40" s="116">
        <f t="shared" si="2"/>
        <v>0.52500000000000002</v>
      </c>
      <c r="K40" s="117">
        <v>0</v>
      </c>
      <c r="L40" s="117">
        <v>0.5</v>
      </c>
      <c r="M40" s="117">
        <v>0</v>
      </c>
      <c r="N40" s="117">
        <v>1</v>
      </c>
      <c r="O40" s="117">
        <v>0</v>
      </c>
      <c r="P40" s="117">
        <f t="shared" si="3"/>
        <v>1.5</v>
      </c>
      <c r="Q40" s="117">
        <f t="shared" si="4"/>
        <v>7.5000000000000011E-2</v>
      </c>
      <c r="R40" s="118">
        <f t="shared" si="5"/>
        <v>0.15</v>
      </c>
      <c r="S40" s="118">
        <f t="shared" si="6"/>
        <v>0.1</v>
      </c>
      <c r="T40" s="118">
        <f t="shared" si="7"/>
        <v>0</v>
      </c>
      <c r="U40" s="118">
        <f t="shared" si="8"/>
        <v>0.27499999999999997</v>
      </c>
      <c r="V40" s="118">
        <f t="shared" si="9"/>
        <v>7.4999999999999997E-2</v>
      </c>
      <c r="W40" s="28">
        <f t="shared" si="10"/>
        <v>5</v>
      </c>
      <c r="X40" s="120">
        <f t="shared" si="11"/>
        <v>1</v>
      </c>
      <c r="Y40" s="125">
        <v>4</v>
      </c>
      <c r="Z40" s="122">
        <f t="shared" si="12"/>
        <v>3.2</v>
      </c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3"/>
    </row>
    <row r="41" spans="1:44" s="121" customFormat="1" x14ac:dyDescent="0.3">
      <c r="A41" s="115">
        <v>35</v>
      </c>
      <c r="B41" s="125">
        <v>204327</v>
      </c>
      <c r="C41" s="125" t="s">
        <v>138</v>
      </c>
      <c r="D41" s="116">
        <v>3</v>
      </c>
      <c r="E41" s="116">
        <v>5</v>
      </c>
      <c r="F41" s="116">
        <v>2</v>
      </c>
      <c r="G41" s="116">
        <v>3</v>
      </c>
      <c r="H41" s="116">
        <v>0</v>
      </c>
      <c r="I41" s="116">
        <f t="shared" si="1"/>
        <v>13</v>
      </c>
      <c r="J41" s="116">
        <f t="shared" si="2"/>
        <v>1.95</v>
      </c>
      <c r="K41" s="117">
        <v>0.5</v>
      </c>
      <c r="L41" s="117">
        <v>1.5</v>
      </c>
      <c r="M41" s="117">
        <v>1</v>
      </c>
      <c r="N41" s="117">
        <v>0.5</v>
      </c>
      <c r="O41" s="117">
        <v>1</v>
      </c>
      <c r="P41" s="117">
        <f t="shared" si="3"/>
        <v>4.5</v>
      </c>
      <c r="Q41" s="117">
        <f t="shared" si="4"/>
        <v>0.22500000000000001</v>
      </c>
      <c r="R41" s="118">
        <f t="shared" si="5"/>
        <v>0.47499999999999998</v>
      </c>
      <c r="S41" s="118">
        <f t="shared" si="6"/>
        <v>0.82499999999999996</v>
      </c>
      <c r="T41" s="118">
        <f t="shared" si="7"/>
        <v>0.35</v>
      </c>
      <c r="U41" s="118">
        <f t="shared" si="8"/>
        <v>0.47499999999999998</v>
      </c>
      <c r="V41" s="118">
        <f t="shared" si="9"/>
        <v>0.05</v>
      </c>
      <c r="W41" s="28">
        <f t="shared" si="10"/>
        <v>17.5</v>
      </c>
      <c r="X41" s="120">
        <f t="shared" si="11"/>
        <v>3.5</v>
      </c>
      <c r="Y41" s="125">
        <v>14</v>
      </c>
      <c r="Z41" s="122">
        <f t="shared" si="12"/>
        <v>11.200000000000001</v>
      </c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3"/>
    </row>
    <row r="42" spans="1:44" s="121" customFormat="1" x14ac:dyDescent="0.3">
      <c r="A42" s="115">
        <v>36</v>
      </c>
      <c r="B42" s="125">
        <v>204328</v>
      </c>
      <c r="C42" s="125" t="s">
        <v>139</v>
      </c>
      <c r="D42" s="116">
        <v>15</v>
      </c>
      <c r="E42" s="116">
        <v>10</v>
      </c>
      <c r="F42" s="116">
        <v>9</v>
      </c>
      <c r="G42" s="116">
        <v>11</v>
      </c>
      <c r="H42" s="116">
        <v>14</v>
      </c>
      <c r="I42" s="116">
        <f t="shared" si="1"/>
        <v>59</v>
      </c>
      <c r="J42" s="116">
        <f t="shared" si="2"/>
        <v>8.85</v>
      </c>
      <c r="K42" s="117">
        <v>3.5</v>
      </c>
      <c r="L42" s="117">
        <v>4</v>
      </c>
      <c r="M42" s="117">
        <v>3.5</v>
      </c>
      <c r="N42" s="117">
        <v>2</v>
      </c>
      <c r="O42" s="117">
        <v>3</v>
      </c>
      <c r="P42" s="117">
        <f t="shared" si="3"/>
        <v>16</v>
      </c>
      <c r="Q42" s="117">
        <f t="shared" si="4"/>
        <v>0.8</v>
      </c>
      <c r="R42" s="118">
        <f t="shared" si="5"/>
        <v>2.4249999999999998</v>
      </c>
      <c r="S42" s="118">
        <f t="shared" si="6"/>
        <v>1.7</v>
      </c>
      <c r="T42" s="118">
        <f t="shared" si="7"/>
        <v>1.5249999999999999</v>
      </c>
      <c r="U42" s="118">
        <f t="shared" si="8"/>
        <v>1.75</v>
      </c>
      <c r="V42" s="118">
        <f t="shared" si="9"/>
        <v>2.25</v>
      </c>
      <c r="W42" s="28">
        <f t="shared" si="10"/>
        <v>75</v>
      </c>
      <c r="X42" s="120">
        <f t="shared" si="11"/>
        <v>15</v>
      </c>
      <c r="Y42" s="125">
        <v>61</v>
      </c>
      <c r="Z42" s="122">
        <f t="shared" si="12"/>
        <v>48.800000000000004</v>
      </c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3"/>
    </row>
    <row r="43" spans="1:44" s="121" customFormat="1" x14ac:dyDescent="0.3">
      <c r="A43" s="115">
        <v>37</v>
      </c>
      <c r="B43" s="125">
        <v>204329</v>
      </c>
      <c r="C43" s="125" t="s">
        <v>140</v>
      </c>
      <c r="D43" s="116">
        <v>5</v>
      </c>
      <c r="E43" s="116">
        <v>12</v>
      </c>
      <c r="F43" s="116">
        <v>7</v>
      </c>
      <c r="G43" s="116">
        <v>6</v>
      </c>
      <c r="H43" s="116">
        <v>14</v>
      </c>
      <c r="I43" s="116">
        <f t="shared" si="1"/>
        <v>44</v>
      </c>
      <c r="J43" s="116">
        <f t="shared" si="2"/>
        <v>6.6</v>
      </c>
      <c r="K43" s="117">
        <v>2</v>
      </c>
      <c r="L43" s="117">
        <v>1.5</v>
      </c>
      <c r="M43" s="117">
        <v>2.5</v>
      </c>
      <c r="N43" s="117">
        <v>2</v>
      </c>
      <c r="O43" s="117">
        <v>2.5</v>
      </c>
      <c r="P43" s="117">
        <f t="shared" si="3"/>
        <v>10.5</v>
      </c>
      <c r="Q43" s="117">
        <f t="shared" si="4"/>
        <v>0.52500000000000002</v>
      </c>
      <c r="R43" s="118">
        <f t="shared" si="5"/>
        <v>0.85</v>
      </c>
      <c r="S43" s="118">
        <f t="shared" si="6"/>
        <v>1.8749999999999998</v>
      </c>
      <c r="T43" s="118">
        <f t="shared" si="7"/>
        <v>1.175</v>
      </c>
      <c r="U43" s="118">
        <f t="shared" si="8"/>
        <v>0.99999999999999989</v>
      </c>
      <c r="V43" s="118">
        <f t="shared" si="9"/>
        <v>2.2250000000000001</v>
      </c>
      <c r="W43" s="28">
        <f t="shared" si="10"/>
        <v>54.5</v>
      </c>
      <c r="X43" s="120">
        <f t="shared" si="11"/>
        <v>10.9</v>
      </c>
      <c r="Y43" s="125">
        <v>47</v>
      </c>
      <c r="Z43" s="122">
        <f t="shared" si="12"/>
        <v>37.6</v>
      </c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3"/>
    </row>
    <row r="44" spans="1:44" s="121" customFormat="1" x14ac:dyDescent="0.3">
      <c r="A44" s="115">
        <v>38</v>
      </c>
      <c r="B44" s="125">
        <v>204330</v>
      </c>
      <c r="C44" s="125" t="s">
        <v>141</v>
      </c>
      <c r="D44" s="116">
        <v>5</v>
      </c>
      <c r="E44" s="116">
        <v>6</v>
      </c>
      <c r="F44" s="116">
        <v>7</v>
      </c>
      <c r="G44" s="116">
        <v>2</v>
      </c>
      <c r="H44" s="116">
        <v>8</v>
      </c>
      <c r="I44" s="116">
        <f t="shared" si="1"/>
        <v>28</v>
      </c>
      <c r="J44" s="116">
        <f t="shared" si="2"/>
        <v>4.2</v>
      </c>
      <c r="K44" s="117">
        <v>2</v>
      </c>
      <c r="L44" s="117">
        <v>2.5</v>
      </c>
      <c r="M44" s="117">
        <v>3</v>
      </c>
      <c r="N44" s="117">
        <v>10</v>
      </c>
      <c r="O44" s="117">
        <v>8</v>
      </c>
      <c r="P44" s="117">
        <f t="shared" si="3"/>
        <v>25.5</v>
      </c>
      <c r="Q44" s="117">
        <f t="shared" si="4"/>
        <v>1.2750000000000001</v>
      </c>
      <c r="R44" s="118">
        <f t="shared" si="5"/>
        <v>0.85</v>
      </c>
      <c r="S44" s="118">
        <f t="shared" si="6"/>
        <v>1.0249999999999999</v>
      </c>
      <c r="T44" s="118">
        <f t="shared" si="7"/>
        <v>1.2000000000000002</v>
      </c>
      <c r="U44" s="118">
        <f t="shared" si="8"/>
        <v>0.8</v>
      </c>
      <c r="V44" s="118">
        <f t="shared" si="9"/>
        <v>1.6</v>
      </c>
      <c r="W44" s="28">
        <f t="shared" si="10"/>
        <v>53.5</v>
      </c>
      <c r="X44" s="120">
        <f t="shared" si="11"/>
        <v>10.700000000000001</v>
      </c>
      <c r="Y44" s="125">
        <v>31</v>
      </c>
      <c r="Z44" s="122">
        <f t="shared" si="12"/>
        <v>24.8</v>
      </c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3"/>
    </row>
    <row r="45" spans="1:44" s="121" customFormat="1" x14ac:dyDescent="0.3">
      <c r="A45" s="115">
        <v>39</v>
      </c>
      <c r="B45" s="125">
        <v>204331</v>
      </c>
      <c r="C45" s="125" t="s">
        <v>142</v>
      </c>
      <c r="D45" s="116">
        <v>0</v>
      </c>
      <c r="E45" s="116">
        <v>1</v>
      </c>
      <c r="F45" s="116">
        <v>0.5</v>
      </c>
      <c r="G45" s="116">
        <v>0</v>
      </c>
      <c r="H45" s="116">
        <v>0</v>
      </c>
      <c r="I45" s="116">
        <f t="shared" si="1"/>
        <v>1.5</v>
      </c>
      <c r="J45" s="116">
        <f t="shared" si="2"/>
        <v>0.22499999999999998</v>
      </c>
      <c r="K45" s="117">
        <v>0</v>
      </c>
      <c r="L45" s="117">
        <v>0.5</v>
      </c>
      <c r="M45" s="117">
        <v>1</v>
      </c>
      <c r="N45" s="117">
        <v>0</v>
      </c>
      <c r="O45" s="117">
        <v>0</v>
      </c>
      <c r="P45" s="117">
        <f t="shared" si="3"/>
        <v>1.5</v>
      </c>
      <c r="Q45" s="117">
        <f t="shared" si="4"/>
        <v>7.5000000000000011E-2</v>
      </c>
      <c r="R45" s="118">
        <f t="shared" si="5"/>
        <v>0</v>
      </c>
      <c r="S45" s="118">
        <f t="shared" si="6"/>
        <v>0.17499999999999999</v>
      </c>
      <c r="T45" s="118">
        <f t="shared" si="7"/>
        <v>0.125</v>
      </c>
      <c r="U45" s="118">
        <f t="shared" si="8"/>
        <v>0</v>
      </c>
      <c r="V45" s="118">
        <f t="shared" si="9"/>
        <v>0</v>
      </c>
      <c r="W45" s="28">
        <f t="shared" si="10"/>
        <v>3</v>
      </c>
      <c r="X45" s="120">
        <f t="shared" si="11"/>
        <v>0.60000000000000009</v>
      </c>
      <c r="Y45" s="125">
        <v>2</v>
      </c>
      <c r="Z45" s="122">
        <f t="shared" si="12"/>
        <v>1.6</v>
      </c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3"/>
    </row>
    <row r="46" spans="1:44" s="121" customFormat="1" x14ac:dyDescent="0.3">
      <c r="A46" s="115">
        <v>40</v>
      </c>
      <c r="B46" s="125">
        <v>204332</v>
      </c>
      <c r="C46" s="125" t="s">
        <v>143</v>
      </c>
      <c r="D46" s="116"/>
      <c r="E46" s="116"/>
      <c r="F46" s="116"/>
      <c r="G46" s="116"/>
      <c r="H46" s="116"/>
      <c r="I46" s="116"/>
      <c r="J46" s="116"/>
      <c r="K46" s="117"/>
      <c r="L46" s="117"/>
      <c r="M46" s="117"/>
      <c r="N46" s="117"/>
      <c r="O46" s="117"/>
      <c r="P46" s="117"/>
      <c r="Q46" s="117"/>
      <c r="R46" s="118"/>
      <c r="S46" s="118"/>
      <c r="T46" s="118"/>
      <c r="U46" s="118"/>
      <c r="V46" s="118"/>
      <c r="W46" s="28"/>
      <c r="X46" s="120"/>
      <c r="Y46" s="125" t="s">
        <v>199</v>
      </c>
      <c r="Z46" s="122" t="e">
        <f t="shared" si="12"/>
        <v>#VALUE!</v>
      </c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3"/>
    </row>
    <row r="47" spans="1:44" s="121" customFormat="1" x14ac:dyDescent="0.3">
      <c r="A47" s="115">
        <v>41</v>
      </c>
      <c r="B47" s="125">
        <v>204333</v>
      </c>
      <c r="C47" s="125" t="s">
        <v>144</v>
      </c>
      <c r="D47" s="116">
        <v>4</v>
      </c>
      <c r="E47" s="116">
        <v>6</v>
      </c>
      <c r="F47" s="116">
        <v>8</v>
      </c>
      <c r="G47" s="116">
        <v>5</v>
      </c>
      <c r="H47" s="116">
        <v>15</v>
      </c>
      <c r="I47" s="116">
        <f t="shared" si="1"/>
        <v>38</v>
      </c>
      <c r="J47" s="116">
        <f t="shared" si="2"/>
        <v>5.7</v>
      </c>
      <c r="K47" s="117">
        <v>3</v>
      </c>
      <c r="L47" s="117">
        <v>2.5</v>
      </c>
      <c r="M47" s="117">
        <v>3.5</v>
      </c>
      <c r="N47" s="117">
        <v>2</v>
      </c>
      <c r="O47" s="117">
        <v>3</v>
      </c>
      <c r="P47" s="117">
        <f t="shared" si="3"/>
        <v>14</v>
      </c>
      <c r="Q47" s="117">
        <f t="shared" si="4"/>
        <v>0.70000000000000007</v>
      </c>
      <c r="R47" s="118">
        <f t="shared" si="5"/>
        <v>0.75</v>
      </c>
      <c r="S47" s="118">
        <f t="shared" si="6"/>
        <v>1.0249999999999999</v>
      </c>
      <c r="T47" s="118">
        <f t="shared" si="7"/>
        <v>1.375</v>
      </c>
      <c r="U47" s="118">
        <f t="shared" si="8"/>
        <v>0.85</v>
      </c>
      <c r="V47" s="118">
        <f t="shared" si="9"/>
        <v>2.4</v>
      </c>
      <c r="W47" s="28">
        <f t="shared" si="10"/>
        <v>52</v>
      </c>
      <c r="X47" s="120">
        <f t="shared" si="11"/>
        <v>10.4</v>
      </c>
      <c r="Y47" s="125">
        <v>41</v>
      </c>
      <c r="Z47" s="122">
        <f t="shared" si="12"/>
        <v>32.800000000000004</v>
      </c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3"/>
    </row>
    <row r="48" spans="1:44" s="121" customFormat="1" x14ac:dyDescent="0.3">
      <c r="A48" s="115">
        <v>42</v>
      </c>
      <c r="B48" s="125">
        <v>204334</v>
      </c>
      <c r="C48" s="125" t="s">
        <v>145</v>
      </c>
      <c r="D48" s="116">
        <v>5</v>
      </c>
      <c r="E48" s="116">
        <v>4</v>
      </c>
      <c r="F48" s="116">
        <v>3</v>
      </c>
      <c r="G48" s="116">
        <v>7</v>
      </c>
      <c r="H48" s="116">
        <v>14</v>
      </c>
      <c r="I48" s="116">
        <f t="shared" si="1"/>
        <v>33</v>
      </c>
      <c r="J48" s="116">
        <f t="shared" si="2"/>
        <v>4.95</v>
      </c>
      <c r="K48" s="117">
        <v>3</v>
      </c>
      <c r="L48" s="117">
        <v>2.5</v>
      </c>
      <c r="M48" s="117">
        <v>2</v>
      </c>
      <c r="N48" s="117">
        <v>1.5</v>
      </c>
      <c r="O48" s="117">
        <v>1</v>
      </c>
      <c r="P48" s="117">
        <f t="shared" si="3"/>
        <v>10</v>
      </c>
      <c r="Q48" s="117">
        <f t="shared" si="4"/>
        <v>0.5</v>
      </c>
      <c r="R48" s="118">
        <f t="shared" si="5"/>
        <v>0.9</v>
      </c>
      <c r="S48" s="118">
        <f t="shared" si="6"/>
        <v>0.72499999999999998</v>
      </c>
      <c r="T48" s="118">
        <f t="shared" si="7"/>
        <v>0.54999999999999993</v>
      </c>
      <c r="U48" s="118">
        <f t="shared" si="8"/>
        <v>1.125</v>
      </c>
      <c r="V48" s="118">
        <f t="shared" si="9"/>
        <v>2.15</v>
      </c>
      <c r="W48" s="28">
        <f t="shared" si="10"/>
        <v>43</v>
      </c>
      <c r="X48" s="120">
        <f t="shared" si="11"/>
        <v>8.6</v>
      </c>
      <c r="Y48" s="125">
        <v>36</v>
      </c>
      <c r="Z48" s="122">
        <f t="shared" si="12"/>
        <v>28.8</v>
      </c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3"/>
    </row>
    <row r="49" spans="1:44" s="121" customFormat="1" x14ac:dyDescent="0.3">
      <c r="A49" s="115">
        <v>43</v>
      </c>
      <c r="B49" s="125">
        <v>204335</v>
      </c>
      <c r="C49" s="125" t="s">
        <v>146</v>
      </c>
      <c r="D49" s="116">
        <v>11</v>
      </c>
      <c r="E49" s="116">
        <v>17</v>
      </c>
      <c r="F49" s="116">
        <v>9</v>
      </c>
      <c r="G49" s="116">
        <v>8</v>
      </c>
      <c r="H49" s="116">
        <v>12</v>
      </c>
      <c r="I49" s="116">
        <f t="shared" si="1"/>
        <v>57</v>
      </c>
      <c r="J49" s="116">
        <f t="shared" si="2"/>
        <v>8.5499999999999989</v>
      </c>
      <c r="K49" s="117">
        <v>4</v>
      </c>
      <c r="L49" s="117">
        <v>3.5</v>
      </c>
      <c r="M49" s="117">
        <v>2.5</v>
      </c>
      <c r="N49" s="117">
        <v>5</v>
      </c>
      <c r="O49" s="117">
        <v>1.5</v>
      </c>
      <c r="P49" s="117">
        <f t="shared" si="3"/>
        <v>16.5</v>
      </c>
      <c r="Q49" s="117">
        <f t="shared" si="4"/>
        <v>0.82500000000000007</v>
      </c>
      <c r="R49" s="118">
        <f t="shared" si="5"/>
        <v>1.8499999999999999</v>
      </c>
      <c r="S49" s="118">
        <f t="shared" si="6"/>
        <v>2.7249999999999996</v>
      </c>
      <c r="T49" s="118">
        <f t="shared" si="7"/>
        <v>1.4749999999999999</v>
      </c>
      <c r="U49" s="118">
        <f t="shared" si="8"/>
        <v>1.45</v>
      </c>
      <c r="V49" s="118">
        <f t="shared" si="9"/>
        <v>1.8749999999999998</v>
      </c>
      <c r="W49" s="28">
        <f t="shared" si="10"/>
        <v>73.5</v>
      </c>
      <c r="X49" s="120">
        <f t="shared" si="11"/>
        <v>14.700000000000001</v>
      </c>
      <c r="Y49" s="125">
        <v>61</v>
      </c>
      <c r="Z49" s="122">
        <f t="shared" si="12"/>
        <v>48.800000000000004</v>
      </c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3"/>
    </row>
    <row r="50" spans="1:44" s="121" customFormat="1" x14ac:dyDescent="0.3">
      <c r="A50" s="115">
        <v>44</v>
      </c>
      <c r="B50" s="125">
        <v>204336</v>
      </c>
      <c r="C50" s="125" t="s">
        <v>147</v>
      </c>
      <c r="D50" s="116">
        <v>17</v>
      </c>
      <c r="E50" s="116">
        <v>14</v>
      </c>
      <c r="F50" s="116">
        <v>17</v>
      </c>
      <c r="G50" s="116">
        <v>12</v>
      </c>
      <c r="H50" s="116">
        <v>15</v>
      </c>
      <c r="I50" s="116">
        <f t="shared" si="1"/>
        <v>75</v>
      </c>
      <c r="J50" s="116">
        <f t="shared" si="2"/>
        <v>11.25</v>
      </c>
      <c r="K50" s="117">
        <v>4.5</v>
      </c>
      <c r="L50" s="117">
        <v>5</v>
      </c>
      <c r="M50" s="117">
        <v>3.5</v>
      </c>
      <c r="N50" s="117">
        <v>4.5</v>
      </c>
      <c r="O50" s="117">
        <v>4</v>
      </c>
      <c r="P50" s="117">
        <f t="shared" si="3"/>
        <v>21.5</v>
      </c>
      <c r="Q50" s="117">
        <f t="shared" si="4"/>
        <v>1.075</v>
      </c>
      <c r="R50" s="118">
        <f t="shared" si="5"/>
        <v>2.7749999999999999</v>
      </c>
      <c r="S50" s="118">
        <f t="shared" si="6"/>
        <v>2.35</v>
      </c>
      <c r="T50" s="118">
        <f t="shared" si="7"/>
        <v>2.7249999999999996</v>
      </c>
      <c r="U50" s="118">
        <f t="shared" si="8"/>
        <v>2.0249999999999999</v>
      </c>
      <c r="V50" s="118">
        <f t="shared" si="9"/>
        <v>2.4500000000000002</v>
      </c>
      <c r="W50" s="28">
        <f t="shared" si="10"/>
        <v>96.5</v>
      </c>
      <c r="X50" s="120">
        <f t="shared" si="11"/>
        <v>19.3</v>
      </c>
      <c r="Y50" s="125">
        <v>81</v>
      </c>
      <c r="Z50" s="122">
        <f t="shared" si="12"/>
        <v>64.8</v>
      </c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3"/>
    </row>
    <row r="51" spans="1:44" s="121" customFormat="1" x14ac:dyDescent="0.3">
      <c r="A51" s="115">
        <v>45</v>
      </c>
      <c r="B51" s="125">
        <v>204337</v>
      </c>
      <c r="C51" s="125" t="s">
        <v>148</v>
      </c>
      <c r="D51" s="116">
        <v>15</v>
      </c>
      <c r="E51" s="116">
        <v>12</v>
      </c>
      <c r="F51" s="116">
        <v>10</v>
      </c>
      <c r="G51" s="116">
        <v>12</v>
      </c>
      <c r="H51" s="116">
        <v>7</v>
      </c>
      <c r="I51" s="116">
        <f t="shared" si="1"/>
        <v>56</v>
      </c>
      <c r="J51" s="116">
        <f t="shared" si="2"/>
        <v>8.4</v>
      </c>
      <c r="K51" s="117">
        <v>3</v>
      </c>
      <c r="L51" s="117">
        <v>2.5</v>
      </c>
      <c r="M51" s="117">
        <v>4</v>
      </c>
      <c r="N51" s="117">
        <v>3.5</v>
      </c>
      <c r="O51" s="117">
        <v>3</v>
      </c>
      <c r="P51" s="117">
        <f t="shared" si="3"/>
        <v>16</v>
      </c>
      <c r="Q51" s="117">
        <f t="shared" si="4"/>
        <v>0.8</v>
      </c>
      <c r="R51" s="118">
        <f t="shared" si="5"/>
        <v>2.4</v>
      </c>
      <c r="S51" s="118">
        <f t="shared" si="6"/>
        <v>1.9249999999999998</v>
      </c>
      <c r="T51" s="118">
        <f t="shared" si="7"/>
        <v>1.7</v>
      </c>
      <c r="U51" s="118">
        <f t="shared" si="8"/>
        <v>1.9749999999999999</v>
      </c>
      <c r="V51" s="118">
        <f t="shared" si="9"/>
        <v>1.2000000000000002</v>
      </c>
      <c r="W51" s="28">
        <f t="shared" si="10"/>
        <v>72</v>
      </c>
      <c r="X51" s="120">
        <f t="shared" si="11"/>
        <v>14.4</v>
      </c>
      <c r="Y51" s="125">
        <v>65</v>
      </c>
      <c r="Z51" s="122">
        <f t="shared" si="12"/>
        <v>52</v>
      </c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3"/>
    </row>
    <row r="52" spans="1:44" s="121" customFormat="1" x14ac:dyDescent="0.3">
      <c r="A52" s="115">
        <v>46</v>
      </c>
      <c r="B52" s="125">
        <v>204338</v>
      </c>
      <c r="C52" s="125" t="s">
        <v>149</v>
      </c>
      <c r="D52" s="116">
        <v>14</v>
      </c>
      <c r="E52" s="116">
        <v>6</v>
      </c>
      <c r="F52" s="116">
        <v>8</v>
      </c>
      <c r="G52" s="116">
        <v>5</v>
      </c>
      <c r="H52" s="116">
        <v>11</v>
      </c>
      <c r="I52" s="116">
        <f t="shared" si="1"/>
        <v>44</v>
      </c>
      <c r="J52" s="116">
        <f t="shared" si="2"/>
        <v>6.6</v>
      </c>
      <c r="K52" s="117">
        <v>2.5</v>
      </c>
      <c r="L52" s="117">
        <v>3</v>
      </c>
      <c r="M52" s="117">
        <v>4</v>
      </c>
      <c r="N52" s="117">
        <v>2</v>
      </c>
      <c r="O52" s="117">
        <v>1.5</v>
      </c>
      <c r="P52" s="117">
        <f t="shared" si="3"/>
        <v>13</v>
      </c>
      <c r="Q52" s="117">
        <f t="shared" si="4"/>
        <v>0.65</v>
      </c>
      <c r="R52" s="118">
        <f t="shared" si="5"/>
        <v>2.2250000000000001</v>
      </c>
      <c r="S52" s="118">
        <f t="shared" si="6"/>
        <v>1.0499999999999998</v>
      </c>
      <c r="T52" s="118">
        <f t="shared" si="7"/>
        <v>1.4</v>
      </c>
      <c r="U52" s="118">
        <f t="shared" si="8"/>
        <v>0.85</v>
      </c>
      <c r="V52" s="118">
        <f t="shared" si="9"/>
        <v>1.7249999999999999</v>
      </c>
      <c r="W52" s="28">
        <f t="shared" si="10"/>
        <v>57</v>
      </c>
      <c r="X52" s="120">
        <f t="shared" si="11"/>
        <v>11.4</v>
      </c>
      <c r="Y52" s="125">
        <v>47</v>
      </c>
      <c r="Z52" s="122">
        <f t="shared" si="12"/>
        <v>37.6</v>
      </c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3"/>
    </row>
    <row r="53" spans="1:44" s="121" customFormat="1" x14ac:dyDescent="0.3">
      <c r="A53" s="115">
        <v>47</v>
      </c>
      <c r="B53" s="125">
        <v>204340</v>
      </c>
      <c r="C53" s="125" t="s">
        <v>150</v>
      </c>
      <c r="D53" s="116">
        <v>7</v>
      </c>
      <c r="E53" s="116">
        <v>2</v>
      </c>
      <c r="F53" s="116">
        <v>1</v>
      </c>
      <c r="G53" s="116">
        <v>5</v>
      </c>
      <c r="H53" s="116">
        <v>3</v>
      </c>
      <c r="I53" s="116">
        <f t="shared" si="1"/>
        <v>18</v>
      </c>
      <c r="J53" s="116">
        <f t="shared" si="2"/>
        <v>2.6999999999999997</v>
      </c>
      <c r="K53" s="117">
        <v>1.5</v>
      </c>
      <c r="L53" s="117">
        <v>0.5</v>
      </c>
      <c r="M53" s="117">
        <v>1</v>
      </c>
      <c r="N53" s="117">
        <v>0.5</v>
      </c>
      <c r="O53" s="117">
        <v>1</v>
      </c>
      <c r="P53" s="117">
        <f t="shared" si="3"/>
        <v>4.5</v>
      </c>
      <c r="Q53" s="117">
        <f t="shared" si="4"/>
        <v>0.22500000000000001</v>
      </c>
      <c r="R53" s="118">
        <f t="shared" si="5"/>
        <v>1.125</v>
      </c>
      <c r="S53" s="118">
        <f t="shared" si="6"/>
        <v>0.32500000000000001</v>
      </c>
      <c r="T53" s="118">
        <f t="shared" si="7"/>
        <v>0.2</v>
      </c>
      <c r="U53" s="118">
        <f t="shared" si="8"/>
        <v>0.77500000000000002</v>
      </c>
      <c r="V53" s="118">
        <f t="shared" si="9"/>
        <v>0.49999999999999994</v>
      </c>
      <c r="W53" s="28">
        <f t="shared" si="10"/>
        <v>22.5</v>
      </c>
      <c r="X53" s="120">
        <f t="shared" si="11"/>
        <v>4.5</v>
      </c>
      <c r="Y53" s="125">
        <v>14</v>
      </c>
      <c r="Z53" s="122">
        <f t="shared" si="12"/>
        <v>11.200000000000001</v>
      </c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3"/>
    </row>
    <row r="54" spans="1:44" s="121" customFormat="1" x14ac:dyDescent="0.3">
      <c r="A54" s="115">
        <v>48</v>
      </c>
      <c r="B54" s="125">
        <v>204339</v>
      </c>
      <c r="C54" s="125" t="s">
        <v>151</v>
      </c>
      <c r="D54" s="116">
        <v>2</v>
      </c>
      <c r="E54" s="116">
        <v>5</v>
      </c>
      <c r="F54" s="116">
        <v>3</v>
      </c>
      <c r="G54" s="116">
        <v>1</v>
      </c>
      <c r="H54" s="116">
        <v>2</v>
      </c>
      <c r="I54" s="116">
        <f t="shared" si="1"/>
        <v>13</v>
      </c>
      <c r="J54" s="116">
        <f t="shared" si="2"/>
        <v>1.95</v>
      </c>
      <c r="K54" s="117">
        <v>1</v>
      </c>
      <c r="L54" s="117">
        <v>0.5</v>
      </c>
      <c r="M54" s="117">
        <v>1</v>
      </c>
      <c r="N54" s="117">
        <v>1.5</v>
      </c>
      <c r="O54" s="117">
        <v>0</v>
      </c>
      <c r="P54" s="117">
        <f t="shared" si="3"/>
        <v>4</v>
      </c>
      <c r="Q54" s="117">
        <f t="shared" si="4"/>
        <v>0.2</v>
      </c>
      <c r="R54" s="118">
        <f t="shared" si="5"/>
        <v>0.35</v>
      </c>
      <c r="S54" s="118">
        <f t="shared" si="6"/>
        <v>0.77500000000000002</v>
      </c>
      <c r="T54" s="118">
        <f t="shared" si="7"/>
        <v>0.49999999999999994</v>
      </c>
      <c r="U54" s="118">
        <f t="shared" si="8"/>
        <v>0.22500000000000001</v>
      </c>
      <c r="V54" s="118">
        <f t="shared" si="9"/>
        <v>0.3</v>
      </c>
      <c r="W54" s="28">
        <f t="shared" si="10"/>
        <v>17</v>
      </c>
      <c r="X54" s="120">
        <f t="shared" si="11"/>
        <v>3.4000000000000004</v>
      </c>
      <c r="Y54" s="125">
        <v>14</v>
      </c>
      <c r="Z54" s="122">
        <f t="shared" si="12"/>
        <v>11.200000000000001</v>
      </c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3"/>
    </row>
    <row r="55" spans="1:44" s="121" customFormat="1" x14ac:dyDescent="0.3">
      <c r="A55" s="115">
        <v>49</v>
      </c>
      <c r="B55" s="125">
        <v>204341</v>
      </c>
      <c r="C55" s="125" t="s">
        <v>152</v>
      </c>
      <c r="D55" s="116">
        <v>1</v>
      </c>
      <c r="E55" s="116">
        <v>0</v>
      </c>
      <c r="F55" s="116">
        <v>0.5</v>
      </c>
      <c r="G55" s="116">
        <v>1.5</v>
      </c>
      <c r="H55" s="116">
        <v>1</v>
      </c>
      <c r="I55" s="116">
        <f t="shared" si="1"/>
        <v>4</v>
      </c>
      <c r="J55" s="116">
        <f t="shared" si="2"/>
        <v>0.6</v>
      </c>
      <c r="K55" s="117">
        <v>0</v>
      </c>
      <c r="L55" s="117">
        <v>1</v>
      </c>
      <c r="M55" s="117">
        <v>0</v>
      </c>
      <c r="N55" s="117">
        <v>0.5</v>
      </c>
      <c r="O55" s="117">
        <v>0</v>
      </c>
      <c r="P55" s="117">
        <f t="shared" si="3"/>
        <v>1.5</v>
      </c>
      <c r="Q55" s="117">
        <f t="shared" si="4"/>
        <v>7.5000000000000011E-2</v>
      </c>
      <c r="R55" s="118">
        <f t="shared" si="5"/>
        <v>0.15</v>
      </c>
      <c r="S55" s="118">
        <f t="shared" si="6"/>
        <v>0.05</v>
      </c>
      <c r="T55" s="118">
        <f t="shared" si="7"/>
        <v>7.4999999999999997E-2</v>
      </c>
      <c r="U55" s="118">
        <f t="shared" si="8"/>
        <v>0.24999999999999997</v>
      </c>
      <c r="V55" s="118">
        <f t="shared" si="9"/>
        <v>0.15</v>
      </c>
      <c r="W55" s="28">
        <f t="shared" si="10"/>
        <v>5.5</v>
      </c>
      <c r="X55" s="120">
        <f t="shared" si="11"/>
        <v>1.1000000000000001</v>
      </c>
      <c r="Y55" s="125">
        <v>3</v>
      </c>
      <c r="Z55" s="122">
        <f t="shared" si="12"/>
        <v>2.4000000000000004</v>
      </c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3"/>
    </row>
    <row r="56" spans="1:44" s="121" customFormat="1" x14ac:dyDescent="0.3">
      <c r="A56" s="115">
        <v>50</v>
      </c>
      <c r="B56" s="125">
        <v>204342</v>
      </c>
      <c r="C56" s="125" t="s">
        <v>153</v>
      </c>
      <c r="D56" s="116">
        <v>10</v>
      </c>
      <c r="E56" s="116">
        <v>9</v>
      </c>
      <c r="F56" s="116">
        <v>8</v>
      </c>
      <c r="G56" s="116">
        <v>7.5</v>
      </c>
      <c r="H56" s="116">
        <v>6.5</v>
      </c>
      <c r="I56" s="116">
        <f t="shared" si="1"/>
        <v>41</v>
      </c>
      <c r="J56" s="116">
        <f t="shared" si="2"/>
        <v>6.1499999999999995</v>
      </c>
      <c r="K56" s="117">
        <v>2</v>
      </c>
      <c r="L56" s="117">
        <v>3</v>
      </c>
      <c r="M56" s="117">
        <v>5</v>
      </c>
      <c r="N56" s="117">
        <v>4</v>
      </c>
      <c r="O56" s="117">
        <v>2</v>
      </c>
      <c r="P56" s="117">
        <f t="shared" si="3"/>
        <v>16</v>
      </c>
      <c r="Q56" s="117">
        <f t="shared" si="4"/>
        <v>0.8</v>
      </c>
      <c r="R56" s="118">
        <f t="shared" si="5"/>
        <v>1.6</v>
      </c>
      <c r="S56" s="118">
        <f t="shared" si="6"/>
        <v>1.5</v>
      </c>
      <c r="T56" s="118">
        <f t="shared" si="7"/>
        <v>1.45</v>
      </c>
      <c r="U56" s="118">
        <f t="shared" si="8"/>
        <v>1.325</v>
      </c>
      <c r="V56" s="118">
        <f t="shared" si="9"/>
        <v>1.075</v>
      </c>
      <c r="W56" s="28">
        <f t="shared" si="10"/>
        <v>57</v>
      </c>
      <c r="X56" s="120">
        <f t="shared" si="11"/>
        <v>11.4</v>
      </c>
      <c r="Y56" s="125">
        <v>45</v>
      </c>
      <c r="Z56" s="122">
        <f t="shared" si="12"/>
        <v>36</v>
      </c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3"/>
    </row>
    <row r="57" spans="1:44" s="121" customFormat="1" x14ac:dyDescent="0.3">
      <c r="A57" s="115">
        <v>51</v>
      </c>
      <c r="B57" s="125">
        <v>204343</v>
      </c>
      <c r="C57" s="125" t="s">
        <v>154</v>
      </c>
      <c r="D57" s="116"/>
      <c r="E57" s="116"/>
      <c r="F57" s="116"/>
      <c r="G57" s="116"/>
      <c r="H57" s="116"/>
      <c r="I57" s="116"/>
      <c r="J57" s="116"/>
      <c r="K57" s="117"/>
      <c r="L57" s="117"/>
      <c r="M57" s="117"/>
      <c r="N57" s="117"/>
      <c r="O57" s="117"/>
      <c r="P57" s="117"/>
      <c r="Q57" s="117"/>
      <c r="R57" s="118"/>
      <c r="S57" s="118"/>
      <c r="T57" s="118"/>
      <c r="U57" s="118"/>
      <c r="V57" s="118"/>
      <c r="W57" s="28"/>
      <c r="X57" s="120"/>
      <c r="Y57" s="125" t="s">
        <v>199</v>
      </c>
      <c r="Z57" s="122" t="e">
        <f t="shared" si="12"/>
        <v>#VALUE!</v>
      </c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3"/>
    </row>
    <row r="58" spans="1:44" s="121" customFormat="1" x14ac:dyDescent="0.3">
      <c r="A58" s="115">
        <v>52</v>
      </c>
      <c r="B58" s="125">
        <v>204344</v>
      </c>
      <c r="C58" s="125" t="s">
        <v>155</v>
      </c>
      <c r="D58" s="116">
        <v>9</v>
      </c>
      <c r="E58" s="116">
        <v>7</v>
      </c>
      <c r="F58" s="116">
        <v>7.5</v>
      </c>
      <c r="G58" s="116">
        <v>6.5</v>
      </c>
      <c r="H58" s="116">
        <v>5</v>
      </c>
      <c r="I58" s="116">
        <f t="shared" si="1"/>
        <v>35</v>
      </c>
      <c r="J58" s="116">
        <f t="shared" si="2"/>
        <v>5.25</v>
      </c>
      <c r="K58" s="117">
        <v>2</v>
      </c>
      <c r="L58" s="117">
        <v>3</v>
      </c>
      <c r="M58" s="117">
        <v>4</v>
      </c>
      <c r="N58" s="117">
        <v>2</v>
      </c>
      <c r="O58" s="117">
        <v>3</v>
      </c>
      <c r="P58" s="117">
        <f t="shared" si="3"/>
        <v>14</v>
      </c>
      <c r="Q58" s="117">
        <f t="shared" si="4"/>
        <v>0.70000000000000007</v>
      </c>
      <c r="R58" s="118">
        <f t="shared" si="5"/>
        <v>1.45</v>
      </c>
      <c r="S58" s="118">
        <f t="shared" si="6"/>
        <v>1.2000000000000002</v>
      </c>
      <c r="T58" s="118">
        <f t="shared" si="7"/>
        <v>1.325</v>
      </c>
      <c r="U58" s="118">
        <f t="shared" si="8"/>
        <v>1.075</v>
      </c>
      <c r="V58" s="118">
        <f t="shared" si="9"/>
        <v>0.9</v>
      </c>
      <c r="W58" s="28">
        <f t="shared" si="10"/>
        <v>49</v>
      </c>
      <c r="X58" s="120">
        <f t="shared" si="11"/>
        <v>9.8000000000000007</v>
      </c>
      <c r="Y58" s="125">
        <v>36</v>
      </c>
      <c r="Z58" s="122">
        <f t="shared" si="12"/>
        <v>28.8</v>
      </c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3"/>
    </row>
    <row r="59" spans="1:44" s="121" customFormat="1" x14ac:dyDescent="0.3">
      <c r="A59" s="115">
        <v>53</v>
      </c>
      <c r="B59" s="125">
        <v>204345</v>
      </c>
      <c r="C59" s="125" t="s">
        <v>156</v>
      </c>
      <c r="D59" s="116">
        <v>3.5</v>
      </c>
      <c r="E59" s="116">
        <v>4</v>
      </c>
      <c r="F59" s="116">
        <v>4.5</v>
      </c>
      <c r="G59" s="116">
        <v>3.5</v>
      </c>
      <c r="H59" s="116">
        <v>3</v>
      </c>
      <c r="I59" s="116">
        <f t="shared" si="1"/>
        <v>18.5</v>
      </c>
      <c r="J59" s="116">
        <f t="shared" si="2"/>
        <v>2.7749999999999999</v>
      </c>
      <c r="K59" s="117">
        <v>1</v>
      </c>
      <c r="L59" s="117">
        <v>0</v>
      </c>
      <c r="M59" s="117">
        <v>2</v>
      </c>
      <c r="N59" s="117">
        <v>1</v>
      </c>
      <c r="O59" s="117">
        <v>0</v>
      </c>
      <c r="P59" s="117">
        <f t="shared" si="3"/>
        <v>4</v>
      </c>
      <c r="Q59" s="117">
        <f t="shared" si="4"/>
        <v>0.2</v>
      </c>
      <c r="R59" s="118">
        <f t="shared" si="5"/>
        <v>0.57500000000000007</v>
      </c>
      <c r="S59" s="118">
        <f t="shared" si="6"/>
        <v>0.6</v>
      </c>
      <c r="T59" s="118">
        <f t="shared" si="7"/>
        <v>0.77499999999999991</v>
      </c>
      <c r="U59" s="118">
        <f t="shared" si="8"/>
        <v>0.57500000000000007</v>
      </c>
      <c r="V59" s="118">
        <f t="shared" si="9"/>
        <v>0.44999999999999996</v>
      </c>
      <c r="W59" s="28">
        <f t="shared" si="10"/>
        <v>22.5</v>
      </c>
      <c r="X59" s="120">
        <f t="shared" si="11"/>
        <v>4.5</v>
      </c>
      <c r="Y59" s="125">
        <v>18</v>
      </c>
      <c r="Z59" s="122">
        <f t="shared" si="12"/>
        <v>14.4</v>
      </c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3"/>
    </row>
    <row r="60" spans="1:44" s="121" customFormat="1" x14ac:dyDescent="0.3">
      <c r="A60" s="115">
        <v>54</v>
      </c>
      <c r="B60" s="125">
        <v>204346</v>
      </c>
      <c r="C60" s="125" t="s">
        <v>157</v>
      </c>
      <c r="D60" s="116">
        <v>5</v>
      </c>
      <c r="E60" s="116">
        <v>3</v>
      </c>
      <c r="F60" s="116">
        <v>4</v>
      </c>
      <c r="G60" s="116">
        <v>2</v>
      </c>
      <c r="H60" s="116">
        <v>3.5</v>
      </c>
      <c r="I60" s="116">
        <f t="shared" si="1"/>
        <v>17.5</v>
      </c>
      <c r="J60" s="116">
        <f t="shared" si="2"/>
        <v>2.625</v>
      </c>
      <c r="K60" s="117">
        <v>2</v>
      </c>
      <c r="L60" s="117">
        <v>0</v>
      </c>
      <c r="M60" s="117">
        <v>1</v>
      </c>
      <c r="N60" s="117">
        <v>2</v>
      </c>
      <c r="O60" s="117">
        <v>0</v>
      </c>
      <c r="P60" s="117">
        <f t="shared" si="3"/>
        <v>5</v>
      </c>
      <c r="Q60" s="117">
        <f t="shared" si="4"/>
        <v>0.25</v>
      </c>
      <c r="R60" s="118">
        <f t="shared" si="5"/>
        <v>0.85</v>
      </c>
      <c r="S60" s="118">
        <f t="shared" si="6"/>
        <v>0.44999999999999996</v>
      </c>
      <c r="T60" s="118">
        <f t="shared" si="7"/>
        <v>0.65</v>
      </c>
      <c r="U60" s="118">
        <f t="shared" si="8"/>
        <v>0.4</v>
      </c>
      <c r="V60" s="118">
        <f t="shared" si="9"/>
        <v>0.52500000000000002</v>
      </c>
      <c r="W60" s="28">
        <f t="shared" si="10"/>
        <v>22.5</v>
      </c>
      <c r="X60" s="120">
        <f t="shared" si="11"/>
        <v>4.5</v>
      </c>
      <c r="Y60" s="125">
        <v>20</v>
      </c>
      <c r="Z60" s="122">
        <f t="shared" si="12"/>
        <v>16</v>
      </c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3"/>
    </row>
    <row r="61" spans="1:44" s="121" customFormat="1" x14ac:dyDescent="0.3">
      <c r="A61" s="115">
        <v>55</v>
      </c>
      <c r="B61" s="125">
        <v>204347</v>
      </c>
      <c r="C61" s="125" t="s">
        <v>158</v>
      </c>
      <c r="D61" s="116">
        <v>9</v>
      </c>
      <c r="E61" s="116">
        <v>10</v>
      </c>
      <c r="F61" s="116">
        <v>11</v>
      </c>
      <c r="G61" s="116">
        <v>10.5</v>
      </c>
      <c r="H61" s="116">
        <v>9.5</v>
      </c>
      <c r="I61" s="116">
        <f t="shared" si="1"/>
        <v>50</v>
      </c>
      <c r="J61" s="116">
        <f t="shared" si="2"/>
        <v>7.5</v>
      </c>
      <c r="K61" s="117">
        <v>4</v>
      </c>
      <c r="L61" s="117">
        <v>3</v>
      </c>
      <c r="M61" s="117">
        <v>4</v>
      </c>
      <c r="N61" s="117">
        <v>5</v>
      </c>
      <c r="O61" s="117">
        <v>4</v>
      </c>
      <c r="P61" s="117">
        <f t="shared" si="3"/>
        <v>20</v>
      </c>
      <c r="Q61" s="117">
        <f t="shared" si="4"/>
        <v>1</v>
      </c>
      <c r="R61" s="118">
        <f t="shared" si="5"/>
        <v>1.5499999999999998</v>
      </c>
      <c r="S61" s="118">
        <f t="shared" si="6"/>
        <v>1.65</v>
      </c>
      <c r="T61" s="118">
        <f t="shared" si="7"/>
        <v>1.8499999999999999</v>
      </c>
      <c r="U61" s="118">
        <f t="shared" si="8"/>
        <v>1.825</v>
      </c>
      <c r="V61" s="118">
        <f t="shared" si="9"/>
        <v>1.625</v>
      </c>
      <c r="W61" s="28">
        <f t="shared" si="10"/>
        <v>70</v>
      </c>
      <c r="X61" s="120">
        <f t="shared" si="11"/>
        <v>14</v>
      </c>
      <c r="Y61" s="125">
        <v>54</v>
      </c>
      <c r="Z61" s="122">
        <f t="shared" si="12"/>
        <v>43.2</v>
      </c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3"/>
    </row>
    <row r="62" spans="1:44" s="121" customFormat="1" x14ac:dyDescent="0.3">
      <c r="A62" s="115">
        <v>56</v>
      </c>
      <c r="B62" s="125">
        <v>204348</v>
      </c>
      <c r="C62" s="125" t="s">
        <v>159</v>
      </c>
      <c r="D62" s="116">
        <v>9</v>
      </c>
      <c r="E62" s="116">
        <v>10.5</v>
      </c>
      <c r="F62" s="116">
        <v>7.5</v>
      </c>
      <c r="G62" s="116">
        <v>12</v>
      </c>
      <c r="H62" s="116">
        <v>10</v>
      </c>
      <c r="I62" s="116">
        <f t="shared" si="1"/>
        <v>49</v>
      </c>
      <c r="J62" s="116">
        <f t="shared" si="2"/>
        <v>7.35</v>
      </c>
      <c r="K62" s="117">
        <v>2</v>
      </c>
      <c r="L62" s="117">
        <v>3</v>
      </c>
      <c r="M62" s="117">
        <v>4</v>
      </c>
      <c r="N62" s="117">
        <v>3</v>
      </c>
      <c r="O62" s="117">
        <v>2</v>
      </c>
      <c r="P62" s="117">
        <f t="shared" si="3"/>
        <v>14</v>
      </c>
      <c r="Q62" s="117">
        <f t="shared" si="4"/>
        <v>0.70000000000000007</v>
      </c>
      <c r="R62" s="118">
        <f t="shared" si="5"/>
        <v>1.45</v>
      </c>
      <c r="S62" s="118">
        <f t="shared" si="6"/>
        <v>1.7250000000000001</v>
      </c>
      <c r="T62" s="118">
        <f t="shared" si="7"/>
        <v>1.325</v>
      </c>
      <c r="U62" s="118">
        <f t="shared" si="8"/>
        <v>1.9499999999999997</v>
      </c>
      <c r="V62" s="118">
        <f t="shared" si="9"/>
        <v>1.6</v>
      </c>
      <c r="W62" s="28">
        <f t="shared" si="10"/>
        <v>63</v>
      </c>
      <c r="X62" s="120">
        <f t="shared" si="11"/>
        <v>12.600000000000001</v>
      </c>
      <c r="Y62" s="125">
        <v>54</v>
      </c>
      <c r="Z62" s="122">
        <f t="shared" si="12"/>
        <v>43.2</v>
      </c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3"/>
    </row>
    <row r="63" spans="1:44" s="121" customFormat="1" x14ac:dyDescent="0.3">
      <c r="A63" s="115">
        <v>57</v>
      </c>
      <c r="B63" s="125">
        <v>204349</v>
      </c>
      <c r="C63" s="125" t="s">
        <v>160</v>
      </c>
      <c r="D63" s="116"/>
      <c r="E63" s="116"/>
      <c r="F63" s="116"/>
      <c r="G63" s="116"/>
      <c r="H63" s="116"/>
      <c r="I63" s="116"/>
      <c r="J63" s="116"/>
      <c r="K63" s="117"/>
      <c r="L63" s="117"/>
      <c r="M63" s="117"/>
      <c r="N63" s="117"/>
      <c r="O63" s="117"/>
      <c r="P63" s="117"/>
      <c r="Q63" s="117"/>
      <c r="R63" s="118"/>
      <c r="S63" s="118"/>
      <c r="T63" s="118"/>
      <c r="U63" s="118"/>
      <c r="V63" s="118"/>
      <c r="W63" s="28"/>
      <c r="X63" s="120"/>
      <c r="Y63" s="125" t="s">
        <v>199</v>
      </c>
      <c r="Z63" s="122" t="e">
        <f t="shared" si="12"/>
        <v>#VALUE!</v>
      </c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3"/>
    </row>
    <row r="64" spans="1:44" s="121" customFormat="1" x14ac:dyDescent="0.3">
      <c r="A64" s="115">
        <v>58</v>
      </c>
      <c r="B64" s="125">
        <v>204350</v>
      </c>
      <c r="C64" s="125" t="s">
        <v>161</v>
      </c>
      <c r="D64" s="116">
        <v>0.5</v>
      </c>
      <c r="E64" s="116">
        <v>0</v>
      </c>
      <c r="F64" s="116">
        <v>1</v>
      </c>
      <c r="G64" s="116">
        <v>0.5</v>
      </c>
      <c r="H64" s="116">
        <v>1</v>
      </c>
      <c r="I64" s="116">
        <f t="shared" si="1"/>
        <v>3</v>
      </c>
      <c r="J64" s="116">
        <f t="shared" si="2"/>
        <v>0.44999999999999996</v>
      </c>
      <c r="K64" s="117">
        <v>0</v>
      </c>
      <c r="L64" s="117">
        <v>0</v>
      </c>
      <c r="M64" s="117">
        <v>1</v>
      </c>
      <c r="N64" s="117">
        <v>2</v>
      </c>
      <c r="O64" s="117">
        <v>0</v>
      </c>
      <c r="P64" s="117">
        <f t="shared" si="3"/>
        <v>3</v>
      </c>
      <c r="Q64" s="117">
        <f t="shared" si="4"/>
        <v>0.15000000000000002</v>
      </c>
      <c r="R64" s="118">
        <f t="shared" si="5"/>
        <v>7.4999999999999997E-2</v>
      </c>
      <c r="S64" s="118">
        <f t="shared" si="6"/>
        <v>0</v>
      </c>
      <c r="T64" s="118">
        <f t="shared" si="7"/>
        <v>0.2</v>
      </c>
      <c r="U64" s="118">
        <f t="shared" si="8"/>
        <v>0.17499999999999999</v>
      </c>
      <c r="V64" s="118">
        <f t="shared" si="9"/>
        <v>0.15</v>
      </c>
      <c r="W64" s="28">
        <f t="shared" si="10"/>
        <v>6</v>
      </c>
      <c r="X64" s="120">
        <f t="shared" si="11"/>
        <v>1.2000000000000002</v>
      </c>
      <c r="Y64" s="125">
        <v>0</v>
      </c>
      <c r="Z64" s="122">
        <f t="shared" si="12"/>
        <v>0</v>
      </c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3"/>
    </row>
    <row r="65" spans="1:44" s="121" customFormat="1" x14ac:dyDescent="0.3">
      <c r="A65" s="115">
        <v>59</v>
      </c>
      <c r="B65" s="125">
        <v>204351</v>
      </c>
      <c r="C65" s="125" t="s">
        <v>162</v>
      </c>
      <c r="D65" s="116">
        <v>1.5</v>
      </c>
      <c r="E65" s="116">
        <v>3.5</v>
      </c>
      <c r="F65" s="116">
        <v>2</v>
      </c>
      <c r="G65" s="116">
        <v>2.5</v>
      </c>
      <c r="H65" s="116">
        <v>1</v>
      </c>
      <c r="I65" s="116">
        <f t="shared" si="1"/>
        <v>10.5</v>
      </c>
      <c r="J65" s="116">
        <f t="shared" si="2"/>
        <v>1.575</v>
      </c>
      <c r="K65" s="117">
        <v>2</v>
      </c>
      <c r="L65" s="117">
        <v>3</v>
      </c>
      <c r="M65" s="117">
        <v>4</v>
      </c>
      <c r="N65" s="117">
        <v>3</v>
      </c>
      <c r="O65" s="117">
        <v>2</v>
      </c>
      <c r="P65" s="117">
        <f t="shared" si="3"/>
        <v>14</v>
      </c>
      <c r="Q65" s="117">
        <f t="shared" si="4"/>
        <v>0.70000000000000007</v>
      </c>
      <c r="R65" s="118">
        <f t="shared" si="5"/>
        <v>0.32499999999999996</v>
      </c>
      <c r="S65" s="118">
        <f t="shared" si="6"/>
        <v>0.67500000000000004</v>
      </c>
      <c r="T65" s="118">
        <f t="shared" si="7"/>
        <v>0.5</v>
      </c>
      <c r="U65" s="118">
        <f t="shared" si="8"/>
        <v>0.52500000000000002</v>
      </c>
      <c r="V65" s="118">
        <f t="shared" si="9"/>
        <v>0.25</v>
      </c>
      <c r="W65" s="28">
        <f t="shared" si="10"/>
        <v>24.5</v>
      </c>
      <c r="X65" s="120">
        <f t="shared" si="11"/>
        <v>4.9000000000000004</v>
      </c>
      <c r="Y65" s="125">
        <v>11</v>
      </c>
      <c r="Z65" s="122">
        <f t="shared" si="12"/>
        <v>8.8000000000000007</v>
      </c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3"/>
    </row>
    <row r="66" spans="1:44" s="121" customFormat="1" x14ac:dyDescent="0.3">
      <c r="A66" s="115">
        <v>60</v>
      </c>
      <c r="B66" s="125">
        <v>204352</v>
      </c>
      <c r="C66" s="125" t="s">
        <v>163</v>
      </c>
      <c r="D66" s="116">
        <v>5</v>
      </c>
      <c r="E66" s="116">
        <v>4.5</v>
      </c>
      <c r="F66" s="116">
        <v>3.5</v>
      </c>
      <c r="G66" s="116">
        <v>4</v>
      </c>
      <c r="H66" s="116">
        <v>5</v>
      </c>
      <c r="I66" s="116">
        <f t="shared" si="1"/>
        <v>22</v>
      </c>
      <c r="J66" s="116">
        <f t="shared" si="2"/>
        <v>3.3</v>
      </c>
      <c r="K66" s="117">
        <v>3</v>
      </c>
      <c r="L66" s="117">
        <v>2</v>
      </c>
      <c r="M66" s="117">
        <v>4</v>
      </c>
      <c r="N66" s="117">
        <v>2</v>
      </c>
      <c r="O66" s="117">
        <v>3</v>
      </c>
      <c r="P66" s="117">
        <f t="shared" si="3"/>
        <v>14</v>
      </c>
      <c r="Q66" s="117">
        <f t="shared" si="4"/>
        <v>0.70000000000000007</v>
      </c>
      <c r="R66" s="118">
        <f t="shared" si="5"/>
        <v>0.9</v>
      </c>
      <c r="S66" s="118">
        <f t="shared" si="6"/>
        <v>0.77499999999999991</v>
      </c>
      <c r="T66" s="118">
        <f t="shared" si="7"/>
        <v>0.72500000000000009</v>
      </c>
      <c r="U66" s="118">
        <f t="shared" si="8"/>
        <v>0.7</v>
      </c>
      <c r="V66" s="118">
        <f t="shared" si="9"/>
        <v>0.9</v>
      </c>
      <c r="W66" s="28">
        <f t="shared" si="10"/>
        <v>36</v>
      </c>
      <c r="X66" s="120">
        <f t="shared" si="11"/>
        <v>7.2</v>
      </c>
      <c r="Y66" s="125">
        <v>28</v>
      </c>
      <c r="Z66" s="122">
        <f t="shared" si="12"/>
        <v>22.400000000000002</v>
      </c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3"/>
    </row>
    <row r="67" spans="1:44" s="121" customFormat="1" x14ac:dyDescent="0.3">
      <c r="A67" s="115">
        <v>61</v>
      </c>
      <c r="B67" s="125">
        <v>204353</v>
      </c>
      <c r="C67" s="125" t="s">
        <v>164</v>
      </c>
      <c r="D67" s="116">
        <v>8</v>
      </c>
      <c r="E67" s="116">
        <v>7</v>
      </c>
      <c r="F67" s="116">
        <v>5</v>
      </c>
      <c r="G67" s="116">
        <v>6.5</v>
      </c>
      <c r="H67" s="116">
        <v>6</v>
      </c>
      <c r="I67" s="116">
        <f t="shared" si="1"/>
        <v>32.5</v>
      </c>
      <c r="J67" s="116">
        <f t="shared" si="2"/>
        <v>4.875</v>
      </c>
      <c r="K67" s="117">
        <v>4</v>
      </c>
      <c r="L67" s="117">
        <v>3</v>
      </c>
      <c r="M67" s="117">
        <v>2</v>
      </c>
      <c r="N67" s="117">
        <v>4</v>
      </c>
      <c r="O67" s="117">
        <v>3</v>
      </c>
      <c r="P67" s="117">
        <f t="shared" si="3"/>
        <v>16</v>
      </c>
      <c r="Q67" s="117">
        <f t="shared" si="4"/>
        <v>0.8</v>
      </c>
      <c r="R67" s="118">
        <f t="shared" si="5"/>
        <v>1.4</v>
      </c>
      <c r="S67" s="118">
        <f t="shared" si="6"/>
        <v>1.2000000000000002</v>
      </c>
      <c r="T67" s="118">
        <f t="shared" si="7"/>
        <v>0.85</v>
      </c>
      <c r="U67" s="118">
        <f t="shared" si="8"/>
        <v>1.175</v>
      </c>
      <c r="V67" s="118">
        <f t="shared" si="9"/>
        <v>1.0499999999999998</v>
      </c>
      <c r="W67" s="28">
        <f t="shared" si="10"/>
        <v>48.5</v>
      </c>
      <c r="X67" s="120">
        <f t="shared" si="11"/>
        <v>9.7000000000000011</v>
      </c>
      <c r="Y67" s="125">
        <v>36</v>
      </c>
      <c r="Z67" s="122">
        <f t="shared" si="12"/>
        <v>28.8</v>
      </c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3"/>
    </row>
    <row r="68" spans="1:44" s="121" customFormat="1" x14ac:dyDescent="0.3">
      <c r="A68" s="115">
        <v>62</v>
      </c>
      <c r="B68" s="125">
        <v>204354</v>
      </c>
      <c r="C68" s="125" t="s">
        <v>165</v>
      </c>
      <c r="D68" s="116">
        <v>2</v>
      </c>
      <c r="E68" s="116">
        <v>1</v>
      </c>
      <c r="F68" s="116">
        <v>0.5</v>
      </c>
      <c r="G68" s="116">
        <v>2</v>
      </c>
      <c r="H68" s="116">
        <v>1.5</v>
      </c>
      <c r="I68" s="116">
        <f t="shared" si="1"/>
        <v>7</v>
      </c>
      <c r="J68" s="116">
        <f t="shared" si="2"/>
        <v>1.05</v>
      </c>
      <c r="K68" s="117">
        <v>3</v>
      </c>
      <c r="L68" s="117">
        <v>2</v>
      </c>
      <c r="M68" s="117">
        <v>4</v>
      </c>
      <c r="N68" s="117">
        <v>3</v>
      </c>
      <c r="O68" s="117">
        <v>2</v>
      </c>
      <c r="P68" s="117">
        <f t="shared" si="3"/>
        <v>14</v>
      </c>
      <c r="Q68" s="117">
        <f t="shared" si="4"/>
        <v>0.70000000000000007</v>
      </c>
      <c r="R68" s="118">
        <f t="shared" si="5"/>
        <v>0.45</v>
      </c>
      <c r="S68" s="118">
        <f t="shared" si="6"/>
        <v>0.25</v>
      </c>
      <c r="T68" s="118">
        <f t="shared" si="7"/>
        <v>0.27500000000000002</v>
      </c>
      <c r="U68" s="118">
        <f t="shared" si="8"/>
        <v>0.45</v>
      </c>
      <c r="V68" s="118">
        <f t="shared" si="9"/>
        <v>0.32499999999999996</v>
      </c>
      <c r="W68" s="28">
        <f t="shared" si="10"/>
        <v>21</v>
      </c>
      <c r="X68" s="120">
        <f t="shared" si="11"/>
        <v>4.2</v>
      </c>
      <c r="Y68" s="125">
        <v>8</v>
      </c>
      <c r="Z68" s="122">
        <f t="shared" si="12"/>
        <v>6.4</v>
      </c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3"/>
    </row>
    <row r="69" spans="1:44" s="121" customFormat="1" x14ac:dyDescent="0.3">
      <c r="A69" s="115">
        <v>63</v>
      </c>
      <c r="B69" s="125">
        <v>204355</v>
      </c>
      <c r="C69" s="125" t="s">
        <v>166</v>
      </c>
      <c r="D69" s="116">
        <v>8</v>
      </c>
      <c r="E69" s="116">
        <v>5.5</v>
      </c>
      <c r="F69" s="116">
        <v>7</v>
      </c>
      <c r="G69" s="116">
        <v>4.5</v>
      </c>
      <c r="H69" s="116">
        <v>6</v>
      </c>
      <c r="I69" s="116">
        <f t="shared" si="1"/>
        <v>31</v>
      </c>
      <c r="J69" s="116">
        <f t="shared" si="2"/>
        <v>4.6499999999999995</v>
      </c>
      <c r="K69" s="117">
        <v>3</v>
      </c>
      <c r="L69" s="117">
        <v>3</v>
      </c>
      <c r="M69" s="117">
        <v>2.5</v>
      </c>
      <c r="N69" s="117">
        <v>4</v>
      </c>
      <c r="O69" s="117">
        <v>4</v>
      </c>
      <c r="P69" s="117">
        <f t="shared" si="3"/>
        <v>16.5</v>
      </c>
      <c r="Q69" s="117">
        <f t="shared" si="4"/>
        <v>0.82500000000000007</v>
      </c>
      <c r="R69" s="118">
        <f t="shared" si="5"/>
        <v>1.35</v>
      </c>
      <c r="S69" s="118">
        <f t="shared" si="6"/>
        <v>0.97499999999999998</v>
      </c>
      <c r="T69" s="118">
        <f t="shared" si="7"/>
        <v>1.175</v>
      </c>
      <c r="U69" s="118">
        <f t="shared" si="8"/>
        <v>0.875</v>
      </c>
      <c r="V69" s="118">
        <f t="shared" si="9"/>
        <v>1.0999999999999999</v>
      </c>
      <c r="W69" s="28">
        <f t="shared" si="10"/>
        <v>47.5</v>
      </c>
      <c r="X69" s="120">
        <f t="shared" si="11"/>
        <v>9.5</v>
      </c>
      <c r="Y69" s="125">
        <v>36</v>
      </c>
      <c r="Z69" s="122">
        <f t="shared" si="12"/>
        <v>28.8</v>
      </c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3"/>
    </row>
    <row r="70" spans="1:44" s="121" customFormat="1" x14ac:dyDescent="0.3">
      <c r="A70" s="115">
        <v>64</v>
      </c>
      <c r="B70" s="125">
        <v>204356</v>
      </c>
      <c r="C70" s="125" t="s">
        <v>167</v>
      </c>
      <c r="D70" s="116">
        <v>13</v>
      </c>
      <c r="E70" s="116">
        <v>14</v>
      </c>
      <c r="F70" s="116">
        <v>13.5</v>
      </c>
      <c r="G70" s="116">
        <v>12</v>
      </c>
      <c r="H70" s="116">
        <v>16.5</v>
      </c>
      <c r="I70" s="116">
        <f t="shared" si="1"/>
        <v>69</v>
      </c>
      <c r="J70" s="116">
        <f t="shared" si="2"/>
        <v>10.35</v>
      </c>
      <c r="K70" s="117">
        <v>6</v>
      </c>
      <c r="L70" s="117">
        <v>5</v>
      </c>
      <c r="M70" s="117">
        <v>4</v>
      </c>
      <c r="N70" s="117">
        <v>5</v>
      </c>
      <c r="O70" s="117">
        <v>4</v>
      </c>
      <c r="P70" s="117">
        <f t="shared" si="3"/>
        <v>24</v>
      </c>
      <c r="Q70" s="117">
        <f t="shared" si="4"/>
        <v>1.2000000000000002</v>
      </c>
      <c r="R70" s="118">
        <f t="shared" si="5"/>
        <v>2.25</v>
      </c>
      <c r="S70" s="118">
        <f t="shared" si="6"/>
        <v>2.35</v>
      </c>
      <c r="T70" s="118">
        <f t="shared" si="7"/>
        <v>2.2250000000000001</v>
      </c>
      <c r="U70" s="118">
        <f t="shared" si="8"/>
        <v>2.0499999999999998</v>
      </c>
      <c r="V70" s="118">
        <f t="shared" si="9"/>
        <v>2.6750000000000003</v>
      </c>
      <c r="W70" s="28">
        <f t="shared" si="10"/>
        <v>93</v>
      </c>
      <c r="X70" s="120">
        <f t="shared" si="11"/>
        <v>18.600000000000001</v>
      </c>
      <c r="Y70" s="125">
        <v>70</v>
      </c>
      <c r="Z70" s="122">
        <f t="shared" si="12"/>
        <v>56</v>
      </c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3"/>
    </row>
    <row r="71" spans="1:44" s="121" customFormat="1" x14ac:dyDescent="0.3">
      <c r="A71" s="115">
        <v>65</v>
      </c>
      <c r="B71" s="125">
        <v>204357</v>
      </c>
      <c r="C71" s="125" t="s">
        <v>168</v>
      </c>
      <c r="D71" s="116">
        <v>1</v>
      </c>
      <c r="E71" s="116">
        <v>4.5</v>
      </c>
      <c r="F71" s="116">
        <v>2</v>
      </c>
      <c r="G71" s="116">
        <v>3</v>
      </c>
      <c r="H71" s="116">
        <v>3.5</v>
      </c>
      <c r="I71" s="116">
        <f t="shared" si="1"/>
        <v>14</v>
      </c>
      <c r="J71" s="116">
        <f t="shared" si="2"/>
        <v>2.1</v>
      </c>
      <c r="K71" s="117">
        <v>3</v>
      </c>
      <c r="L71" s="117">
        <v>2</v>
      </c>
      <c r="M71" s="117">
        <v>3</v>
      </c>
      <c r="N71" s="117">
        <v>3</v>
      </c>
      <c r="O71" s="117">
        <v>2</v>
      </c>
      <c r="P71" s="117">
        <f t="shared" si="3"/>
        <v>13</v>
      </c>
      <c r="Q71" s="117">
        <f t="shared" si="4"/>
        <v>0.65</v>
      </c>
      <c r="R71" s="118">
        <f t="shared" si="5"/>
        <v>0.30000000000000004</v>
      </c>
      <c r="S71" s="118">
        <f t="shared" si="6"/>
        <v>0.77499999999999991</v>
      </c>
      <c r="T71" s="118">
        <f t="shared" si="7"/>
        <v>0.45</v>
      </c>
      <c r="U71" s="118">
        <f t="shared" si="8"/>
        <v>0.6</v>
      </c>
      <c r="V71" s="118">
        <f t="shared" si="9"/>
        <v>0.625</v>
      </c>
      <c r="W71" s="28">
        <f t="shared" si="10"/>
        <v>27</v>
      </c>
      <c r="X71" s="120">
        <f t="shared" si="11"/>
        <v>5.4</v>
      </c>
      <c r="Y71" s="125">
        <v>13</v>
      </c>
      <c r="Z71" s="122">
        <f t="shared" si="12"/>
        <v>10.4</v>
      </c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3"/>
    </row>
    <row r="72" spans="1:44" s="121" customFormat="1" x14ac:dyDescent="0.3">
      <c r="A72" s="115">
        <v>66</v>
      </c>
      <c r="B72" s="125">
        <v>204358</v>
      </c>
      <c r="C72" s="125" t="s">
        <v>169</v>
      </c>
      <c r="D72" s="116">
        <v>5</v>
      </c>
      <c r="E72" s="116">
        <v>4</v>
      </c>
      <c r="F72" s="116">
        <v>3</v>
      </c>
      <c r="G72" s="116">
        <v>6</v>
      </c>
      <c r="H72" s="116">
        <v>4.5</v>
      </c>
      <c r="I72" s="116">
        <f t="shared" ref="I72:I99" si="13">SUM(D72:H72)</f>
        <v>22.5</v>
      </c>
      <c r="J72" s="116">
        <f t="shared" ref="J72:J99" si="14">I72*0.15</f>
        <v>3.375</v>
      </c>
      <c r="K72" s="117">
        <v>4</v>
      </c>
      <c r="L72" s="117">
        <v>3</v>
      </c>
      <c r="M72" s="117">
        <v>2.5</v>
      </c>
      <c r="N72" s="117">
        <v>4</v>
      </c>
      <c r="O72" s="117">
        <v>3</v>
      </c>
      <c r="P72" s="117">
        <f t="shared" ref="P72:P99" si="15">SUM(K72:O72)</f>
        <v>16.5</v>
      </c>
      <c r="Q72" s="117">
        <f t="shared" ref="Q72:Q99" si="16">P72*0.05</f>
        <v>0.82500000000000007</v>
      </c>
      <c r="R72" s="118">
        <f t="shared" ref="R72:R99" si="17">D72*0.15+K72*0.05</f>
        <v>0.95</v>
      </c>
      <c r="S72" s="118">
        <f t="shared" ref="S72:S99" si="18">E72*0.15+L72*0.05</f>
        <v>0.75</v>
      </c>
      <c r="T72" s="118">
        <f t="shared" ref="T72:T99" si="19">F72*0.15+M72*0.05</f>
        <v>0.57499999999999996</v>
      </c>
      <c r="U72" s="118">
        <f t="shared" ref="U72:U99" si="20">G72*0.15+N72*0.05</f>
        <v>1.0999999999999999</v>
      </c>
      <c r="V72" s="118">
        <f t="shared" ref="V72:V99" si="21">H72*0.15+O72*0.05</f>
        <v>0.82499999999999996</v>
      </c>
      <c r="W72" s="28">
        <f t="shared" ref="W72:W99" si="22">I72+P72</f>
        <v>39</v>
      </c>
      <c r="X72" s="120">
        <f t="shared" ref="X72:X99" si="23">W72*0.2</f>
        <v>7.8000000000000007</v>
      </c>
      <c r="Y72" s="125">
        <v>24</v>
      </c>
      <c r="Z72" s="122">
        <f t="shared" ref="Z72:Z101" si="24">Y72*0.8</f>
        <v>19.200000000000003</v>
      </c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3"/>
    </row>
    <row r="73" spans="1:44" s="121" customFormat="1" x14ac:dyDescent="0.3">
      <c r="A73" s="115">
        <v>67</v>
      </c>
      <c r="B73" s="125">
        <v>204359</v>
      </c>
      <c r="C73" s="125" t="s">
        <v>170</v>
      </c>
      <c r="D73" s="116"/>
      <c r="E73" s="116"/>
      <c r="F73" s="116"/>
      <c r="G73" s="116"/>
      <c r="H73" s="116"/>
      <c r="I73" s="116"/>
      <c r="J73" s="116"/>
      <c r="K73" s="117"/>
      <c r="L73" s="117"/>
      <c r="M73" s="117"/>
      <c r="N73" s="117"/>
      <c r="O73" s="117"/>
      <c r="P73" s="117"/>
      <c r="Q73" s="117"/>
      <c r="R73" s="118"/>
      <c r="S73" s="118"/>
      <c r="T73" s="118"/>
      <c r="U73" s="118"/>
      <c r="V73" s="118"/>
      <c r="W73" s="28"/>
      <c r="X73" s="120"/>
      <c r="Y73" s="125" t="s">
        <v>199</v>
      </c>
      <c r="Z73" s="122" t="e">
        <f t="shared" si="24"/>
        <v>#VALUE!</v>
      </c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3"/>
    </row>
    <row r="74" spans="1:44" s="121" customFormat="1" x14ac:dyDescent="0.3">
      <c r="A74" s="115">
        <v>68</v>
      </c>
      <c r="B74" s="125">
        <v>204360</v>
      </c>
      <c r="C74" s="125" t="s">
        <v>171</v>
      </c>
      <c r="D74" s="116">
        <v>3</v>
      </c>
      <c r="E74" s="116">
        <v>4</v>
      </c>
      <c r="F74" s="116">
        <v>2.5</v>
      </c>
      <c r="G74" s="116">
        <v>1.5</v>
      </c>
      <c r="H74" s="116">
        <v>3</v>
      </c>
      <c r="I74" s="116">
        <f t="shared" si="13"/>
        <v>14</v>
      </c>
      <c r="J74" s="116">
        <f t="shared" si="14"/>
        <v>2.1</v>
      </c>
      <c r="K74" s="117">
        <v>2</v>
      </c>
      <c r="L74" s="117">
        <v>3</v>
      </c>
      <c r="M74" s="117">
        <v>4</v>
      </c>
      <c r="N74" s="117">
        <v>3</v>
      </c>
      <c r="O74" s="117">
        <v>2</v>
      </c>
      <c r="P74" s="117">
        <f t="shared" si="15"/>
        <v>14</v>
      </c>
      <c r="Q74" s="117">
        <f t="shared" si="16"/>
        <v>0.70000000000000007</v>
      </c>
      <c r="R74" s="118">
        <f t="shared" si="17"/>
        <v>0.54999999999999993</v>
      </c>
      <c r="S74" s="118">
        <f t="shared" si="18"/>
        <v>0.75</v>
      </c>
      <c r="T74" s="118">
        <f t="shared" si="19"/>
        <v>0.57499999999999996</v>
      </c>
      <c r="U74" s="118">
        <f t="shared" si="20"/>
        <v>0.375</v>
      </c>
      <c r="V74" s="118">
        <f t="shared" si="21"/>
        <v>0.54999999999999993</v>
      </c>
      <c r="W74" s="28">
        <f t="shared" si="22"/>
        <v>28</v>
      </c>
      <c r="X74" s="120">
        <f t="shared" si="23"/>
        <v>5.6000000000000005</v>
      </c>
      <c r="Y74" s="125">
        <v>16</v>
      </c>
      <c r="Z74" s="122">
        <f t="shared" si="24"/>
        <v>12.8</v>
      </c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3"/>
    </row>
    <row r="75" spans="1:44" s="121" customFormat="1" x14ac:dyDescent="0.3">
      <c r="A75" s="115">
        <v>69</v>
      </c>
      <c r="B75" s="125">
        <v>204361</v>
      </c>
      <c r="C75" s="125" t="s">
        <v>172</v>
      </c>
      <c r="D75" s="116">
        <v>9</v>
      </c>
      <c r="E75" s="116">
        <v>5.5</v>
      </c>
      <c r="F75" s="116">
        <v>8</v>
      </c>
      <c r="G75" s="116">
        <v>8.5</v>
      </c>
      <c r="H75" s="116">
        <v>9.5</v>
      </c>
      <c r="I75" s="116">
        <f t="shared" si="13"/>
        <v>40.5</v>
      </c>
      <c r="J75" s="116">
        <f t="shared" si="14"/>
        <v>6.0750000000000002</v>
      </c>
      <c r="K75" s="117">
        <v>4</v>
      </c>
      <c r="L75" s="117">
        <v>3</v>
      </c>
      <c r="M75" s="117">
        <v>4</v>
      </c>
      <c r="N75" s="117">
        <v>5</v>
      </c>
      <c r="O75" s="117">
        <v>4</v>
      </c>
      <c r="P75" s="117">
        <f t="shared" si="15"/>
        <v>20</v>
      </c>
      <c r="Q75" s="117">
        <f t="shared" si="16"/>
        <v>1</v>
      </c>
      <c r="R75" s="118">
        <f t="shared" si="17"/>
        <v>1.5499999999999998</v>
      </c>
      <c r="S75" s="118">
        <f t="shared" si="18"/>
        <v>0.97499999999999998</v>
      </c>
      <c r="T75" s="118">
        <f t="shared" si="19"/>
        <v>1.4</v>
      </c>
      <c r="U75" s="118">
        <f t="shared" si="20"/>
        <v>1.5249999999999999</v>
      </c>
      <c r="V75" s="118">
        <f t="shared" si="21"/>
        <v>1.625</v>
      </c>
      <c r="W75" s="28">
        <f t="shared" si="22"/>
        <v>60.5</v>
      </c>
      <c r="X75" s="120">
        <f t="shared" si="23"/>
        <v>12.100000000000001</v>
      </c>
      <c r="Y75" s="125">
        <v>49</v>
      </c>
      <c r="Z75" s="122">
        <f t="shared" si="24"/>
        <v>39.200000000000003</v>
      </c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3"/>
    </row>
    <row r="76" spans="1:44" s="121" customFormat="1" x14ac:dyDescent="0.3">
      <c r="A76" s="115">
        <v>70</v>
      </c>
      <c r="B76" s="125">
        <v>204362</v>
      </c>
      <c r="C76" s="125" t="s">
        <v>173</v>
      </c>
      <c r="D76" s="116">
        <v>3</v>
      </c>
      <c r="E76" s="116">
        <v>2.5</v>
      </c>
      <c r="F76" s="116">
        <v>4</v>
      </c>
      <c r="G76" s="116">
        <v>6.5</v>
      </c>
      <c r="H76" s="116">
        <v>7</v>
      </c>
      <c r="I76" s="116">
        <f t="shared" si="13"/>
        <v>23</v>
      </c>
      <c r="J76" s="116">
        <f t="shared" si="14"/>
        <v>3.4499999999999997</v>
      </c>
      <c r="K76" s="117">
        <v>2</v>
      </c>
      <c r="L76" s="117">
        <v>3</v>
      </c>
      <c r="M76" s="117">
        <v>4</v>
      </c>
      <c r="N76" s="117">
        <v>3</v>
      </c>
      <c r="O76" s="117">
        <v>2</v>
      </c>
      <c r="P76" s="117">
        <f t="shared" si="15"/>
        <v>14</v>
      </c>
      <c r="Q76" s="117">
        <f t="shared" si="16"/>
        <v>0.70000000000000007</v>
      </c>
      <c r="R76" s="118">
        <f t="shared" si="17"/>
        <v>0.54999999999999993</v>
      </c>
      <c r="S76" s="118">
        <f t="shared" si="18"/>
        <v>0.52500000000000002</v>
      </c>
      <c r="T76" s="118">
        <f t="shared" si="19"/>
        <v>0.8</v>
      </c>
      <c r="U76" s="118">
        <f t="shared" si="20"/>
        <v>1.125</v>
      </c>
      <c r="V76" s="118">
        <f t="shared" si="21"/>
        <v>1.1500000000000001</v>
      </c>
      <c r="W76" s="28">
        <f t="shared" si="22"/>
        <v>37</v>
      </c>
      <c r="X76" s="120">
        <f t="shared" si="23"/>
        <v>7.4</v>
      </c>
      <c r="Y76" s="125">
        <v>27</v>
      </c>
      <c r="Z76" s="122">
        <f t="shared" si="24"/>
        <v>21.6</v>
      </c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3"/>
    </row>
    <row r="77" spans="1:44" s="121" customFormat="1" x14ac:dyDescent="0.3">
      <c r="A77" s="115">
        <v>71</v>
      </c>
      <c r="B77" s="125">
        <v>204363</v>
      </c>
      <c r="C77" s="125" t="s">
        <v>174</v>
      </c>
      <c r="D77" s="116">
        <v>7</v>
      </c>
      <c r="E77" s="116">
        <v>5.5</v>
      </c>
      <c r="F77" s="116">
        <v>6</v>
      </c>
      <c r="G77" s="116">
        <v>4.5</v>
      </c>
      <c r="H77" s="116">
        <v>6</v>
      </c>
      <c r="I77" s="116">
        <f t="shared" si="13"/>
        <v>29</v>
      </c>
      <c r="J77" s="116">
        <f t="shared" si="14"/>
        <v>4.3499999999999996</v>
      </c>
      <c r="K77" s="117">
        <v>3</v>
      </c>
      <c r="L77" s="117">
        <v>4</v>
      </c>
      <c r="M77" s="117">
        <v>3</v>
      </c>
      <c r="N77" s="117">
        <v>4</v>
      </c>
      <c r="O77" s="117">
        <v>2</v>
      </c>
      <c r="P77" s="117">
        <f t="shared" si="15"/>
        <v>16</v>
      </c>
      <c r="Q77" s="117">
        <f t="shared" si="16"/>
        <v>0.8</v>
      </c>
      <c r="R77" s="118">
        <f t="shared" si="17"/>
        <v>1.2000000000000002</v>
      </c>
      <c r="S77" s="118">
        <f t="shared" si="18"/>
        <v>1.0249999999999999</v>
      </c>
      <c r="T77" s="118">
        <f t="shared" si="19"/>
        <v>1.0499999999999998</v>
      </c>
      <c r="U77" s="118">
        <f t="shared" si="20"/>
        <v>0.875</v>
      </c>
      <c r="V77" s="118">
        <f t="shared" si="21"/>
        <v>0.99999999999999989</v>
      </c>
      <c r="W77" s="28">
        <f t="shared" si="22"/>
        <v>45</v>
      </c>
      <c r="X77" s="120">
        <f t="shared" si="23"/>
        <v>9</v>
      </c>
      <c r="Y77" s="125">
        <v>32</v>
      </c>
      <c r="Z77" s="122">
        <f t="shared" si="24"/>
        <v>25.6</v>
      </c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3"/>
    </row>
    <row r="78" spans="1:44" s="121" customFormat="1" x14ac:dyDescent="0.3">
      <c r="A78" s="115">
        <v>72</v>
      </c>
      <c r="B78" s="125">
        <v>204364</v>
      </c>
      <c r="C78" s="125" t="s">
        <v>175</v>
      </c>
      <c r="D78" s="116">
        <v>5</v>
      </c>
      <c r="E78" s="116">
        <v>3.5</v>
      </c>
      <c r="F78" s="116">
        <v>5</v>
      </c>
      <c r="G78" s="116">
        <v>4.5</v>
      </c>
      <c r="H78" s="116">
        <v>6</v>
      </c>
      <c r="I78" s="116">
        <f t="shared" si="13"/>
        <v>24</v>
      </c>
      <c r="J78" s="116">
        <f t="shared" si="14"/>
        <v>3.5999999999999996</v>
      </c>
      <c r="K78" s="117">
        <v>1</v>
      </c>
      <c r="L78" s="117">
        <v>0</v>
      </c>
      <c r="M78" s="117">
        <v>1</v>
      </c>
      <c r="N78" s="117">
        <v>2</v>
      </c>
      <c r="O78" s="117">
        <v>2</v>
      </c>
      <c r="P78" s="117">
        <f t="shared" si="15"/>
        <v>6</v>
      </c>
      <c r="Q78" s="117">
        <f t="shared" si="16"/>
        <v>0.30000000000000004</v>
      </c>
      <c r="R78" s="118">
        <f t="shared" si="17"/>
        <v>0.8</v>
      </c>
      <c r="S78" s="118">
        <f t="shared" si="18"/>
        <v>0.52500000000000002</v>
      </c>
      <c r="T78" s="118">
        <f t="shared" si="19"/>
        <v>0.8</v>
      </c>
      <c r="U78" s="118">
        <f t="shared" si="20"/>
        <v>0.77499999999999991</v>
      </c>
      <c r="V78" s="118">
        <f t="shared" si="21"/>
        <v>0.99999999999999989</v>
      </c>
      <c r="W78" s="28">
        <f t="shared" si="22"/>
        <v>30</v>
      </c>
      <c r="X78" s="120">
        <f t="shared" si="23"/>
        <v>6</v>
      </c>
      <c r="Y78" s="125">
        <v>29</v>
      </c>
      <c r="Z78" s="122">
        <f t="shared" si="24"/>
        <v>23.200000000000003</v>
      </c>
      <c r="AA78" s="124"/>
      <c r="AB78" s="124"/>
      <c r="AC78" s="124"/>
      <c r="AD78" s="124"/>
      <c r="AE78" s="124"/>
      <c r="AF78" s="124"/>
      <c r="AG78" s="124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3"/>
    </row>
    <row r="79" spans="1:44" s="121" customFormat="1" x14ac:dyDescent="0.3">
      <c r="A79" s="115">
        <v>73</v>
      </c>
      <c r="B79" s="125">
        <v>204365</v>
      </c>
      <c r="C79" s="125" t="s">
        <v>176</v>
      </c>
      <c r="D79" s="116">
        <v>2.5</v>
      </c>
      <c r="E79" s="116">
        <v>3.5</v>
      </c>
      <c r="F79" s="116">
        <v>2</v>
      </c>
      <c r="G79" s="116">
        <v>4.5</v>
      </c>
      <c r="H79" s="116">
        <v>3</v>
      </c>
      <c r="I79" s="116">
        <f t="shared" si="13"/>
        <v>15.5</v>
      </c>
      <c r="J79" s="116">
        <f t="shared" si="14"/>
        <v>2.3249999999999997</v>
      </c>
      <c r="K79" s="117">
        <v>0</v>
      </c>
      <c r="L79" s="117">
        <v>1</v>
      </c>
      <c r="M79" s="117">
        <v>2</v>
      </c>
      <c r="N79" s="117">
        <v>1</v>
      </c>
      <c r="O79" s="117">
        <v>0</v>
      </c>
      <c r="P79" s="117">
        <f t="shared" si="15"/>
        <v>4</v>
      </c>
      <c r="Q79" s="117">
        <f t="shared" si="16"/>
        <v>0.2</v>
      </c>
      <c r="R79" s="118">
        <f t="shared" si="17"/>
        <v>0.375</v>
      </c>
      <c r="S79" s="118">
        <f t="shared" si="18"/>
        <v>0.57500000000000007</v>
      </c>
      <c r="T79" s="118">
        <f t="shared" si="19"/>
        <v>0.4</v>
      </c>
      <c r="U79" s="118">
        <f t="shared" si="20"/>
        <v>0.72499999999999998</v>
      </c>
      <c r="V79" s="118">
        <f t="shared" si="21"/>
        <v>0.44999999999999996</v>
      </c>
      <c r="W79" s="28">
        <f t="shared" si="22"/>
        <v>19.5</v>
      </c>
      <c r="X79" s="120">
        <f t="shared" si="23"/>
        <v>3.9000000000000004</v>
      </c>
      <c r="Y79" s="125">
        <v>16</v>
      </c>
      <c r="Z79" s="122">
        <f t="shared" si="24"/>
        <v>12.8</v>
      </c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3"/>
    </row>
    <row r="80" spans="1:44" s="121" customFormat="1" x14ac:dyDescent="0.3">
      <c r="A80" s="115">
        <v>74</v>
      </c>
      <c r="B80" s="125">
        <v>204366</v>
      </c>
      <c r="C80" s="125" t="s">
        <v>177</v>
      </c>
      <c r="D80" s="116">
        <v>10</v>
      </c>
      <c r="E80" s="116">
        <v>15</v>
      </c>
      <c r="F80" s="116">
        <v>9</v>
      </c>
      <c r="G80" s="116">
        <v>11</v>
      </c>
      <c r="H80" s="116">
        <v>16</v>
      </c>
      <c r="I80" s="116">
        <f t="shared" si="13"/>
        <v>61</v>
      </c>
      <c r="J80" s="116">
        <f t="shared" si="14"/>
        <v>9.15</v>
      </c>
      <c r="K80" s="117">
        <v>5</v>
      </c>
      <c r="L80" s="117">
        <v>4</v>
      </c>
      <c r="M80" s="117">
        <v>5</v>
      </c>
      <c r="N80" s="117">
        <v>3</v>
      </c>
      <c r="O80" s="117">
        <v>4</v>
      </c>
      <c r="P80" s="117">
        <f t="shared" si="15"/>
        <v>21</v>
      </c>
      <c r="Q80" s="117">
        <f t="shared" si="16"/>
        <v>1.05</v>
      </c>
      <c r="R80" s="118">
        <f t="shared" si="17"/>
        <v>1.75</v>
      </c>
      <c r="S80" s="118">
        <f t="shared" si="18"/>
        <v>2.4500000000000002</v>
      </c>
      <c r="T80" s="118">
        <f t="shared" si="19"/>
        <v>1.5999999999999999</v>
      </c>
      <c r="U80" s="118">
        <f t="shared" si="20"/>
        <v>1.7999999999999998</v>
      </c>
      <c r="V80" s="118">
        <f t="shared" si="21"/>
        <v>2.6</v>
      </c>
      <c r="W80" s="28">
        <f t="shared" si="22"/>
        <v>82</v>
      </c>
      <c r="X80" s="120">
        <f t="shared" si="23"/>
        <v>16.400000000000002</v>
      </c>
      <c r="Y80" s="125">
        <v>66</v>
      </c>
      <c r="Z80" s="122">
        <f t="shared" si="24"/>
        <v>52.800000000000004</v>
      </c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3"/>
    </row>
    <row r="81" spans="1:44" s="121" customFormat="1" x14ac:dyDescent="0.3">
      <c r="A81" s="115">
        <v>75</v>
      </c>
      <c r="B81" s="125">
        <v>204367</v>
      </c>
      <c r="C81" s="125" t="s">
        <v>178</v>
      </c>
      <c r="D81" s="116">
        <v>9</v>
      </c>
      <c r="E81" s="116">
        <v>5.5</v>
      </c>
      <c r="F81" s="116">
        <v>7</v>
      </c>
      <c r="G81" s="116">
        <v>6.5</v>
      </c>
      <c r="H81" s="116">
        <v>8</v>
      </c>
      <c r="I81" s="116">
        <f t="shared" si="13"/>
        <v>36</v>
      </c>
      <c r="J81" s="116">
        <f t="shared" si="14"/>
        <v>5.3999999999999995</v>
      </c>
      <c r="K81" s="117">
        <v>0</v>
      </c>
      <c r="L81" s="117">
        <v>2</v>
      </c>
      <c r="M81" s="117">
        <v>4</v>
      </c>
      <c r="N81" s="117">
        <v>5</v>
      </c>
      <c r="O81" s="117">
        <v>5</v>
      </c>
      <c r="P81" s="117">
        <f t="shared" si="15"/>
        <v>16</v>
      </c>
      <c r="Q81" s="117">
        <f t="shared" si="16"/>
        <v>0.8</v>
      </c>
      <c r="R81" s="118">
        <f t="shared" si="17"/>
        <v>1.3499999999999999</v>
      </c>
      <c r="S81" s="118">
        <f t="shared" si="18"/>
        <v>0.92499999999999993</v>
      </c>
      <c r="T81" s="118">
        <f t="shared" si="19"/>
        <v>1.25</v>
      </c>
      <c r="U81" s="118">
        <f t="shared" si="20"/>
        <v>1.2250000000000001</v>
      </c>
      <c r="V81" s="118">
        <f t="shared" si="21"/>
        <v>1.45</v>
      </c>
      <c r="W81" s="28">
        <f t="shared" si="22"/>
        <v>52</v>
      </c>
      <c r="X81" s="120">
        <f t="shared" si="23"/>
        <v>10.4</v>
      </c>
      <c r="Y81" s="125">
        <v>40</v>
      </c>
      <c r="Z81" s="122">
        <f t="shared" si="24"/>
        <v>32</v>
      </c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3"/>
    </row>
    <row r="82" spans="1:44" s="121" customFormat="1" x14ac:dyDescent="0.3">
      <c r="A82" s="115">
        <v>76</v>
      </c>
      <c r="B82" s="125">
        <v>204368</v>
      </c>
      <c r="C82" s="125" t="s">
        <v>179</v>
      </c>
      <c r="D82" s="116">
        <v>6</v>
      </c>
      <c r="E82" s="116">
        <v>8</v>
      </c>
      <c r="F82" s="116">
        <v>4.5</v>
      </c>
      <c r="G82" s="116">
        <v>6.5</v>
      </c>
      <c r="H82" s="116">
        <v>7</v>
      </c>
      <c r="I82" s="116">
        <f t="shared" si="13"/>
        <v>32</v>
      </c>
      <c r="J82" s="116">
        <f t="shared" si="14"/>
        <v>4.8</v>
      </c>
      <c r="K82" s="117">
        <v>2</v>
      </c>
      <c r="L82" s="117">
        <v>3</v>
      </c>
      <c r="M82" s="117">
        <v>4</v>
      </c>
      <c r="N82" s="117">
        <v>2</v>
      </c>
      <c r="O82" s="117">
        <v>0</v>
      </c>
      <c r="P82" s="117">
        <f t="shared" si="15"/>
        <v>11</v>
      </c>
      <c r="Q82" s="117">
        <f t="shared" si="16"/>
        <v>0.55000000000000004</v>
      </c>
      <c r="R82" s="118">
        <f t="shared" si="17"/>
        <v>0.99999999999999989</v>
      </c>
      <c r="S82" s="118">
        <f t="shared" si="18"/>
        <v>1.35</v>
      </c>
      <c r="T82" s="118">
        <f t="shared" si="19"/>
        <v>0.875</v>
      </c>
      <c r="U82" s="118">
        <f t="shared" si="20"/>
        <v>1.075</v>
      </c>
      <c r="V82" s="118">
        <f t="shared" si="21"/>
        <v>1.05</v>
      </c>
      <c r="W82" s="28">
        <f t="shared" si="22"/>
        <v>43</v>
      </c>
      <c r="X82" s="120">
        <f t="shared" si="23"/>
        <v>8.6</v>
      </c>
      <c r="Y82" s="125">
        <v>36</v>
      </c>
      <c r="Z82" s="122">
        <f t="shared" si="24"/>
        <v>28.8</v>
      </c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3"/>
    </row>
    <row r="83" spans="1:44" s="121" customFormat="1" x14ac:dyDescent="0.3">
      <c r="A83" s="115">
        <v>77</v>
      </c>
      <c r="B83" s="125">
        <v>204369</v>
      </c>
      <c r="C83" s="125" t="s">
        <v>180</v>
      </c>
      <c r="D83" s="116">
        <v>12</v>
      </c>
      <c r="E83" s="116">
        <v>9.5</v>
      </c>
      <c r="F83" s="116">
        <v>10.5</v>
      </c>
      <c r="G83" s="116">
        <v>13</v>
      </c>
      <c r="H83" s="116">
        <v>13</v>
      </c>
      <c r="I83" s="116">
        <f t="shared" si="13"/>
        <v>58</v>
      </c>
      <c r="J83" s="116">
        <f t="shared" si="14"/>
        <v>8.6999999999999993</v>
      </c>
      <c r="K83" s="117">
        <v>4</v>
      </c>
      <c r="L83" s="117">
        <v>5</v>
      </c>
      <c r="M83" s="117">
        <v>5</v>
      </c>
      <c r="N83" s="117">
        <v>4</v>
      </c>
      <c r="O83" s="117">
        <v>3</v>
      </c>
      <c r="P83" s="117">
        <f t="shared" si="15"/>
        <v>21</v>
      </c>
      <c r="Q83" s="117">
        <f t="shared" si="16"/>
        <v>1.05</v>
      </c>
      <c r="R83" s="118">
        <f t="shared" si="17"/>
        <v>1.9999999999999998</v>
      </c>
      <c r="S83" s="118">
        <f t="shared" si="18"/>
        <v>1.675</v>
      </c>
      <c r="T83" s="118">
        <f t="shared" si="19"/>
        <v>1.825</v>
      </c>
      <c r="U83" s="118">
        <f t="shared" si="20"/>
        <v>2.15</v>
      </c>
      <c r="V83" s="118">
        <f t="shared" si="21"/>
        <v>2.1</v>
      </c>
      <c r="W83" s="28">
        <f t="shared" si="22"/>
        <v>79</v>
      </c>
      <c r="X83" s="120">
        <f t="shared" si="23"/>
        <v>15.8</v>
      </c>
      <c r="Y83" s="125">
        <v>61</v>
      </c>
      <c r="Z83" s="122">
        <f t="shared" si="24"/>
        <v>48.800000000000004</v>
      </c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24"/>
      <c r="AL83" s="124"/>
      <c r="AM83" s="124"/>
      <c r="AN83" s="124"/>
      <c r="AO83" s="124"/>
      <c r="AP83" s="124"/>
      <c r="AQ83" s="124"/>
      <c r="AR83" s="123"/>
    </row>
    <row r="84" spans="1:44" s="121" customFormat="1" x14ac:dyDescent="0.3">
      <c r="A84" s="115">
        <v>78</v>
      </c>
      <c r="B84" s="125">
        <v>204370</v>
      </c>
      <c r="C84" s="125" t="s">
        <v>181</v>
      </c>
      <c r="D84" s="116">
        <v>9</v>
      </c>
      <c r="E84" s="116">
        <v>8.5</v>
      </c>
      <c r="F84" s="116">
        <v>7</v>
      </c>
      <c r="G84" s="116">
        <v>6.5</v>
      </c>
      <c r="H84" s="116">
        <v>5</v>
      </c>
      <c r="I84" s="116">
        <f t="shared" si="13"/>
        <v>36</v>
      </c>
      <c r="J84" s="116">
        <f t="shared" si="14"/>
        <v>5.3999999999999995</v>
      </c>
      <c r="K84" s="117">
        <v>5</v>
      </c>
      <c r="L84" s="117">
        <v>3</v>
      </c>
      <c r="M84" s="117">
        <v>4</v>
      </c>
      <c r="N84" s="117">
        <v>3</v>
      </c>
      <c r="O84" s="117">
        <v>2</v>
      </c>
      <c r="P84" s="117">
        <f t="shared" si="15"/>
        <v>17</v>
      </c>
      <c r="Q84" s="117">
        <f t="shared" si="16"/>
        <v>0.85000000000000009</v>
      </c>
      <c r="R84" s="118">
        <f t="shared" si="17"/>
        <v>1.5999999999999999</v>
      </c>
      <c r="S84" s="118">
        <f t="shared" si="18"/>
        <v>1.4249999999999998</v>
      </c>
      <c r="T84" s="118">
        <f t="shared" si="19"/>
        <v>1.25</v>
      </c>
      <c r="U84" s="118">
        <f t="shared" si="20"/>
        <v>1.125</v>
      </c>
      <c r="V84" s="118">
        <f t="shared" si="21"/>
        <v>0.85</v>
      </c>
      <c r="W84" s="28">
        <f t="shared" si="22"/>
        <v>53</v>
      </c>
      <c r="X84" s="120">
        <f t="shared" si="23"/>
        <v>10.600000000000001</v>
      </c>
      <c r="Y84" s="125">
        <v>40</v>
      </c>
      <c r="Z84" s="122">
        <f t="shared" si="24"/>
        <v>32</v>
      </c>
      <c r="AA84" s="124"/>
      <c r="AB84" s="124"/>
      <c r="AC84" s="124"/>
      <c r="AD84" s="124"/>
      <c r="AE84" s="124"/>
      <c r="AF84" s="124"/>
      <c r="AG84" s="124"/>
      <c r="AH84" s="124"/>
      <c r="AI84" s="124"/>
      <c r="AJ84" s="124"/>
      <c r="AK84" s="124"/>
      <c r="AL84" s="124"/>
      <c r="AM84" s="124"/>
      <c r="AN84" s="124"/>
      <c r="AO84" s="124"/>
      <c r="AP84" s="124"/>
      <c r="AQ84" s="124"/>
      <c r="AR84" s="123"/>
    </row>
    <row r="85" spans="1:44" s="121" customFormat="1" x14ac:dyDescent="0.3">
      <c r="A85" s="115">
        <v>79</v>
      </c>
      <c r="B85" s="125">
        <v>204371</v>
      </c>
      <c r="C85" s="125" t="s">
        <v>182</v>
      </c>
      <c r="D85" s="116">
        <v>7</v>
      </c>
      <c r="E85" s="116">
        <v>6</v>
      </c>
      <c r="F85" s="116">
        <v>5</v>
      </c>
      <c r="G85" s="116">
        <v>5.5</v>
      </c>
      <c r="H85" s="116">
        <v>8</v>
      </c>
      <c r="I85" s="116">
        <f t="shared" si="13"/>
        <v>31.5</v>
      </c>
      <c r="J85" s="116">
        <f t="shared" si="14"/>
        <v>4.7249999999999996</v>
      </c>
      <c r="K85" s="117">
        <v>6</v>
      </c>
      <c r="L85" s="117">
        <v>6</v>
      </c>
      <c r="M85" s="117">
        <v>5</v>
      </c>
      <c r="N85" s="117">
        <v>6</v>
      </c>
      <c r="O85" s="117">
        <v>6</v>
      </c>
      <c r="P85" s="117">
        <f t="shared" si="15"/>
        <v>29</v>
      </c>
      <c r="Q85" s="117">
        <f t="shared" si="16"/>
        <v>1.4500000000000002</v>
      </c>
      <c r="R85" s="118">
        <f t="shared" si="17"/>
        <v>1.35</v>
      </c>
      <c r="S85" s="118">
        <f t="shared" si="18"/>
        <v>1.2</v>
      </c>
      <c r="T85" s="118">
        <f t="shared" si="19"/>
        <v>1</v>
      </c>
      <c r="U85" s="118">
        <f t="shared" si="20"/>
        <v>1.125</v>
      </c>
      <c r="V85" s="118">
        <f t="shared" si="21"/>
        <v>1.5</v>
      </c>
      <c r="W85" s="28">
        <f t="shared" si="22"/>
        <v>60.5</v>
      </c>
      <c r="X85" s="120">
        <f t="shared" si="23"/>
        <v>12.100000000000001</v>
      </c>
      <c r="Y85" s="125">
        <v>38</v>
      </c>
      <c r="Z85" s="122">
        <f t="shared" si="24"/>
        <v>30.400000000000002</v>
      </c>
      <c r="AA85" s="124"/>
      <c r="AB85" s="124"/>
      <c r="AC85" s="124"/>
      <c r="AD85" s="124"/>
      <c r="AE85" s="124"/>
      <c r="AF85" s="124"/>
      <c r="AG85" s="124"/>
      <c r="AH85" s="124"/>
      <c r="AI85" s="124"/>
      <c r="AJ85" s="124"/>
      <c r="AK85" s="124"/>
      <c r="AL85" s="124"/>
      <c r="AM85" s="124"/>
      <c r="AN85" s="124"/>
      <c r="AO85" s="124"/>
      <c r="AP85" s="124"/>
      <c r="AQ85" s="124"/>
      <c r="AR85" s="123"/>
    </row>
    <row r="86" spans="1:44" s="121" customFormat="1" x14ac:dyDescent="0.3">
      <c r="A86" s="115">
        <v>80</v>
      </c>
      <c r="B86" s="125">
        <v>204372</v>
      </c>
      <c r="C86" s="125" t="s">
        <v>183</v>
      </c>
      <c r="D86" s="116">
        <v>16</v>
      </c>
      <c r="E86" s="116">
        <v>14.5</v>
      </c>
      <c r="F86" s="116">
        <v>15</v>
      </c>
      <c r="G86" s="116">
        <v>17.5</v>
      </c>
      <c r="H86" s="116">
        <v>18</v>
      </c>
      <c r="I86" s="116">
        <f t="shared" si="13"/>
        <v>81</v>
      </c>
      <c r="J86" s="116">
        <f t="shared" si="14"/>
        <v>12.15</v>
      </c>
      <c r="K86" s="117">
        <v>6</v>
      </c>
      <c r="L86" s="117">
        <v>6</v>
      </c>
      <c r="M86" s="117">
        <v>6</v>
      </c>
      <c r="N86" s="117">
        <v>6</v>
      </c>
      <c r="O86" s="117">
        <v>6</v>
      </c>
      <c r="P86" s="117">
        <f t="shared" si="15"/>
        <v>30</v>
      </c>
      <c r="Q86" s="117">
        <f t="shared" si="16"/>
        <v>1.5</v>
      </c>
      <c r="R86" s="118">
        <f t="shared" si="17"/>
        <v>2.7</v>
      </c>
      <c r="S86" s="118">
        <f t="shared" si="18"/>
        <v>2.4749999999999996</v>
      </c>
      <c r="T86" s="118">
        <f t="shared" si="19"/>
        <v>2.5499999999999998</v>
      </c>
      <c r="U86" s="118">
        <f t="shared" si="20"/>
        <v>2.9249999999999998</v>
      </c>
      <c r="V86" s="118">
        <f t="shared" si="21"/>
        <v>3</v>
      </c>
      <c r="W86" s="28">
        <f t="shared" si="22"/>
        <v>111</v>
      </c>
      <c r="X86" s="120">
        <f t="shared" si="23"/>
        <v>22.200000000000003</v>
      </c>
      <c r="Y86" s="125">
        <v>85</v>
      </c>
      <c r="Z86" s="122">
        <f t="shared" si="24"/>
        <v>68</v>
      </c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3"/>
    </row>
    <row r="87" spans="1:44" s="121" customFormat="1" x14ac:dyDescent="0.3">
      <c r="A87" s="115">
        <v>81</v>
      </c>
      <c r="B87" s="125">
        <v>204373</v>
      </c>
      <c r="C87" s="125" t="s">
        <v>184</v>
      </c>
      <c r="D87" s="116">
        <v>16</v>
      </c>
      <c r="E87" s="116">
        <v>15.5</v>
      </c>
      <c r="F87" s="116">
        <v>17</v>
      </c>
      <c r="G87" s="116">
        <v>19</v>
      </c>
      <c r="H87" s="116">
        <v>16.5</v>
      </c>
      <c r="I87" s="116">
        <f t="shared" si="13"/>
        <v>84</v>
      </c>
      <c r="J87" s="116">
        <f t="shared" si="14"/>
        <v>12.6</v>
      </c>
      <c r="K87" s="117">
        <v>4</v>
      </c>
      <c r="L87" s="117">
        <v>5</v>
      </c>
      <c r="M87" s="117">
        <v>2</v>
      </c>
      <c r="N87" s="117">
        <v>4</v>
      </c>
      <c r="O87" s="117">
        <v>5</v>
      </c>
      <c r="P87" s="117">
        <f t="shared" si="15"/>
        <v>20</v>
      </c>
      <c r="Q87" s="117">
        <f t="shared" si="16"/>
        <v>1</v>
      </c>
      <c r="R87" s="118">
        <f t="shared" si="17"/>
        <v>2.6</v>
      </c>
      <c r="S87" s="118">
        <f t="shared" si="18"/>
        <v>2.5749999999999997</v>
      </c>
      <c r="T87" s="118">
        <f t="shared" si="19"/>
        <v>2.65</v>
      </c>
      <c r="U87" s="118">
        <f t="shared" si="20"/>
        <v>3.0500000000000003</v>
      </c>
      <c r="V87" s="118">
        <f t="shared" si="21"/>
        <v>2.7250000000000001</v>
      </c>
      <c r="W87" s="28">
        <f t="shared" si="22"/>
        <v>104</v>
      </c>
      <c r="X87" s="120">
        <f t="shared" si="23"/>
        <v>20.8</v>
      </c>
      <c r="Y87" s="125">
        <v>87</v>
      </c>
      <c r="Z87" s="122">
        <f t="shared" si="24"/>
        <v>69.600000000000009</v>
      </c>
      <c r="AA87" s="124"/>
      <c r="AB87" s="124"/>
      <c r="AC87" s="124"/>
      <c r="AD87" s="124"/>
      <c r="AE87" s="124"/>
      <c r="AF87" s="124"/>
      <c r="AG87" s="124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3"/>
    </row>
    <row r="88" spans="1:44" s="121" customFormat="1" x14ac:dyDescent="0.3">
      <c r="A88" s="115">
        <v>82</v>
      </c>
      <c r="B88" s="125">
        <v>204374</v>
      </c>
      <c r="C88" s="125" t="s">
        <v>185</v>
      </c>
      <c r="D88" s="116">
        <v>9</v>
      </c>
      <c r="E88" s="116">
        <v>10</v>
      </c>
      <c r="F88" s="116">
        <v>8.5</v>
      </c>
      <c r="G88" s="116">
        <v>11</v>
      </c>
      <c r="H88" s="116">
        <v>14</v>
      </c>
      <c r="I88" s="116">
        <f t="shared" si="13"/>
        <v>52.5</v>
      </c>
      <c r="J88" s="116">
        <f t="shared" si="14"/>
        <v>7.875</v>
      </c>
      <c r="K88" s="117">
        <v>4</v>
      </c>
      <c r="L88" s="117">
        <v>5</v>
      </c>
      <c r="M88" s="117">
        <v>6</v>
      </c>
      <c r="N88" s="117">
        <v>4</v>
      </c>
      <c r="O88" s="117">
        <v>3</v>
      </c>
      <c r="P88" s="117">
        <f t="shared" ref="P88:P89" si="25">SUM(K88:O88)</f>
        <v>22</v>
      </c>
      <c r="Q88" s="117">
        <f t="shared" ref="Q88:Q89" si="26">P88*0.05</f>
        <v>1.1000000000000001</v>
      </c>
      <c r="R88" s="118">
        <f t="shared" si="17"/>
        <v>1.5499999999999998</v>
      </c>
      <c r="S88" s="118">
        <f t="shared" si="18"/>
        <v>1.75</v>
      </c>
      <c r="T88" s="118">
        <f t="shared" si="19"/>
        <v>1.575</v>
      </c>
      <c r="U88" s="118">
        <f t="shared" si="20"/>
        <v>1.8499999999999999</v>
      </c>
      <c r="V88" s="118">
        <f t="shared" si="21"/>
        <v>2.25</v>
      </c>
      <c r="W88" s="28">
        <f t="shared" si="22"/>
        <v>74.5</v>
      </c>
      <c r="X88" s="120">
        <f t="shared" si="23"/>
        <v>14.9</v>
      </c>
      <c r="Y88" s="125">
        <v>55</v>
      </c>
      <c r="Z88" s="122">
        <f t="shared" si="24"/>
        <v>44</v>
      </c>
      <c r="AA88" s="124"/>
      <c r="AB88" s="124"/>
      <c r="AC88" s="124"/>
      <c r="AD88" s="124"/>
      <c r="AE88" s="124"/>
      <c r="AF88" s="124"/>
      <c r="AG88" s="124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3"/>
    </row>
    <row r="89" spans="1:44" s="121" customFormat="1" x14ac:dyDescent="0.3">
      <c r="A89" s="115">
        <v>83</v>
      </c>
      <c r="B89" s="125">
        <v>204375</v>
      </c>
      <c r="C89" s="125" t="s">
        <v>186</v>
      </c>
      <c r="D89" s="116">
        <v>19</v>
      </c>
      <c r="E89" s="116">
        <v>18.5</v>
      </c>
      <c r="F89" s="116">
        <v>15</v>
      </c>
      <c r="G89" s="116">
        <v>12.5</v>
      </c>
      <c r="H89" s="116">
        <v>14.5</v>
      </c>
      <c r="I89" s="116">
        <f t="shared" si="13"/>
        <v>79.5</v>
      </c>
      <c r="J89" s="116">
        <f t="shared" si="14"/>
        <v>11.924999999999999</v>
      </c>
      <c r="K89" s="117">
        <v>6</v>
      </c>
      <c r="L89" s="117">
        <v>5</v>
      </c>
      <c r="M89" s="117">
        <v>6</v>
      </c>
      <c r="N89" s="117">
        <v>4</v>
      </c>
      <c r="O89" s="117">
        <v>5</v>
      </c>
      <c r="P89" s="117">
        <f t="shared" si="25"/>
        <v>26</v>
      </c>
      <c r="Q89" s="117">
        <f t="shared" si="26"/>
        <v>1.3</v>
      </c>
      <c r="R89" s="118">
        <f t="shared" si="17"/>
        <v>3.1500000000000004</v>
      </c>
      <c r="S89" s="118">
        <f t="shared" si="18"/>
        <v>3.0249999999999999</v>
      </c>
      <c r="T89" s="118">
        <f t="shared" si="19"/>
        <v>2.5499999999999998</v>
      </c>
      <c r="U89" s="118">
        <f t="shared" si="20"/>
        <v>2.0750000000000002</v>
      </c>
      <c r="V89" s="118">
        <f t="shared" si="21"/>
        <v>2.4249999999999998</v>
      </c>
      <c r="W89" s="28">
        <f t="shared" si="22"/>
        <v>105.5</v>
      </c>
      <c r="X89" s="120">
        <f t="shared" si="23"/>
        <v>21.1</v>
      </c>
      <c r="Y89" s="125">
        <v>82</v>
      </c>
      <c r="Z89" s="122">
        <f t="shared" si="24"/>
        <v>65.600000000000009</v>
      </c>
      <c r="AA89" s="124"/>
      <c r="AB89" s="124"/>
      <c r="AC89" s="124"/>
      <c r="AD89" s="124"/>
      <c r="AE89" s="124"/>
      <c r="AF89" s="124"/>
      <c r="AG89" s="124"/>
      <c r="AH89" s="124"/>
      <c r="AI89" s="124"/>
      <c r="AJ89" s="124"/>
      <c r="AK89" s="124"/>
      <c r="AL89" s="124"/>
      <c r="AM89" s="124"/>
      <c r="AN89" s="124"/>
      <c r="AO89" s="124"/>
      <c r="AP89" s="124"/>
      <c r="AQ89" s="124"/>
      <c r="AR89" s="123"/>
    </row>
    <row r="90" spans="1:44" s="121" customFormat="1" x14ac:dyDescent="0.3">
      <c r="A90" s="115">
        <v>84</v>
      </c>
      <c r="B90" s="125">
        <v>207376</v>
      </c>
      <c r="C90" s="125" t="s">
        <v>187</v>
      </c>
      <c r="D90" s="116">
        <v>18</v>
      </c>
      <c r="E90" s="116">
        <v>19</v>
      </c>
      <c r="F90" s="116">
        <v>17</v>
      </c>
      <c r="G90" s="116">
        <v>18.5</v>
      </c>
      <c r="H90" s="116">
        <v>19.5</v>
      </c>
      <c r="I90" s="116">
        <f t="shared" si="13"/>
        <v>92</v>
      </c>
      <c r="J90" s="116">
        <f t="shared" si="14"/>
        <v>13.799999999999999</v>
      </c>
      <c r="K90" s="117">
        <v>6</v>
      </c>
      <c r="L90" s="117">
        <v>6</v>
      </c>
      <c r="M90" s="117">
        <v>6</v>
      </c>
      <c r="N90" s="117">
        <v>6</v>
      </c>
      <c r="O90" s="117">
        <v>6</v>
      </c>
      <c r="P90" s="117">
        <f t="shared" si="15"/>
        <v>30</v>
      </c>
      <c r="Q90" s="117">
        <f t="shared" si="16"/>
        <v>1.5</v>
      </c>
      <c r="R90" s="118">
        <f t="shared" si="17"/>
        <v>3</v>
      </c>
      <c r="S90" s="118">
        <f t="shared" si="18"/>
        <v>3.1500000000000004</v>
      </c>
      <c r="T90" s="118">
        <f t="shared" si="19"/>
        <v>2.8499999999999996</v>
      </c>
      <c r="U90" s="118">
        <f t="shared" si="20"/>
        <v>3.0750000000000002</v>
      </c>
      <c r="V90" s="118">
        <f t="shared" si="21"/>
        <v>3.2249999999999996</v>
      </c>
      <c r="W90" s="28">
        <f t="shared" si="22"/>
        <v>122</v>
      </c>
      <c r="X90" s="120">
        <f t="shared" si="23"/>
        <v>24.400000000000002</v>
      </c>
      <c r="Y90" s="125">
        <v>94</v>
      </c>
      <c r="Z90" s="122">
        <f t="shared" si="24"/>
        <v>75.2</v>
      </c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3"/>
    </row>
    <row r="91" spans="1:44" s="121" customFormat="1" x14ac:dyDescent="0.3">
      <c r="A91" s="115">
        <v>85</v>
      </c>
      <c r="B91" s="125">
        <v>204377</v>
      </c>
      <c r="C91" s="125" t="s">
        <v>188</v>
      </c>
      <c r="D91" s="116">
        <v>11</v>
      </c>
      <c r="E91" s="116">
        <v>9</v>
      </c>
      <c r="F91" s="116">
        <v>8.5</v>
      </c>
      <c r="G91" s="116">
        <v>7.5</v>
      </c>
      <c r="H91" s="116">
        <v>9</v>
      </c>
      <c r="I91" s="116">
        <f t="shared" si="13"/>
        <v>45</v>
      </c>
      <c r="J91" s="116">
        <f t="shared" si="14"/>
        <v>6.75</v>
      </c>
      <c r="K91" s="117">
        <v>4</v>
      </c>
      <c r="L91" s="117">
        <v>3</v>
      </c>
      <c r="M91" s="117">
        <v>2</v>
      </c>
      <c r="N91" s="117">
        <v>4</v>
      </c>
      <c r="O91" s="117">
        <v>3</v>
      </c>
      <c r="P91" s="117">
        <f t="shared" si="15"/>
        <v>16</v>
      </c>
      <c r="Q91" s="117">
        <f t="shared" si="16"/>
        <v>0.8</v>
      </c>
      <c r="R91" s="118">
        <f t="shared" si="17"/>
        <v>1.8499999999999999</v>
      </c>
      <c r="S91" s="118">
        <f t="shared" si="18"/>
        <v>1.5</v>
      </c>
      <c r="T91" s="118">
        <f t="shared" si="19"/>
        <v>1.375</v>
      </c>
      <c r="U91" s="118">
        <f t="shared" si="20"/>
        <v>1.325</v>
      </c>
      <c r="V91" s="118">
        <f t="shared" si="21"/>
        <v>1.5</v>
      </c>
      <c r="W91" s="28">
        <f t="shared" si="22"/>
        <v>61</v>
      </c>
      <c r="X91" s="120">
        <f t="shared" si="23"/>
        <v>12.200000000000001</v>
      </c>
      <c r="Y91" s="125">
        <v>46</v>
      </c>
      <c r="Z91" s="122">
        <f t="shared" si="24"/>
        <v>36.800000000000004</v>
      </c>
      <c r="AA91" s="124"/>
      <c r="AB91" s="124"/>
      <c r="AC91" s="124"/>
      <c r="AD91" s="124"/>
      <c r="AE91" s="124"/>
      <c r="AF91" s="124"/>
      <c r="AG91" s="124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3"/>
    </row>
    <row r="92" spans="1:44" s="121" customFormat="1" x14ac:dyDescent="0.3">
      <c r="A92" s="115">
        <v>86</v>
      </c>
      <c r="B92" s="125">
        <v>204378</v>
      </c>
      <c r="C92" s="125" t="s">
        <v>189</v>
      </c>
      <c r="D92" s="116">
        <v>8</v>
      </c>
      <c r="E92" s="116">
        <v>6.5</v>
      </c>
      <c r="F92" s="116">
        <v>7</v>
      </c>
      <c r="G92" s="116">
        <v>8.5</v>
      </c>
      <c r="H92" s="116">
        <v>9</v>
      </c>
      <c r="I92" s="116">
        <f t="shared" si="13"/>
        <v>39</v>
      </c>
      <c r="J92" s="116">
        <f t="shared" si="14"/>
        <v>5.85</v>
      </c>
      <c r="K92" s="117">
        <v>2</v>
      </c>
      <c r="L92" s="117">
        <v>3</v>
      </c>
      <c r="M92" s="117">
        <v>4</v>
      </c>
      <c r="N92" s="117">
        <v>3</v>
      </c>
      <c r="O92" s="117">
        <v>3</v>
      </c>
      <c r="P92" s="117">
        <f t="shared" si="15"/>
        <v>15</v>
      </c>
      <c r="Q92" s="117">
        <f t="shared" si="16"/>
        <v>0.75</v>
      </c>
      <c r="R92" s="118">
        <f t="shared" si="17"/>
        <v>1.3</v>
      </c>
      <c r="S92" s="118">
        <f t="shared" si="18"/>
        <v>1.125</v>
      </c>
      <c r="T92" s="118">
        <f t="shared" si="19"/>
        <v>1.25</v>
      </c>
      <c r="U92" s="118">
        <f t="shared" si="20"/>
        <v>1.4249999999999998</v>
      </c>
      <c r="V92" s="118">
        <f t="shared" si="21"/>
        <v>1.5</v>
      </c>
      <c r="W92" s="28">
        <f t="shared" si="22"/>
        <v>54</v>
      </c>
      <c r="X92" s="120">
        <f t="shared" si="23"/>
        <v>10.8</v>
      </c>
      <c r="Y92" s="125">
        <v>43</v>
      </c>
      <c r="Z92" s="122">
        <f t="shared" si="24"/>
        <v>34.4</v>
      </c>
      <c r="AA92" s="124"/>
      <c r="AB92" s="124"/>
      <c r="AC92" s="124"/>
      <c r="AD92" s="124"/>
      <c r="AE92" s="124"/>
      <c r="AF92" s="124"/>
      <c r="AG92" s="124"/>
      <c r="AH92" s="124"/>
      <c r="AI92" s="124"/>
      <c r="AJ92" s="124"/>
      <c r="AK92" s="124"/>
      <c r="AL92" s="124"/>
      <c r="AM92" s="124"/>
      <c r="AN92" s="124"/>
      <c r="AO92" s="124"/>
      <c r="AP92" s="124"/>
      <c r="AQ92" s="124"/>
      <c r="AR92" s="123"/>
    </row>
    <row r="93" spans="1:44" s="121" customFormat="1" x14ac:dyDescent="0.3">
      <c r="A93" s="115">
        <v>87</v>
      </c>
      <c r="B93" s="125">
        <v>204379</v>
      </c>
      <c r="C93" s="125" t="s">
        <v>190</v>
      </c>
      <c r="D93" s="116"/>
      <c r="E93" s="116"/>
      <c r="F93" s="116"/>
      <c r="G93" s="116"/>
      <c r="H93" s="116"/>
      <c r="I93" s="116"/>
      <c r="J93" s="116"/>
      <c r="K93" s="117"/>
      <c r="L93" s="117"/>
      <c r="M93" s="117"/>
      <c r="N93" s="117"/>
      <c r="O93" s="117"/>
      <c r="P93" s="117"/>
      <c r="Q93" s="117"/>
      <c r="R93" s="118"/>
      <c r="S93" s="118"/>
      <c r="T93" s="118"/>
      <c r="U93" s="118"/>
      <c r="V93" s="118"/>
      <c r="W93" s="28"/>
      <c r="X93" s="120"/>
      <c r="Y93" s="125" t="s">
        <v>199</v>
      </c>
      <c r="Z93" s="122" t="e">
        <f t="shared" si="24"/>
        <v>#VALUE!</v>
      </c>
      <c r="AA93" s="124"/>
      <c r="AB93" s="124"/>
      <c r="AC93" s="124"/>
      <c r="AD93" s="124"/>
      <c r="AE93" s="124"/>
      <c r="AF93" s="124"/>
      <c r="AG93" s="124"/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3"/>
    </row>
    <row r="94" spans="1:44" s="121" customFormat="1" x14ac:dyDescent="0.3">
      <c r="A94" s="115">
        <v>88</v>
      </c>
      <c r="B94" s="125">
        <v>207380</v>
      </c>
      <c r="C94" s="125" t="s">
        <v>191</v>
      </c>
      <c r="D94" s="116">
        <v>10</v>
      </c>
      <c r="E94" s="116">
        <v>9.5</v>
      </c>
      <c r="F94" s="116">
        <v>7.5</v>
      </c>
      <c r="G94" s="116">
        <v>8</v>
      </c>
      <c r="H94" s="116">
        <v>6</v>
      </c>
      <c r="I94" s="116">
        <f t="shared" si="13"/>
        <v>41</v>
      </c>
      <c r="J94" s="116">
        <f t="shared" si="14"/>
        <v>6.1499999999999995</v>
      </c>
      <c r="K94" s="117">
        <v>2</v>
      </c>
      <c r="L94" s="117">
        <v>3</v>
      </c>
      <c r="M94" s="117">
        <v>2</v>
      </c>
      <c r="N94" s="117">
        <v>4</v>
      </c>
      <c r="O94" s="117">
        <v>3</v>
      </c>
      <c r="P94" s="117">
        <f t="shared" si="15"/>
        <v>14</v>
      </c>
      <c r="Q94" s="117">
        <f t="shared" si="16"/>
        <v>0.70000000000000007</v>
      </c>
      <c r="R94" s="118">
        <f t="shared" si="17"/>
        <v>1.6</v>
      </c>
      <c r="S94" s="118">
        <f t="shared" si="18"/>
        <v>1.5750000000000002</v>
      </c>
      <c r="T94" s="118">
        <f t="shared" si="19"/>
        <v>1.2250000000000001</v>
      </c>
      <c r="U94" s="118">
        <f t="shared" si="20"/>
        <v>1.4</v>
      </c>
      <c r="V94" s="118">
        <f t="shared" si="21"/>
        <v>1.0499999999999998</v>
      </c>
      <c r="W94" s="28">
        <f t="shared" si="22"/>
        <v>55</v>
      </c>
      <c r="X94" s="120">
        <f t="shared" si="23"/>
        <v>11</v>
      </c>
      <c r="Y94" s="125">
        <v>40</v>
      </c>
      <c r="Z94" s="122">
        <f t="shared" si="24"/>
        <v>32</v>
      </c>
      <c r="AA94" s="124"/>
      <c r="AB94" s="124"/>
      <c r="AC94" s="124"/>
      <c r="AD94" s="124"/>
      <c r="AE94" s="124"/>
      <c r="AF94" s="124"/>
      <c r="AG94" s="124"/>
      <c r="AH94" s="124"/>
      <c r="AI94" s="124"/>
      <c r="AJ94" s="124"/>
      <c r="AK94" s="124"/>
      <c r="AL94" s="124"/>
      <c r="AM94" s="124"/>
      <c r="AN94" s="124"/>
      <c r="AO94" s="124"/>
      <c r="AP94" s="124"/>
      <c r="AQ94" s="124"/>
      <c r="AR94" s="123"/>
    </row>
    <row r="95" spans="1:44" s="121" customFormat="1" x14ac:dyDescent="0.3">
      <c r="A95" s="115">
        <v>89</v>
      </c>
      <c r="B95" s="125">
        <v>204381</v>
      </c>
      <c r="C95" s="125" t="s">
        <v>192</v>
      </c>
      <c r="D95" s="116">
        <v>11</v>
      </c>
      <c r="E95" s="116">
        <v>9</v>
      </c>
      <c r="F95" s="116">
        <v>7</v>
      </c>
      <c r="G95" s="116">
        <v>8.5</v>
      </c>
      <c r="H95" s="116">
        <v>7</v>
      </c>
      <c r="I95" s="116">
        <f t="shared" si="13"/>
        <v>42.5</v>
      </c>
      <c r="J95" s="116">
        <f t="shared" si="14"/>
        <v>6.375</v>
      </c>
      <c r="K95" s="117">
        <v>3</v>
      </c>
      <c r="L95" s="117">
        <v>2</v>
      </c>
      <c r="M95" s="117">
        <v>3</v>
      </c>
      <c r="N95" s="117">
        <v>4</v>
      </c>
      <c r="O95" s="117">
        <v>3</v>
      </c>
      <c r="P95" s="117">
        <f t="shared" si="15"/>
        <v>15</v>
      </c>
      <c r="Q95" s="117">
        <f t="shared" si="16"/>
        <v>0.75</v>
      </c>
      <c r="R95" s="118">
        <f t="shared" si="17"/>
        <v>1.7999999999999998</v>
      </c>
      <c r="S95" s="118">
        <f t="shared" si="18"/>
        <v>1.45</v>
      </c>
      <c r="T95" s="118">
        <f t="shared" si="19"/>
        <v>1.2000000000000002</v>
      </c>
      <c r="U95" s="118">
        <f t="shared" si="20"/>
        <v>1.4749999999999999</v>
      </c>
      <c r="V95" s="118">
        <f t="shared" si="21"/>
        <v>1.2000000000000002</v>
      </c>
      <c r="W95" s="28">
        <f t="shared" si="22"/>
        <v>57.5</v>
      </c>
      <c r="X95" s="120">
        <f t="shared" si="23"/>
        <v>11.5</v>
      </c>
      <c r="Y95" s="125">
        <v>47</v>
      </c>
      <c r="Z95" s="122">
        <f t="shared" si="24"/>
        <v>37.6</v>
      </c>
      <c r="AA95" s="124"/>
      <c r="AB95" s="124"/>
      <c r="AC95" s="124"/>
      <c r="AD95" s="124"/>
      <c r="AE95" s="124"/>
      <c r="AF95" s="124"/>
      <c r="AG95" s="124"/>
      <c r="AH95" s="124"/>
      <c r="AI95" s="124"/>
      <c r="AJ95" s="124"/>
      <c r="AK95" s="124"/>
      <c r="AL95" s="124"/>
      <c r="AM95" s="124"/>
      <c r="AN95" s="124"/>
      <c r="AO95" s="124"/>
      <c r="AP95" s="124"/>
      <c r="AQ95" s="124"/>
      <c r="AR95" s="123"/>
    </row>
    <row r="96" spans="1:44" s="121" customFormat="1" x14ac:dyDescent="0.3">
      <c r="A96" s="115">
        <v>90</v>
      </c>
      <c r="B96" s="125">
        <v>204382</v>
      </c>
      <c r="C96" s="125" t="s">
        <v>193</v>
      </c>
      <c r="D96" s="116">
        <v>15</v>
      </c>
      <c r="E96" s="116">
        <v>10</v>
      </c>
      <c r="F96" s="116">
        <v>8</v>
      </c>
      <c r="G96" s="116">
        <v>12</v>
      </c>
      <c r="H96" s="116">
        <v>9</v>
      </c>
      <c r="I96" s="116">
        <f t="shared" si="13"/>
        <v>54</v>
      </c>
      <c r="J96" s="116">
        <f t="shared" si="14"/>
        <v>8.1</v>
      </c>
      <c r="K96" s="117">
        <v>4</v>
      </c>
      <c r="L96" s="117">
        <v>5</v>
      </c>
      <c r="M96" s="117">
        <v>4</v>
      </c>
      <c r="N96" s="117">
        <v>4</v>
      </c>
      <c r="O96" s="117">
        <v>4</v>
      </c>
      <c r="P96" s="117">
        <f t="shared" si="15"/>
        <v>21</v>
      </c>
      <c r="Q96" s="117">
        <f t="shared" si="16"/>
        <v>1.05</v>
      </c>
      <c r="R96" s="118">
        <f t="shared" si="17"/>
        <v>2.4500000000000002</v>
      </c>
      <c r="S96" s="118">
        <f t="shared" si="18"/>
        <v>1.75</v>
      </c>
      <c r="T96" s="118">
        <f t="shared" si="19"/>
        <v>1.4</v>
      </c>
      <c r="U96" s="118">
        <f t="shared" si="20"/>
        <v>1.9999999999999998</v>
      </c>
      <c r="V96" s="118">
        <f t="shared" si="21"/>
        <v>1.5499999999999998</v>
      </c>
      <c r="W96" s="28">
        <f t="shared" si="22"/>
        <v>75</v>
      </c>
      <c r="X96" s="120">
        <f t="shared" si="23"/>
        <v>15</v>
      </c>
      <c r="Y96" s="125">
        <v>60</v>
      </c>
      <c r="Z96" s="122">
        <f t="shared" si="24"/>
        <v>48</v>
      </c>
      <c r="AA96" s="124"/>
      <c r="AB96" s="124"/>
      <c r="AC96" s="124"/>
      <c r="AD96" s="124"/>
      <c r="AE96" s="124"/>
      <c r="AF96" s="124"/>
      <c r="AG96" s="124"/>
      <c r="AH96" s="124"/>
      <c r="AI96" s="124"/>
      <c r="AJ96" s="124"/>
      <c r="AK96" s="124"/>
      <c r="AL96" s="124"/>
      <c r="AM96" s="124"/>
      <c r="AN96" s="124"/>
      <c r="AO96" s="124"/>
      <c r="AP96" s="124"/>
      <c r="AQ96" s="124"/>
      <c r="AR96" s="123"/>
    </row>
    <row r="97" spans="1:44" s="121" customFormat="1" x14ac:dyDescent="0.3">
      <c r="A97" s="115">
        <v>91</v>
      </c>
      <c r="B97" s="125">
        <v>204383</v>
      </c>
      <c r="C97" s="125" t="s">
        <v>194</v>
      </c>
      <c r="D97" s="116">
        <v>5</v>
      </c>
      <c r="E97" s="116">
        <v>4.5</v>
      </c>
      <c r="F97" s="116">
        <v>6.5</v>
      </c>
      <c r="G97" s="116">
        <v>4</v>
      </c>
      <c r="H97" s="116">
        <v>3</v>
      </c>
      <c r="I97" s="116">
        <f t="shared" si="13"/>
        <v>23</v>
      </c>
      <c r="J97" s="116">
        <f t="shared" si="14"/>
        <v>3.4499999999999997</v>
      </c>
      <c r="K97" s="117">
        <v>0</v>
      </c>
      <c r="L97" s="117">
        <v>0</v>
      </c>
      <c r="M97" s="117">
        <v>2</v>
      </c>
      <c r="N97" s="117">
        <v>4</v>
      </c>
      <c r="O97" s="117">
        <v>5</v>
      </c>
      <c r="P97" s="117">
        <f t="shared" si="15"/>
        <v>11</v>
      </c>
      <c r="Q97" s="117">
        <f t="shared" si="16"/>
        <v>0.55000000000000004</v>
      </c>
      <c r="R97" s="118">
        <f t="shared" si="17"/>
        <v>0.75</v>
      </c>
      <c r="S97" s="118">
        <f t="shared" si="18"/>
        <v>0.67499999999999993</v>
      </c>
      <c r="T97" s="118">
        <f t="shared" si="19"/>
        <v>1.075</v>
      </c>
      <c r="U97" s="118">
        <f t="shared" si="20"/>
        <v>0.8</v>
      </c>
      <c r="V97" s="118">
        <f t="shared" si="21"/>
        <v>0.7</v>
      </c>
      <c r="W97" s="28">
        <f t="shared" si="22"/>
        <v>34</v>
      </c>
      <c r="X97" s="120">
        <f t="shared" si="23"/>
        <v>6.8000000000000007</v>
      </c>
      <c r="Y97" s="125">
        <v>27</v>
      </c>
      <c r="Z97" s="122">
        <f t="shared" si="24"/>
        <v>21.6</v>
      </c>
      <c r="AA97" s="124"/>
      <c r="AB97" s="124"/>
      <c r="AC97" s="124"/>
      <c r="AD97" s="124"/>
      <c r="AE97" s="124"/>
      <c r="AF97" s="124"/>
      <c r="AG97" s="124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3"/>
    </row>
    <row r="98" spans="1:44" s="121" customFormat="1" x14ac:dyDescent="0.3">
      <c r="A98" s="115">
        <v>92</v>
      </c>
      <c r="B98" s="125">
        <v>204384</v>
      </c>
      <c r="C98" s="125" t="s">
        <v>195</v>
      </c>
      <c r="D98" s="116">
        <v>7</v>
      </c>
      <c r="E98" s="116">
        <v>5</v>
      </c>
      <c r="F98" s="116">
        <v>8</v>
      </c>
      <c r="G98" s="116">
        <v>6.5</v>
      </c>
      <c r="H98" s="116">
        <v>9</v>
      </c>
      <c r="I98" s="116">
        <f t="shared" si="13"/>
        <v>35.5</v>
      </c>
      <c r="J98" s="116">
        <f t="shared" si="14"/>
        <v>5.3250000000000002</v>
      </c>
      <c r="K98" s="117">
        <v>4</v>
      </c>
      <c r="L98" s="117">
        <v>3</v>
      </c>
      <c r="M98" s="117">
        <v>2</v>
      </c>
      <c r="N98" s="117">
        <v>5</v>
      </c>
      <c r="O98" s="117">
        <v>3</v>
      </c>
      <c r="P98" s="117">
        <f t="shared" si="15"/>
        <v>17</v>
      </c>
      <c r="Q98" s="117">
        <f t="shared" si="16"/>
        <v>0.85000000000000009</v>
      </c>
      <c r="R98" s="118">
        <f t="shared" si="17"/>
        <v>1.25</v>
      </c>
      <c r="S98" s="118">
        <f t="shared" si="18"/>
        <v>0.9</v>
      </c>
      <c r="T98" s="118">
        <f t="shared" si="19"/>
        <v>1.3</v>
      </c>
      <c r="U98" s="118">
        <f t="shared" si="20"/>
        <v>1.2250000000000001</v>
      </c>
      <c r="V98" s="118">
        <f t="shared" si="21"/>
        <v>1.5</v>
      </c>
      <c r="W98" s="28">
        <f t="shared" si="22"/>
        <v>52.5</v>
      </c>
      <c r="X98" s="120">
        <f t="shared" si="23"/>
        <v>10.5</v>
      </c>
      <c r="Y98" s="125">
        <v>41</v>
      </c>
      <c r="Z98" s="122">
        <f t="shared" si="24"/>
        <v>32.800000000000004</v>
      </c>
      <c r="AA98" s="124"/>
      <c r="AB98" s="124"/>
      <c r="AC98" s="124"/>
      <c r="AD98" s="124"/>
      <c r="AE98" s="124"/>
      <c r="AF98" s="124"/>
      <c r="AG98" s="124"/>
      <c r="AH98" s="124"/>
      <c r="AI98" s="124"/>
      <c r="AJ98" s="124"/>
      <c r="AK98" s="124"/>
      <c r="AL98" s="124"/>
      <c r="AM98" s="124"/>
      <c r="AN98" s="124"/>
      <c r="AO98" s="124"/>
      <c r="AP98" s="124"/>
      <c r="AQ98" s="124"/>
      <c r="AR98" s="123"/>
    </row>
    <row r="99" spans="1:44" s="121" customFormat="1" x14ac:dyDescent="0.3">
      <c r="A99" s="115">
        <v>93</v>
      </c>
      <c r="B99" s="125">
        <v>204385</v>
      </c>
      <c r="C99" s="125" t="s">
        <v>196</v>
      </c>
      <c r="D99" s="116">
        <v>18</v>
      </c>
      <c r="E99" s="116">
        <v>15</v>
      </c>
      <c r="F99" s="116">
        <v>15</v>
      </c>
      <c r="G99" s="116">
        <v>16.5</v>
      </c>
      <c r="H99" s="116">
        <v>18</v>
      </c>
      <c r="I99" s="116">
        <f t="shared" si="13"/>
        <v>82.5</v>
      </c>
      <c r="J99" s="116">
        <f t="shared" si="14"/>
        <v>12.375</v>
      </c>
      <c r="K99" s="117">
        <v>6</v>
      </c>
      <c r="L99" s="117">
        <v>5</v>
      </c>
      <c r="M99" s="117">
        <v>6</v>
      </c>
      <c r="N99" s="117">
        <v>4</v>
      </c>
      <c r="O99" s="117">
        <v>5</v>
      </c>
      <c r="P99" s="117">
        <f t="shared" si="15"/>
        <v>26</v>
      </c>
      <c r="Q99" s="117">
        <f t="shared" si="16"/>
        <v>1.3</v>
      </c>
      <c r="R99" s="118">
        <f t="shared" si="17"/>
        <v>3</v>
      </c>
      <c r="S99" s="118">
        <f t="shared" si="18"/>
        <v>2.5</v>
      </c>
      <c r="T99" s="118">
        <f t="shared" si="19"/>
        <v>2.5499999999999998</v>
      </c>
      <c r="U99" s="118">
        <f t="shared" si="20"/>
        <v>2.6750000000000003</v>
      </c>
      <c r="V99" s="118">
        <f t="shared" si="21"/>
        <v>2.9499999999999997</v>
      </c>
      <c r="W99" s="28">
        <f t="shared" si="22"/>
        <v>108.5</v>
      </c>
      <c r="X99" s="120">
        <f t="shared" si="23"/>
        <v>21.700000000000003</v>
      </c>
      <c r="Y99" s="125">
        <v>86</v>
      </c>
      <c r="Z99" s="122">
        <f t="shared" si="24"/>
        <v>68.8</v>
      </c>
      <c r="AA99" s="124"/>
      <c r="AB99" s="124"/>
      <c r="AC99" s="124"/>
      <c r="AD99" s="124"/>
      <c r="AE99" s="124"/>
      <c r="AF99" s="124"/>
      <c r="AG99" s="124"/>
      <c r="AH99" s="124"/>
      <c r="AI99" s="124"/>
      <c r="AJ99" s="124"/>
      <c r="AK99" s="124"/>
      <c r="AL99" s="124"/>
      <c r="AM99" s="124"/>
      <c r="AN99" s="124"/>
      <c r="AO99" s="124"/>
      <c r="AP99" s="124"/>
      <c r="AQ99" s="124"/>
      <c r="AR99" s="123"/>
    </row>
    <row r="100" spans="1:44" s="121" customFormat="1" x14ac:dyDescent="0.3">
      <c r="A100" s="115">
        <v>94</v>
      </c>
      <c r="B100" s="125">
        <v>204386</v>
      </c>
      <c r="C100" s="125" t="s">
        <v>197</v>
      </c>
      <c r="D100" s="116"/>
      <c r="E100" s="116"/>
      <c r="F100" s="116"/>
      <c r="G100" s="116"/>
      <c r="H100" s="116"/>
      <c r="I100" s="116"/>
      <c r="J100" s="116"/>
      <c r="K100" s="117"/>
      <c r="L100" s="117"/>
      <c r="M100" s="117"/>
      <c r="N100" s="117"/>
      <c r="O100" s="117"/>
      <c r="P100" s="117"/>
      <c r="Q100" s="117"/>
      <c r="R100" s="118"/>
      <c r="S100" s="118"/>
      <c r="T100" s="118"/>
      <c r="U100" s="118"/>
      <c r="V100" s="118"/>
      <c r="W100" s="28"/>
      <c r="X100" s="120"/>
      <c r="Y100" s="125" t="s">
        <v>199</v>
      </c>
      <c r="Z100" s="122" t="e">
        <f t="shared" si="24"/>
        <v>#VALUE!</v>
      </c>
      <c r="AA100" s="124"/>
      <c r="AB100" s="124"/>
      <c r="AC100" s="124"/>
      <c r="AD100" s="124"/>
      <c r="AE100" s="124"/>
      <c r="AF100" s="124"/>
      <c r="AG100" s="124"/>
      <c r="AH100" s="124"/>
      <c r="AI100" s="124"/>
      <c r="AJ100" s="124"/>
      <c r="AK100" s="124"/>
      <c r="AL100" s="124"/>
      <c r="AM100" s="124"/>
      <c r="AN100" s="124"/>
      <c r="AO100" s="124"/>
      <c r="AP100" s="124"/>
      <c r="AQ100" s="124"/>
      <c r="AR100" s="123"/>
    </row>
    <row r="101" spans="1:44" s="121" customFormat="1" x14ac:dyDescent="0.3">
      <c r="A101" s="115">
        <v>95</v>
      </c>
      <c r="B101" s="125">
        <v>204387</v>
      </c>
      <c r="C101" s="125" t="s">
        <v>198</v>
      </c>
      <c r="D101" s="116"/>
      <c r="E101" s="116"/>
      <c r="F101" s="116"/>
      <c r="G101" s="116"/>
      <c r="H101" s="116"/>
      <c r="I101" s="116"/>
      <c r="J101" s="116"/>
      <c r="K101" s="117"/>
      <c r="L101" s="117"/>
      <c r="M101" s="117"/>
      <c r="N101" s="117"/>
      <c r="O101" s="117"/>
      <c r="P101" s="117"/>
      <c r="Q101" s="117"/>
      <c r="R101" s="118"/>
      <c r="S101" s="118"/>
      <c r="T101" s="118"/>
      <c r="U101" s="118"/>
      <c r="V101" s="118"/>
      <c r="W101" s="28"/>
      <c r="X101" s="120"/>
      <c r="Y101" s="126" t="s">
        <v>199</v>
      </c>
      <c r="Z101" s="122" t="e">
        <f t="shared" si="24"/>
        <v>#VALUE!</v>
      </c>
      <c r="AA101" s="124"/>
      <c r="AB101" s="124"/>
      <c r="AC101" s="124"/>
      <c r="AD101" s="124"/>
      <c r="AE101" s="124"/>
      <c r="AF101" s="124"/>
      <c r="AG101" s="124"/>
      <c r="AH101" s="124"/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3"/>
    </row>
    <row r="102" spans="1:44" ht="21" thickBot="1" x14ac:dyDescent="0.35"/>
    <row r="103" spans="1:44" x14ac:dyDescent="0.3">
      <c r="A103" s="135" t="s">
        <v>17</v>
      </c>
      <c r="B103" s="136"/>
      <c r="C103" s="137"/>
      <c r="D103" s="6">
        <f>COUNT(D7:D101)</f>
        <v>87</v>
      </c>
      <c r="E103" s="6">
        <f t="shared" ref="E103:Z103" si="27">COUNT(E7:E101)</f>
        <v>87</v>
      </c>
      <c r="F103" s="6">
        <f t="shared" si="27"/>
        <v>87</v>
      </c>
      <c r="G103" s="6">
        <f t="shared" si="27"/>
        <v>87</v>
      </c>
      <c r="H103" s="6">
        <f t="shared" si="27"/>
        <v>87</v>
      </c>
      <c r="I103" s="6">
        <f t="shared" si="27"/>
        <v>87</v>
      </c>
      <c r="J103" s="6">
        <f t="shared" si="27"/>
        <v>87</v>
      </c>
      <c r="K103" s="6">
        <f t="shared" si="27"/>
        <v>86</v>
      </c>
      <c r="L103" s="6">
        <f t="shared" si="27"/>
        <v>86</v>
      </c>
      <c r="M103" s="6">
        <f t="shared" si="27"/>
        <v>86</v>
      </c>
      <c r="N103" s="6">
        <f t="shared" si="27"/>
        <v>86</v>
      </c>
      <c r="O103" s="6">
        <f t="shared" si="27"/>
        <v>86</v>
      </c>
      <c r="P103" s="6">
        <f t="shared" si="27"/>
        <v>86</v>
      </c>
      <c r="Q103" s="6">
        <f t="shared" si="27"/>
        <v>86</v>
      </c>
      <c r="R103" s="6">
        <f t="shared" si="27"/>
        <v>87</v>
      </c>
      <c r="S103" s="6">
        <f t="shared" si="27"/>
        <v>87</v>
      </c>
      <c r="T103" s="6">
        <f t="shared" si="27"/>
        <v>87</v>
      </c>
      <c r="U103" s="6">
        <f t="shared" si="27"/>
        <v>87</v>
      </c>
      <c r="V103" s="6">
        <f t="shared" si="27"/>
        <v>87</v>
      </c>
      <c r="W103" s="6">
        <f t="shared" si="27"/>
        <v>87</v>
      </c>
      <c r="X103" s="6">
        <f t="shared" si="27"/>
        <v>87</v>
      </c>
      <c r="Y103" s="6">
        <f t="shared" si="27"/>
        <v>86</v>
      </c>
      <c r="Z103" s="6">
        <f t="shared" si="27"/>
        <v>86</v>
      </c>
    </row>
    <row r="104" spans="1:44" ht="21" customHeight="1" x14ac:dyDescent="0.3">
      <c r="A104" s="138" t="s">
        <v>18</v>
      </c>
      <c r="B104" s="139"/>
      <c r="C104" s="140"/>
      <c r="D104" s="8">
        <v>20</v>
      </c>
      <c r="E104" s="9">
        <v>20</v>
      </c>
      <c r="F104" s="9">
        <v>20</v>
      </c>
      <c r="G104" s="9">
        <v>20</v>
      </c>
      <c r="H104" s="81">
        <v>20</v>
      </c>
      <c r="I104" s="10">
        <f>SUM(D104:H104)</f>
        <v>100</v>
      </c>
      <c r="J104" s="82">
        <f>I104*0.15</f>
        <v>15</v>
      </c>
      <c r="K104" s="79">
        <v>6</v>
      </c>
      <c r="L104" s="13">
        <v>6</v>
      </c>
      <c r="M104" s="13">
        <v>6</v>
      </c>
      <c r="N104" s="13">
        <v>6</v>
      </c>
      <c r="O104" s="80">
        <v>6</v>
      </c>
      <c r="P104" s="76">
        <f>SUM(K104:O104)</f>
        <v>30</v>
      </c>
      <c r="Q104" s="87">
        <f>P104*0.05</f>
        <v>1.5</v>
      </c>
      <c r="R104" s="90">
        <f>(D104*0.15+K104*0.05)</f>
        <v>3.3</v>
      </c>
      <c r="S104" s="15">
        <f>((E104*0.15+L104*0.05))</f>
        <v>3.3</v>
      </c>
      <c r="T104" s="15">
        <f t="shared" ref="T104:U104" si="28">((F104*0.15+M104*0.05))</f>
        <v>3.3</v>
      </c>
      <c r="U104" s="15">
        <f t="shared" si="28"/>
        <v>3.3</v>
      </c>
      <c r="V104" s="16">
        <f>((H104*0.15+O104*0.05))</f>
        <v>3.3</v>
      </c>
      <c r="W104" s="93">
        <v>130</v>
      </c>
      <c r="X104" s="91">
        <f>W104*0.2</f>
        <v>26</v>
      </c>
      <c r="Y104" s="14">
        <v>100</v>
      </c>
      <c r="Z104" s="76">
        <f>Y104*0.8</f>
        <v>80</v>
      </c>
    </row>
    <row r="105" spans="1:44" x14ac:dyDescent="0.3">
      <c r="A105" s="138" t="s">
        <v>79</v>
      </c>
      <c r="B105" s="139"/>
      <c r="C105" s="140"/>
      <c r="D105" s="8">
        <f>D104*0.4</f>
        <v>8</v>
      </c>
      <c r="E105" s="9">
        <f>E104*0.4</f>
        <v>8</v>
      </c>
      <c r="F105" s="9">
        <f t="shared" ref="F105:J105" si="29">F104*0.4</f>
        <v>8</v>
      </c>
      <c r="G105" s="9">
        <f t="shared" si="29"/>
        <v>8</v>
      </c>
      <c r="H105" s="81">
        <f t="shared" si="29"/>
        <v>8</v>
      </c>
      <c r="I105" s="10">
        <f t="shared" si="29"/>
        <v>40</v>
      </c>
      <c r="J105" s="82">
        <f t="shared" si="29"/>
        <v>6</v>
      </c>
      <c r="K105" s="79">
        <f>K104*0.4</f>
        <v>2.4000000000000004</v>
      </c>
      <c r="L105" s="13">
        <f>L104*0.4</f>
        <v>2.4000000000000004</v>
      </c>
      <c r="M105" s="13">
        <f t="shared" ref="M105:Z105" si="30">M104*0.4</f>
        <v>2.4000000000000004</v>
      </c>
      <c r="N105" s="13">
        <f t="shared" si="30"/>
        <v>2.4000000000000004</v>
      </c>
      <c r="O105" s="80">
        <f t="shared" si="30"/>
        <v>2.4000000000000004</v>
      </c>
      <c r="P105" s="76">
        <f t="shared" si="30"/>
        <v>12</v>
      </c>
      <c r="Q105" s="87">
        <f t="shared" si="30"/>
        <v>0.60000000000000009</v>
      </c>
      <c r="R105" s="90">
        <f t="shared" si="30"/>
        <v>1.32</v>
      </c>
      <c r="S105" s="15">
        <f t="shared" si="30"/>
        <v>1.32</v>
      </c>
      <c r="T105" s="15">
        <f t="shared" si="30"/>
        <v>1.32</v>
      </c>
      <c r="U105" s="15">
        <f t="shared" si="30"/>
        <v>1.32</v>
      </c>
      <c r="V105" s="16">
        <f t="shared" si="30"/>
        <v>1.32</v>
      </c>
      <c r="W105" s="93">
        <f t="shared" si="30"/>
        <v>52</v>
      </c>
      <c r="X105" s="91">
        <f t="shared" si="30"/>
        <v>10.4</v>
      </c>
      <c r="Y105" s="14">
        <f t="shared" si="30"/>
        <v>40</v>
      </c>
      <c r="Z105" s="76">
        <f t="shared" si="30"/>
        <v>32</v>
      </c>
    </row>
    <row r="106" spans="1:44" ht="21" customHeight="1" x14ac:dyDescent="0.3">
      <c r="A106" s="138" t="s">
        <v>19</v>
      </c>
      <c r="B106" s="139"/>
      <c r="C106" s="140"/>
      <c r="D106" s="8">
        <f>COUNTIF(D7:D101, "&gt;=8")</f>
        <v>32</v>
      </c>
      <c r="E106" s="8">
        <f t="shared" ref="E106:H106" si="31">COUNTIF(E7:E101, "&gt;=8")</f>
        <v>29</v>
      </c>
      <c r="F106" s="8">
        <f t="shared" si="31"/>
        <v>25</v>
      </c>
      <c r="G106" s="8">
        <f t="shared" si="31"/>
        <v>23</v>
      </c>
      <c r="H106" s="8">
        <f t="shared" si="31"/>
        <v>32</v>
      </c>
      <c r="I106" s="8">
        <f>COUNTIF(I7:I101, "&gt;=40")</f>
        <v>26</v>
      </c>
      <c r="J106" s="8">
        <f>COUNTIF(J7:J101, "&gt;=6")</f>
        <v>26</v>
      </c>
      <c r="K106" s="8">
        <f>COUNTIF(K7:K101, "&gt;=2.4")</f>
        <v>39</v>
      </c>
      <c r="L106" s="8">
        <f t="shared" ref="L106:O106" si="32">COUNTIF(L7:L101, "&gt;=2.4")</f>
        <v>45</v>
      </c>
      <c r="M106" s="8">
        <f t="shared" si="32"/>
        <v>43</v>
      </c>
      <c r="N106" s="8">
        <f t="shared" si="32"/>
        <v>44</v>
      </c>
      <c r="O106" s="8">
        <f t="shared" si="32"/>
        <v>39</v>
      </c>
      <c r="P106" s="8">
        <f>COUNTIF(P7:P101, "&gt;=12")</f>
        <v>46</v>
      </c>
      <c r="Q106" s="8">
        <f>COUNTIF(Q7:Q101, "&gt;=.6")</f>
        <v>46</v>
      </c>
      <c r="R106" s="8">
        <f>COUNTIF(R7:R101, "&gt;=1.32")</f>
        <v>32</v>
      </c>
      <c r="S106" s="8">
        <f t="shared" ref="S106:U106" si="33">COUNTIF(S7:S101, "&gt;=1.32")</f>
        <v>27</v>
      </c>
      <c r="T106" s="8">
        <f t="shared" si="33"/>
        <v>27</v>
      </c>
      <c r="U106" s="8">
        <f t="shared" si="33"/>
        <v>24</v>
      </c>
      <c r="V106" s="8">
        <f>COUNTIF(V7:V101, "&gt;=1.32")</f>
        <v>31</v>
      </c>
      <c r="W106" s="8">
        <f>COUNTIF(W7:W101, "&gt;=52")</f>
        <v>34</v>
      </c>
      <c r="X106" s="8">
        <f>COUNTIF(X7:X101, "&gt;=10.4")</f>
        <v>34</v>
      </c>
      <c r="Y106" s="8">
        <f>COUNTIF(Y7:Y101, "&gt;=40")</f>
        <v>33</v>
      </c>
      <c r="Z106" s="8">
        <f>COUNTIF(Z7:Z101, "&gt;=32")</f>
        <v>33</v>
      </c>
    </row>
    <row r="107" spans="1:44" x14ac:dyDescent="0.3">
      <c r="A107" s="138" t="s">
        <v>20</v>
      </c>
      <c r="B107" s="139"/>
      <c r="C107" s="140"/>
      <c r="D107" s="83" t="str">
        <f xml:space="preserve"> IF(((D106/COUNT(D7:D101))*100)&gt;=60,"3", IF(AND(((D106/COUNT(D7:D101))*100)&lt;60, ((D106/COUNT(D7:D101))*100)&gt;=50),"2", IF( AND(((D106/COUNT(D7:D101))*100)&lt;50, ((D106/COUNT(D7:D101))*100)&gt;=40),"1","0")))</f>
        <v>0</v>
      </c>
      <c r="E107" s="83" t="str">
        <f t="shared" ref="E107:Z107" si="34" xml:space="preserve"> IF(((E106/COUNT(E7:E101))*100)&gt;=60,"3", IF(AND(((E106/COUNT(E7:E101))*100)&lt;60, ((E106/COUNT(E7:E101))*100)&gt;=50),"2", IF( AND(((E106/COUNT(E7:E101))*100)&lt;50, ((E106/COUNT(E7:E101))*100)&gt;=40),"1","0")))</f>
        <v>0</v>
      </c>
      <c r="F107" s="83" t="str">
        <f t="shared" si="34"/>
        <v>0</v>
      </c>
      <c r="G107" s="83" t="str">
        <f t="shared" si="34"/>
        <v>0</v>
      </c>
      <c r="H107" s="83" t="str">
        <f t="shared" si="34"/>
        <v>0</v>
      </c>
      <c r="I107" s="83" t="str">
        <f t="shared" si="34"/>
        <v>0</v>
      </c>
      <c r="J107" s="83" t="str">
        <f t="shared" si="34"/>
        <v>0</v>
      </c>
      <c r="K107" s="83" t="str">
        <f t="shared" si="34"/>
        <v>1</v>
      </c>
      <c r="L107" s="83" t="str">
        <f t="shared" si="34"/>
        <v>2</v>
      </c>
      <c r="M107" s="83" t="str">
        <f t="shared" si="34"/>
        <v>2</v>
      </c>
      <c r="N107" s="83" t="str">
        <f t="shared" si="34"/>
        <v>2</v>
      </c>
      <c r="O107" s="83" t="str">
        <f t="shared" si="34"/>
        <v>1</v>
      </c>
      <c r="P107" s="83" t="str">
        <f t="shared" si="34"/>
        <v>2</v>
      </c>
      <c r="Q107" s="83" t="str">
        <f t="shared" si="34"/>
        <v>2</v>
      </c>
      <c r="R107" s="83" t="str">
        <f t="shared" si="34"/>
        <v>0</v>
      </c>
      <c r="S107" s="83" t="str">
        <f t="shared" si="34"/>
        <v>0</v>
      </c>
      <c r="T107" s="83" t="str">
        <f t="shared" si="34"/>
        <v>0</v>
      </c>
      <c r="U107" s="83" t="str">
        <f t="shared" si="34"/>
        <v>0</v>
      </c>
      <c r="V107" s="83" t="str">
        <f t="shared" si="34"/>
        <v>0</v>
      </c>
      <c r="W107" s="83" t="str">
        <f t="shared" si="34"/>
        <v>0</v>
      </c>
      <c r="X107" s="83" t="str">
        <f t="shared" si="34"/>
        <v>0</v>
      </c>
      <c r="Y107" s="83" t="str">
        <f t="shared" si="34"/>
        <v>0</v>
      </c>
      <c r="Z107" s="83" t="str">
        <f t="shared" si="34"/>
        <v>0</v>
      </c>
    </row>
    <row r="108" spans="1:44" ht="21" thickBot="1" x14ac:dyDescent="0.35">
      <c r="A108" s="183" t="s">
        <v>21</v>
      </c>
      <c r="B108" s="184"/>
      <c r="C108" s="185"/>
      <c r="D108" s="11">
        <f>((D106/COUNT(D7:D101))*D107)</f>
        <v>0</v>
      </c>
      <c r="E108" s="11">
        <f t="shared" ref="E108:H108" si="35">((E106/COUNT(E7:E101))*E107)</f>
        <v>0</v>
      </c>
      <c r="F108" s="11">
        <f t="shared" si="35"/>
        <v>0</v>
      </c>
      <c r="G108" s="11">
        <f t="shared" si="35"/>
        <v>0</v>
      </c>
      <c r="H108" s="11">
        <f t="shared" si="35"/>
        <v>0</v>
      </c>
      <c r="I108" s="11">
        <f t="shared" ref="I108" si="36">((I106/COUNT(I7:I101))*I107)</f>
        <v>0</v>
      </c>
      <c r="J108" s="11">
        <f t="shared" ref="J108" si="37">((J106/COUNT(J7:J101))*J107)</f>
        <v>0</v>
      </c>
      <c r="K108" s="11">
        <f t="shared" ref="K108" si="38">((K106/COUNT(K7:K101))*K107)</f>
        <v>0.45348837209302323</v>
      </c>
      <c r="L108" s="11">
        <f t="shared" ref="L108" si="39">((L106/COUNT(L7:L101))*L107)</f>
        <v>1.0465116279069768</v>
      </c>
      <c r="M108" s="11">
        <f t="shared" ref="M108" si="40">((M106/COUNT(M7:M101))*M107)</f>
        <v>1</v>
      </c>
      <c r="N108" s="11">
        <f t="shared" ref="N108" si="41">((N106/COUNT(N7:N101))*N107)</f>
        <v>1.0232558139534884</v>
      </c>
      <c r="O108" s="11">
        <f t="shared" ref="O108" si="42">((O106/COUNT(O7:O101))*O107)</f>
        <v>0.45348837209302323</v>
      </c>
      <c r="P108" s="11">
        <f t="shared" ref="P108" si="43">((P106/COUNT(P7:P101))*P107)</f>
        <v>1.069767441860465</v>
      </c>
      <c r="Q108" s="11">
        <f t="shared" ref="Q108" si="44">((Q106/COUNT(Q7:Q101))*Q107)</f>
        <v>1.069767441860465</v>
      </c>
      <c r="R108" s="11">
        <f t="shared" ref="R108" si="45">((R106/COUNT(R7:R101))*R107)</f>
        <v>0</v>
      </c>
      <c r="S108" s="11">
        <f t="shared" ref="S108" si="46">((S106/COUNT(S7:S101))*S107)</f>
        <v>0</v>
      </c>
      <c r="T108" s="11">
        <f t="shared" ref="T108" si="47">((T106/COUNT(T7:T101))*T107)</f>
        <v>0</v>
      </c>
      <c r="U108" s="11">
        <f t="shared" ref="U108" si="48">((U106/COUNT(U7:U101))*U107)</f>
        <v>0</v>
      </c>
      <c r="V108" s="11">
        <f t="shared" ref="V108" si="49">((V106/COUNT(V7:V101))*V107)</f>
        <v>0</v>
      </c>
      <c r="W108" s="11">
        <f t="shared" ref="W108" si="50">((W106/COUNT(W7:W101))*W107)</f>
        <v>0</v>
      </c>
      <c r="X108" s="11">
        <f t="shared" ref="X108" si="51">((X106/COUNT(X7:X101))*X107)</f>
        <v>0</v>
      </c>
      <c r="Y108" s="11">
        <f t="shared" ref="Y108" si="52">((Y106/COUNT(Y7:Y101))*Y107)</f>
        <v>0</v>
      </c>
      <c r="Z108" s="11">
        <f t="shared" ref="Z108" si="53">((Z106/COUNT(Z7:Z101))*Z107)</f>
        <v>0</v>
      </c>
    </row>
    <row r="109" spans="1:44" ht="21" thickBot="1" x14ac:dyDescent="0.35">
      <c r="A109" s="2"/>
      <c r="B109" s="2"/>
      <c r="C109" s="2"/>
      <c r="D109" s="2"/>
    </row>
    <row r="110" spans="1:44" x14ac:dyDescent="0.3">
      <c r="A110" s="186" t="s">
        <v>22</v>
      </c>
      <c r="B110" s="187"/>
      <c r="C110" s="188"/>
      <c r="D110" s="2"/>
      <c r="E110" s="165" t="s">
        <v>23</v>
      </c>
      <c r="F110" s="166"/>
      <c r="G110" s="166"/>
      <c r="H110" s="166"/>
      <c r="I110" s="166"/>
      <c r="J110" s="166"/>
      <c r="K110" s="166"/>
      <c r="L110" s="166"/>
      <c r="M110" s="166"/>
      <c r="N110" s="167"/>
      <c r="O110" s="77" t="s">
        <v>13</v>
      </c>
      <c r="P110" s="19" t="s">
        <v>3</v>
      </c>
      <c r="Q110" s="19" t="s">
        <v>4</v>
      </c>
      <c r="R110" s="19" t="s">
        <v>5</v>
      </c>
      <c r="S110" s="20" t="s">
        <v>6</v>
      </c>
    </row>
    <row r="111" spans="1:44" ht="21" thickBot="1" x14ac:dyDescent="0.35">
      <c r="A111" s="21" t="s">
        <v>80</v>
      </c>
      <c r="B111" s="3"/>
      <c r="C111" s="22"/>
      <c r="D111" s="2"/>
      <c r="E111" s="168"/>
      <c r="F111" s="169"/>
      <c r="G111" s="169"/>
      <c r="H111" s="169"/>
      <c r="I111" s="169"/>
      <c r="J111" s="169"/>
      <c r="K111" s="169"/>
      <c r="L111" s="169"/>
      <c r="M111" s="169"/>
      <c r="N111" s="170"/>
      <c r="O111" s="4">
        <f>(R108*0.2+Z108*0.8)</f>
        <v>0</v>
      </c>
      <c r="P111" s="4">
        <f>(S108*0.2+Z108*0.8)</f>
        <v>0</v>
      </c>
      <c r="Q111" s="4">
        <f>(T108*0.2+Z108*0.8)</f>
        <v>0</v>
      </c>
      <c r="R111" s="4">
        <f>(U108*0.2+Z108*0.8)</f>
        <v>0</v>
      </c>
      <c r="S111" s="5">
        <f>(V108*0.2+Z108*0.8)</f>
        <v>0</v>
      </c>
    </row>
    <row r="112" spans="1:44" x14ac:dyDescent="0.3">
      <c r="A112" s="21" t="s">
        <v>81</v>
      </c>
      <c r="B112" s="3"/>
      <c r="C112" s="22"/>
      <c r="D112" s="2"/>
    </row>
    <row r="113" spans="1:4" ht="21" thickBot="1" x14ac:dyDescent="0.35">
      <c r="A113" s="23" t="s">
        <v>82</v>
      </c>
      <c r="B113" s="24"/>
      <c r="C113" s="25"/>
      <c r="D113" s="2"/>
    </row>
  </sheetData>
  <mergeCells count="22">
    <mergeCell ref="A105:C105"/>
    <mergeCell ref="A106:C106"/>
    <mergeCell ref="A107:C107"/>
    <mergeCell ref="A108:C108"/>
    <mergeCell ref="A110:C110"/>
    <mergeCell ref="E110:N111"/>
    <mergeCell ref="Y4:Y6"/>
    <mergeCell ref="Z4:Z6"/>
    <mergeCell ref="D5:J5"/>
    <mergeCell ref="K5:Q5"/>
    <mergeCell ref="A103:C103"/>
    <mergeCell ref="A104:C104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113"/>
  <sheetViews>
    <sheetView topLeftCell="E86" zoomScale="80" zoomScaleNormal="80" workbookViewId="0">
      <selection activeCell="P7" sqref="P7:P101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49.140625" style="1" customWidth="1"/>
    <col min="4" max="8" width="13.28515625" style="1" bestFit="1" customWidth="1"/>
    <col min="9" max="9" width="15.7109375" style="1" bestFit="1" customWidth="1"/>
    <col min="10" max="10" width="18.42578125" style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43" width="8.85546875" style="124"/>
    <col min="44" max="44" width="8.85546875" style="123"/>
    <col min="45" max="265" width="8.85546875" style="121"/>
    <col min="266" max="16384" width="8.85546875" style="1"/>
  </cols>
  <sheetData>
    <row r="1" spans="1:44" x14ac:dyDescent="0.3">
      <c r="A1" s="141" t="s">
        <v>103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</row>
    <row r="2" spans="1:44" ht="21" thickBot="1" x14ac:dyDescent="0.35">
      <c r="A2" s="141" t="str">
        <f>EAFM1!A2</f>
        <v>COMMRCE  Department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44" ht="21" thickBot="1" x14ac:dyDescent="0.35">
      <c r="A3" s="142" t="s">
        <v>85</v>
      </c>
      <c r="B3" s="143"/>
      <c r="C3" s="129" t="s">
        <v>201</v>
      </c>
      <c r="D3" s="95" t="s">
        <v>100</v>
      </c>
      <c r="E3" s="94"/>
      <c r="F3" s="144" t="s">
        <v>7</v>
      </c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</row>
    <row r="4" spans="1:44" ht="21" customHeight="1" thickBot="1" x14ac:dyDescent="0.35">
      <c r="A4" s="145" t="s">
        <v>0</v>
      </c>
      <c r="B4" s="147" t="s">
        <v>1</v>
      </c>
      <c r="C4" s="150" t="s">
        <v>2</v>
      </c>
      <c r="D4" s="153" t="s">
        <v>101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5"/>
      <c r="R4" s="156" t="s">
        <v>102</v>
      </c>
      <c r="S4" s="157"/>
      <c r="T4" s="157"/>
      <c r="U4" s="157"/>
      <c r="V4" s="158"/>
      <c r="W4" s="17" t="s">
        <v>16</v>
      </c>
      <c r="X4" s="162" t="s">
        <v>15</v>
      </c>
      <c r="Y4" s="171" t="s">
        <v>83</v>
      </c>
      <c r="Z4" s="174" t="s">
        <v>84</v>
      </c>
    </row>
    <row r="5" spans="1:44" x14ac:dyDescent="0.3">
      <c r="A5" s="146"/>
      <c r="B5" s="148"/>
      <c r="C5" s="151"/>
      <c r="D5" s="177" t="s">
        <v>12</v>
      </c>
      <c r="E5" s="178"/>
      <c r="F5" s="178"/>
      <c r="G5" s="178"/>
      <c r="H5" s="178"/>
      <c r="I5" s="178"/>
      <c r="J5" s="179"/>
      <c r="K5" s="180" t="s">
        <v>89</v>
      </c>
      <c r="L5" s="181"/>
      <c r="M5" s="181"/>
      <c r="N5" s="181"/>
      <c r="O5" s="181"/>
      <c r="P5" s="181"/>
      <c r="Q5" s="182"/>
      <c r="R5" s="159"/>
      <c r="S5" s="160"/>
      <c r="T5" s="160"/>
      <c r="U5" s="160"/>
      <c r="V5" s="161"/>
      <c r="W5" s="18" t="s">
        <v>14</v>
      </c>
      <c r="X5" s="163"/>
      <c r="Y5" s="172"/>
      <c r="Z5" s="175"/>
    </row>
    <row r="6" spans="1:44" ht="21" thickBot="1" x14ac:dyDescent="0.35">
      <c r="A6" s="146"/>
      <c r="B6" s="149"/>
      <c r="C6" s="152"/>
      <c r="D6" s="107" t="s">
        <v>10</v>
      </c>
      <c r="E6" s="108" t="s">
        <v>86</v>
      </c>
      <c r="F6" s="108" t="s">
        <v>9</v>
      </c>
      <c r="G6" s="108" t="s">
        <v>87</v>
      </c>
      <c r="H6" s="108" t="s">
        <v>88</v>
      </c>
      <c r="I6" s="109" t="s">
        <v>11</v>
      </c>
      <c r="J6" s="110" t="s">
        <v>97</v>
      </c>
      <c r="K6" s="111" t="s">
        <v>90</v>
      </c>
      <c r="L6" s="112" t="s">
        <v>91</v>
      </c>
      <c r="M6" s="112" t="s">
        <v>92</v>
      </c>
      <c r="N6" s="112" t="s">
        <v>93</v>
      </c>
      <c r="O6" s="112" t="s">
        <v>94</v>
      </c>
      <c r="P6" s="112" t="s">
        <v>95</v>
      </c>
      <c r="Q6" s="113" t="s">
        <v>98</v>
      </c>
      <c r="R6" s="85" t="s">
        <v>13</v>
      </c>
      <c r="S6" s="86" t="s">
        <v>3</v>
      </c>
      <c r="T6" s="86" t="s">
        <v>4</v>
      </c>
      <c r="U6" s="86" t="s">
        <v>5</v>
      </c>
      <c r="V6" s="84" t="s">
        <v>6</v>
      </c>
      <c r="W6" s="114" t="s">
        <v>96</v>
      </c>
      <c r="X6" s="164"/>
      <c r="Y6" s="173"/>
      <c r="Z6" s="176"/>
    </row>
    <row r="7" spans="1:44" s="121" customFormat="1" x14ac:dyDescent="0.3">
      <c r="A7" s="115">
        <v>1</v>
      </c>
      <c r="B7" s="125">
        <v>204293</v>
      </c>
      <c r="C7" s="125" t="s">
        <v>104</v>
      </c>
      <c r="D7" s="116"/>
      <c r="E7" s="116"/>
      <c r="F7" s="116"/>
      <c r="G7" s="116"/>
      <c r="H7" s="116"/>
      <c r="I7" s="116"/>
      <c r="J7" s="116"/>
      <c r="K7" s="117"/>
      <c r="L7" s="117"/>
      <c r="M7" s="117"/>
      <c r="N7" s="117"/>
      <c r="O7" s="117"/>
      <c r="P7" s="117"/>
      <c r="Q7" s="117"/>
      <c r="R7" s="118"/>
      <c r="S7" s="118"/>
      <c r="T7" s="118"/>
      <c r="U7" s="118"/>
      <c r="V7" s="118"/>
      <c r="W7" s="28"/>
      <c r="X7" s="120"/>
      <c r="Y7" s="125" t="s">
        <v>199</v>
      </c>
      <c r="Z7" s="122" t="e">
        <f>Y7*0.8</f>
        <v>#VALUE!</v>
      </c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3"/>
    </row>
    <row r="8" spans="1:44" s="121" customFormat="1" x14ac:dyDescent="0.3">
      <c r="A8" s="115">
        <v>2</v>
      </c>
      <c r="B8" s="125">
        <v>204294</v>
      </c>
      <c r="C8" s="125" t="s">
        <v>105</v>
      </c>
      <c r="D8" s="116">
        <v>2</v>
      </c>
      <c r="E8" s="116">
        <v>4</v>
      </c>
      <c r="F8" s="116">
        <v>1</v>
      </c>
      <c r="G8" s="116">
        <v>7</v>
      </c>
      <c r="H8" s="116">
        <v>6</v>
      </c>
      <c r="I8" s="116">
        <f t="shared" ref="I8:I71" si="0">SUM(D8:H8)</f>
        <v>20</v>
      </c>
      <c r="J8" s="116">
        <f t="shared" ref="J8:J71" si="1">I8*0.15</f>
        <v>3</v>
      </c>
      <c r="K8" s="117">
        <v>2</v>
      </c>
      <c r="L8" s="117">
        <v>4</v>
      </c>
      <c r="M8" s="117">
        <v>4</v>
      </c>
      <c r="N8" s="117">
        <v>2</v>
      </c>
      <c r="O8" s="117">
        <v>2</v>
      </c>
      <c r="P8" s="117">
        <f t="shared" ref="P8:P71" si="2">SUM(K8:O8)</f>
        <v>14</v>
      </c>
      <c r="Q8" s="117">
        <f t="shared" ref="Q8:Q71" si="3">P8*0.05</f>
        <v>0.70000000000000007</v>
      </c>
      <c r="R8" s="118">
        <f t="shared" ref="R8:R71" si="4">D8*0.15+K8*0.05</f>
        <v>0.4</v>
      </c>
      <c r="S8" s="118">
        <f t="shared" ref="S8:S71" si="5">E8*0.15+L8*0.05</f>
        <v>0.8</v>
      </c>
      <c r="T8" s="118">
        <f t="shared" ref="T8:T71" si="6">F8*0.15+M8*0.05</f>
        <v>0.35</v>
      </c>
      <c r="U8" s="118">
        <f t="shared" ref="U8:U71" si="7">G8*0.15+N8*0.05</f>
        <v>1.1500000000000001</v>
      </c>
      <c r="V8" s="118">
        <f t="shared" ref="V8:V71" si="8">H8*0.15+O8*0.05</f>
        <v>0.99999999999999989</v>
      </c>
      <c r="W8" s="28">
        <f t="shared" ref="W8:W71" si="9">I8+P8</f>
        <v>34</v>
      </c>
      <c r="X8" s="120">
        <f t="shared" ref="X8:X71" si="10">W8*0.2</f>
        <v>6.8000000000000007</v>
      </c>
      <c r="Y8" s="125">
        <v>22</v>
      </c>
      <c r="Z8" s="122">
        <f t="shared" ref="Z8:Z71" si="11">Y8*0.8</f>
        <v>17.600000000000001</v>
      </c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3"/>
    </row>
    <row r="9" spans="1:44" s="121" customFormat="1" x14ac:dyDescent="0.3">
      <c r="A9" s="115">
        <v>3</v>
      </c>
      <c r="B9" s="125">
        <v>204295</v>
      </c>
      <c r="C9" s="125" t="s">
        <v>106</v>
      </c>
      <c r="D9" s="116">
        <v>4</v>
      </c>
      <c r="E9" s="116">
        <v>5</v>
      </c>
      <c r="F9" s="116">
        <v>3</v>
      </c>
      <c r="G9" s="116">
        <v>4</v>
      </c>
      <c r="H9" s="116">
        <v>7</v>
      </c>
      <c r="I9" s="116">
        <f t="shared" si="0"/>
        <v>23</v>
      </c>
      <c r="J9" s="116">
        <f t="shared" si="1"/>
        <v>3.4499999999999997</v>
      </c>
      <c r="K9" s="117">
        <v>2</v>
      </c>
      <c r="L9" s="117">
        <v>3</v>
      </c>
      <c r="M9" s="117">
        <v>2</v>
      </c>
      <c r="N9" s="117">
        <v>1</v>
      </c>
      <c r="O9" s="117">
        <v>2</v>
      </c>
      <c r="P9" s="117">
        <f t="shared" si="2"/>
        <v>10</v>
      </c>
      <c r="Q9" s="117">
        <f t="shared" si="3"/>
        <v>0.5</v>
      </c>
      <c r="R9" s="118">
        <f t="shared" si="4"/>
        <v>0.7</v>
      </c>
      <c r="S9" s="118">
        <f t="shared" si="5"/>
        <v>0.9</v>
      </c>
      <c r="T9" s="118">
        <f t="shared" si="6"/>
        <v>0.54999999999999993</v>
      </c>
      <c r="U9" s="118">
        <f t="shared" si="7"/>
        <v>0.65</v>
      </c>
      <c r="V9" s="118">
        <f t="shared" si="8"/>
        <v>1.1500000000000001</v>
      </c>
      <c r="W9" s="28">
        <f t="shared" si="9"/>
        <v>33</v>
      </c>
      <c r="X9" s="120">
        <f t="shared" si="10"/>
        <v>6.6000000000000005</v>
      </c>
      <c r="Y9" s="125">
        <v>26</v>
      </c>
      <c r="Z9" s="122">
        <f t="shared" si="11"/>
        <v>20.8</v>
      </c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3"/>
    </row>
    <row r="10" spans="1:44" s="121" customFormat="1" x14ac:dyDescent="0.3">
      <c r="A10" s="115">
        <v>4</v>
      </c>
      <c r="B10" s="125">
        <v>204296</v>
      </c>
      <c r="C10" s="125" t="s">
        <v>107</v>
      </c>
      <c r="D10" s="116">
        <v>17</v>
      </c>
      <c r="E10" s="116">
        <v>11</v>
      </c>
      <c r="F10" s="116">
        <v>12</v>
      </c>
      <c r="G10" s="116">
        <v>14</v>
      </c>
      <c r="H10" s="116">
        <v>14</v>
      </c>
      <c r="I10" s="116">
        <f t="shared" si="0"/>
        <v>68</v>
      </c>
      <c r="J10" s="116">
        <f t="shared" si="1"/>
        <v>10.199999999999999</v>
      </c>
      <c r="K10" s="117">
        <v>5</v>
      </c>
      <c r="L10" s="117">
        <v>5</v>
      </c>
      <c r="M10" s="117">
        <v>4</v>
      </c>
      <c r="N10" s="117">
        <v>4</v>
      </c>
      <c r="O10" s="117">
        <v>4</v>
      </c>
      <c r="P10" s="117">
        <f t="shared" si="2"/>
        <v>22</v>
      </c>
      <c r="Q10" s="117">
        <f t="shared" si="3"/>
        <v>1.1000000000000001</v>
      </c>
      <c r="R10" s="118">
        <f t="shared" si="4"/>
        <v>2.8</v>
      </c>
      <c r="S10" s="118">
        <f t="shared" si="5"/>
        <v>1.9</v>
      </c>
      <c r="T10" s="118">
        <f t="shared" si="6"/>
        <v>1.9999999999999998</v>
      </c>
      <c r="U10" s="118">
        <f t="shared" si="7"/>
        <v>2.3000000000000003</v>
      </c>
      <c r="V10" s="118">
        <f t="shared" si="8"/>
        <v>2.3000000000000003</v>
      </c>
      <c r="W10" s="28">
        <f t="shared" si="9"/>
        <v>90</v>
      </c>
      <c r="X10" s="120">
        <f t="shared" si="10"/>
        <v>18</v>
      </c>
      <c r="Y10" s="125">
        <v>70</v>
      </c>
      <c r="Z10" s="122">
        <f t="shared" si="11"/>
        <v>56</v>
      </c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3"/>
    </row>
    <row r="11" spans="1:44" s="121" customFormat="1" x14ac:dyDescent="0.3">
      <c r="A11" s="115">
        <v>5</v>
      </c>
      <c r="B11" s="125">
        <v>204297</v>
      </c>
      <c r="C11" s="125" t="s">
        <v>108</v>
      </c>
      <c r="D11" s="116">
        <v>6</v>
      </c>
      <c r="E11" s="116">
        <v>2</v>
      </c>
      <c r="F11" s="116">
        <v>1</v>
      </c>
      <c r="G11" s="116">
        <v>8</v>
      </c>
      <c r="H11" s="116">
        <v>12</v>
      </c>
      <c r="I11" s="116">
        <f t="shared" si="0"/>
        <v>29</v>
      </c>
      <c r="J11" s="116">
        <f t="shared" si="1"/>
        <v>4.3499999999999996</v>
      </c>
      <c r="K11" s="117">
        <v>2</v>
      </c>
      <c r="L11" s="117">
        <v>1</v>
      </c>
      <c r="M11" s="117">
        <v>2</v>
      </c>
      <c r="N11" s="117">
        <v>3</v>
      </c>
      <c r="O11" s="117">
        <v>2</v>
      </c>
      <c r="P11" s="117">
        <f t="shared" si="2"/>
        <v>10</v>
      </c>
      <c r="Q11" s="117">
        <f t="shared" si="3"/>
        <v>0.5</v>
      </c>
      <c r="R11" s="118">
        <f t="shared" si="4"/>
        <v>0.99999999999999989</v>
      </c>
      <c r="S11" s="118">
        <f t="shared" si="5"/>
        <v>0.35</v>
      </c>
      <c r="T11" s="118">
        <f t="shared" si="6"/>
        <v>0.25</v>
      </c>
      <c r="U11" s="118">
        <f t="shared" si="7"/>
        <v>1.35</v>
      </c>
      <c r="V11" s="118">
        <f t="shared" si="8"/>
        <v>1.9</v>
      </c>
      <c r="W11" s="28">
        <f t="shared" si="9"/>
        <v>39</v>
      </c>
      <c r="X11" s="120">
        <f t="shared" si="10"/>
        <v>7.8000000000000007</v>
      </c>
      <c r="Y11" s="125">
        <v>30</v>
      </c>
      <c r="Z11" s="122">
        <f t="shared" si="11"/>
        <v>24</v>
      </c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3"/>
    </row>
    <row r="12" spans="1:44" s="121" customFormat="1" x14ac:dyDescent="0.3">
      <c r="A12" s="115">
        <v>6</v>
      </c>
      <c r="B12" s="125">
        <v>204298</v>
      </c>
      <c r="C12" s="125" t="s">
        <v>109</v>
      </c>
      <c r="D12" s="116">
        <v>2</v>
      </c>
      <c r="E12" s="116">
        <v>6</v>
      </c>
      <c r="F12" s="116">
        <v>3</v>
      </c>
      <c r="G12" s="116">
        <v>4</v>
      </c>
      <c r="H12" s="116">
        <v>5</v>
      </c>
      <c r="I12" s="116">
        <f t="shared" si="0"/>
        <v>20</v>
      </c>
      <c r="J12" s="116">
        <f t="shared" si="1"/>
        <v>3</v>
      </c>
      <c r="K12" s="117">
        <v>2</v>
      </c>
      <c r="L12" s="117">
        <v>2</v>
      </c>
      <c r="M12" s="117">
        <v>5</v>
      </c>
      <c r="N12" s="117">
        <v>3</v>
      </c>
      <c r="O12" s="117">
        <v>2</v>
      </c>
      <c r="P12" s="117">
        <f t="shared" si="2"/>
        <v>14</v>
      </c>
      <c r="Q12" s="117">
        <f t="shared" si="3"/>
        <v>0.70000000000000007</v>
      </c>
      <c r="R12" s="118">
        <f t="shared" si="4"/>
        <v>0.4</v>
      </c>
      <c r="S12" s="118">
        <f t="shared" si="5"/>
        <v>0.99999999999999989</v>
      </c>
      <c r="T12" s="118">
        <f t="shared" si="6"/>
        <v>0.7</v>
      </c>
      <c r="U12" s="118">
        <f t="shared" si="7"/>
        <v>0.75</v>
      </c>
      <c r="V12" s="118">
        <f t="shared" si="8"/>
        <v>0.85</v>
      </c>
      <c r="W12" s="28">
        <f t="shared" si="9"/>
        <v>34</v>
      </c>
      <c r="X12" s="120">
        <f t="shared" si="10"/>
        <v>6.8000000000000007</v>
      </c>
      <c r="Y12" s="125">
        <v>22</v>
      </c>
      <c r="Z12" s="122">
        <f t="shared" si="11"/>
        <v>17.600000000000001</v>
      </c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3"/>
    </row>
    <row r="13" spans="1:44" s="121" customFormat="1" x14ac:dyDescent="0.3">
      <c r="A13" s="115">
        <v>7</v>
      </c>
      <c r="B13" s="125">
        <v>204299</v>
      </c>
      <c r="C13" s="125" t="s">
        <v>110</v>
      </c>
      <c r="D13" s="116">
        <v>3</v>
      </c>
      <c r="E13" s="116">
        <v>3.5</v>
      </c>
      <c r="F13" s="116">
        <v>4</v>
      </c>
      <c r="G13" s="116">
        <v>2</v>
      </c>
      <c r="H13" s="116">
        <v>7</v>
      </c>
      <c r="I13" s="116">
        <f t="shared" si="0"/>
        <v>19.5</v>
      </c>
      <c r="J13" s="116">
        <f t="shared" si="1"/>
        <v>2.9249999999999998</v>
      </c>
      <c r="K13" s="117">
        <v>3</v>
      </c>
      <c r="L13" s="117">
        <v>2</v>
      </c>
      <c r="M13" s="117">
        <v>1</v>
      </c>
      <c r="N13" s="117">
        <v>2</v>
      </c>
      <c r="O13" s="117">
        <v>3</v>
      </c>
      <c r="P13" s="117">
        <f t="shared" si="2"/>
        <v>11</v>
      </c>
      <c r="Q13" s="117">
        <f t="shared" si="3"/>
        <v>0.55000000000000004</v>
      </c>
      <c r="R13" s="118">
        <f t="shared" si="4"/>
        <v>0.6</v>
      </c>
      <c r="S13" s="118">
        <f t="shared" si="5"/>
        <v>0.625</v>
      </c>
      <c r="T13" s="118">
        <f t="shared" si="6"/>
        <v>0.65</v>
      </c>
      <c r="U13" s="118">
        <f t="shared" si="7"/>
        <v>0.4</v>
      </c>
      <c r="V13" s="118">
        <f t="shared" si="8"/>
        <v>1.2000000000000002</v>
      </c>
      <c r="W13" s="28">
        <f t="shared" si="9"/>
        <v>30.5</v>
      </c>
      <c r="X13" s="120">
        <f t="shared" si="10"/>
        <v>6.1000000000000005</v>
      </c>
      <c r="Y13" s="125">
        <v>20</v>
      </c>
      <c r="Z13" s="122">
        <f t="shared" si="11"/>
        <v>16</v>
      </c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3"/>
    </row>
    <row r="14" spans="1:44" s="121" customFormat="1" x14ac:dyDescent="0.3">
      <c r="A14" s="115">
        <v>8</v>
      </c>
      <c r="B14" s="125">
        <v>204300</v>
      </c>
      <c r="C14" s="125" t="s">
        <v>111</v>
      </c>
      <c r="D14" s="116">
        <v>0</v>
      </c>
      <c r="E14" s="116">
        <v>2</v>
      </c>
      <c r="F14" s="116">
        <v>1</v>
      </c>
      <c r="G14" s="116">
        <v>1</v>
      </c>
      <c r="H14" s="116">
        <v>6</v>
      </c>
      <c r="I14" s="116">
        <f t="shared" si="0"/>
        <v>10</v>
      </c>
      <c r="J14" s="116">
        <f t="shared" si="1"/>
        <v>1.5</v>
      </c>
      <c r="K14" s="117">
        <v>1</v>
      </c>
      <c r="L14" s="117">
        <v>2</v>
      </c>
      <c r="M14" s="117">
        <v>2</v>
      </c>
      <c r="N14" s="117">
        <v>1</v>
      </c>
      <c r="O14" s="117">
        <v>1</v>
      </c>
      <c r="P14" s="117">
        <f t="shared" si="2"/>
        <v>7</v>
      </c>
      <c r="Q14" s="117">
        <f t="shared" si="3"/>
        <v>0.35000000000000003</v>
      </c>
      <c r="R14" s="118">
        <f t="shared" si="4"/>
        <v>0.05</v>
      </c>
      <c r="S14" s="118">
        <f t="shared" si="5"/>
        <v>0.4</v>
      </c>
      <c r="T14" s="118">
        <f t="shared" si="6"/>
        <v>0.25</v>
      </c>
      <c r="U14" s="118">
        <f t="shared" si="7"/>
        <v>0.2</v>
      </c>
      <c r="V14" s="118">
        <f t="shared" si="8"/>
        <v>0.95</v>
      </c>
      <c r="W14" s="28">
        <f t="shared" si="9"/>
        <v>17</v>
      </c>
      <c r="X14" s="120">
        <f t="shared" si="10"/>
        <v>3.4000000000000004</v>
      </c>
      <c r="Y14" s="125">
        <v>10</v>
      </c>
      <c r="Z14" s="122">
        <f t="shared" si="11"/>
        <v>8</v>
      </c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3"/>
    </row>
    <row r="15" spans="1:44" s="121" customFormat="1" x14ac:dyDescent="0.3">
      <c r="A15" s="115">
        <v>9</v>
      </c>
      <c r="B15" s="125">
        <v>204301</v>
      </c>
      <c r="C15" s="125" t="s">
        <v>112</v>
      </c>
      <c r="D15" s="116">
        <v>3</v>
      </c>
      <c r="E15" s="116">
        <v>4</v>
      </c>
      <c r="F15" s="116">
        <v>1</v>
      </c>
      <c r="G15" s="116">
        <v>6</v>
      </c>
      <c r="H15" s="116">
        <v>4</v>
      </c>
      <c r="I15" s="116">
        <f t="shared" si="0"/>
        <v>18</v>
      </c>
      <c r="J15" s="116">
        <f t="shared" si="1"/>
        <v>2.6999999999999997</v>
      </c>
      <c r="K15" s="117">
        <v>2</v>
      </c>
      <c r="L15" s="117">
        <v>3</v>
      </c>
      <c r="M15" s="117">
        <v>2</v>
      </c>
      <c r="N15" s="117">
        <v>2</v>
      </c>
      <c r="O15" s="117">
        <v>3</v>
      </c>
      <c r="P15" s="117">
        <f t="shared" si="2"/>
        <v>12</v>
      </c>
      <c r="Q15" s="117">
        <f t="shared" si="3"/>
        <v>0.60000000000000009</v>
      </c>
      <c r="R15" s="118">
        <f t="shared" si="4"/>
        <v>0.54999999999999993</v>
      </c>
      <c r="S15" s="118">
        <f t="shared" si="5"/>
        <v>0.75</v>
      </c>
      <c r="T15" s="118">
        <f t="shared" si="6"/>
        <v>0.25</v>
      </c>
      <c r="U15" s="118">
        <f t="shared" si="7"/>
        <v>0.99999999999999989</v>
      </c>
      <c r="V15" s="118">
        <f t="shared" si="8"/>
        <v>0.75</v>
      </c>
      <c r="W15" s="28">
        <f t="shared" si="9"/>
        <v>30</v>
      </c>
      <c r="X15" s="120">
        <f t="shared" si="10"/>
        <v>6</v>
      </c>
      <c r="Y15" s="125">
        <v>21</v>
      </c>
      <c r="Z15" s="122">
        <f t="shared" si="11"/>
        <v>16.8</v>
      </c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3"/>
    </row>
    <row r="16" spans="1:44" s="121" customFormat="1" x14ac:dyDescent="0.3">
      <c r="A16" s="115">
        <v>10</v>
      </c>
      <c r="B16" s="125">
        <v>204302</v>
      </c>
      <c r="C16" s="125" t="s">
        <v>113</v>
      </c>
      <c r="D16" s="116">
        <v>4</v>
      </c>
      <c r="E16" s="116">
        <v>5.5</v>
      </c>
      <c r="F16" s="116">
        <v>3</v>
      </c>
      <c r="G16" s="116">
        <v>5</v>
      </c>
      <c r="H16" s="116">
        <v>6</v>
      </c>
      <c r="I16" s="116">
        <f t="shared" si="0"/>
        <v>23.5</v>
      </c>
      <c r="J16" s="116">
        <f t="shared" si="1"/>
        <v>3.5249999999999999</v>
      </c>
      <c r="K16" s="117">
        <v>3</v>
      </c>
      <c r="L16" s="117">
        <v>3</v>
      </c>
      <c r="M16" s="117">
        <v>2</v>
      </c>
      <c r="N16" s="117">
        <v>3</v>
      </c>
      <c r="O16" s="117">
        <v>3</v>
      </c>
      <c r="P16" s="117">
        <f t="shared" si="2"/>
        <v>14</v>
      </c>
      <c r="Q16" s="117">
        <f t="shared" si="3"/>
        <v>0.70000000000000007</v>
      </c>
      <c r="R16" s="118">
        <f t="shared" si="4"/>
        <v>0.75</v>
      </c>
      <c r="S16" s="118">
        <f t="shared" si="5"/>
        <v>0.97499999999999998</v>
      </c>
      <c r="T16" s="118">
        <f t="shared" si="6"/>
        <v>0.54999999999999993</v>
      </c>
      <c r="U16" s="118">
        <f t="shared" si="7"/>
        <v>0.9</v>
      </c>
      <c r="V16" s="118">
        <f t="shared" si="8"/>
        <v>1.0499999999999998</v>
      </c>
      <c r="W16" s="28">
        <f t="shared" si="9"/>
        <v>37.5</v>
      </c>
      <c r="X16" s="120">
        <f t="shared" si="10"/>
        <v>7.5</v>
      </c>
      <c r="Y16" s="125">
        <v>25</v>
      </c>
      <c r="Z16" s="122">
        <f t="shared" si="11"/>
        <v>20</v>
      </c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3"/>
    </row>
    <row r="17" spans="1:44" s="121" customFormat="1" x14ac:dyDescent="0.3">
      <c r="A17" s="115">
        <v>11</v>
      </c>
      <c r="B17" s="125">
        <v>204303</v>
      </c>
      <c r="C17" s="125" t="s">
        <v>114</v>
      </c>
      <c r="D17" s="116">
        <v>4</v>
      </c>
      <c r="E17" s="116">
        <v>3</v>
      </c>
      <c r="F17" s="116">
        <v>4.5</v>
      </c>
      <c r="G17" s="116">
        <v>2</v>
      </c>
      <c r="H17" s="116">
        <v>7</v>
      </c>
      <c r="I17" s="116">
        <f t="shared" si="0"/>
        <v>20.5</v>
      </c>
      <c r="J17" s="116">
        <f t="shared" si="1"/>
        <v>3.0749999999999997</v>
      </c>
      <c r="K17" s="117">
        <v>2</v>
      </c>
      <c r="L17" s="117">
        <v>3</v>
      </c>
      <c r="M17" s="117">
        <v>4</v>
      </c>
      <c r="N17" s="117">
        <v>3</v>
      </c>
      <c r="O17" s="117">
        <v>3</v>
      </c>
      <c r="P17" s="117">
        <f t="shared" si="2"/>
        <v>15</v>
      </c>
      <c r="Q17" s="117">
        <f t="shared" si="3"/>
        <v>0.75</v>
      </c>
      <c r="R17" s="118">
        <f t="shared" si="4"/>
        <v>0.7</v>
      </c>
      <c r="S17" s="118">
        <f t="shared" si="5"/>
        <v>0.6</v>
      </c>
      <c r="T17" s="118">
        <f t="shared" si="6"/>
        <v>0.875</v>
      </c>
      <c r="U17" s="118">
        <f t="shared" si="7"/>
        <v>0.45</v>
      </c>
      <c r="V17" s="118">
        <f t="shared" si="8"/>
        <v>1.2000000000000002</v>
      </c>
      <c r="W17" s="28">
        <f t="shared" si="9"/>
        <v>35.5</v>
      </c>
      <c r="X17" s="120">
        <f t="shared" si="10"/>
        <v>7.1000000000000005</v>
      </c>
      <c r="Y17" s="125">
        <v>21</v>
      </c>
      <c r="Z17" s="122">
        <f t="shared" si="11"/>
        <v>16.8</v>
      </c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3"/>
    </row>
    <row r="18" spans="1:44" s="121" customFormat="1" x14ac:dyDescent="0.3">
      <c r="A18" s="115">
        <v>12</v>
      </c>
      <c r="B18" s="125">
        <v>204304</v>
      </c>
      <c r="C18" s="125" t="s">
        <v>115</v>
      </c>
      <c r="D18" s="116">
        <v>1</v>
      </c>
      <c r="E18" s="116">
        <v>2</v>
      </c>
      <c r="F18" s="116">
        <v>1.5</v>
      </c>
      <c r="G18" s="116">
        <v>2.5</v>
      </c>
      <c r="H18" s="116">
        <v>5</v>
      </c>
      <c r="I18" s="116">
        <f t="shared" si="0"/>
        <v>12</v>
      </c>
      <c r="J18" s="116">
        <f t="shared" si="1"/>
        <v>1.7999999999999998</v>
      </c>
      <c r="K18" s="117">
        <v>2</v>
      </c>
      <c r="L18" s="117">
        <v>3</v>
      </c>
      <c r="M18" s="117">
        <v>2</v>
      </c>
      <c r="N18" s="117">
        <v>2</v>
      </c>
      <c r="O18" s="117">
        <v>2</v>
      </c>
      <c r="P18" s="117">
        <f t="shared" si="2"/>
        <v>11</v>
      </c>
      <c r="Q18" s="117">
        <f t="shared" si="3"/>
        <v>0.55000000000000004</v>
      </c>
      <c r="R18" s="118">
        <f t="shared" si="4"/>
        <v>0.25</v>
      </c>
      <c r="S18" s="118">
        <f t="shared" si="5"/>
        <v>0.45</v>
      </c>
      <c r="T18" s="118">
        <f t="shared" si="6"/>
        <v>0.32499999999999996</v>
      </c>
      <c r="U18" s="118">
        <f t="shared" si="7"/>
        <v>0.47499999999999998</v>
      </c>
      <c r="V18" s="118">
        <f t="shared" si="8"/>
        <v>0.85</v>
      </c>
      <c r="W18" s="28">
        <f t="shared" si="9"/>
        <v>23</v>
      </c>
      <c r="X18" s="120">
        <f t="shared" si="10"/>
        <v>4.6000000000000005</v>
      </c>
      <c r="Y18" s="125">
        <v>14</v>
      </c>
      <c r="Z18" s="122">
        <f t="shared" si="11"/>
        <v>11.200000000000001</v>
      </c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3"/>
    </row>
    <row r="19" spans="1:44" s="121" customFormat="1" x14ac:dyDescent="0.3">
      <c r="A19" s="115">
        <v>13</v>
      </c>
      <c r="B19" s="125">
        <v>204305</v>
      </c>
      <c r="C19" s="125" t="s">
        <v>116</v>
      </c>
      <c r="D19" s="116">
        <v>6</v>
      </c>
      <c r="E19" s="116">
        <v>12</v>
      </c>
      <c r="F19" s="116">
        <v>6</v>
      </c>
      <c r="G19" s="116">
        <v>7</v>
      </c>
      <c r="H19" s="116">
        <v>7.5</v>
      </c>
      <c r="I19" s="116">
        <f t="shared" si="0"/>
        <v>38.5</v>
      </c>
      <c r="J19" s="116">
        <f t="shared" si="1"/>
        <v>5.7749999999999995</v>
      </c>
      <c r="K19" s="117">
        <v>4</v>
      </c>
      <c r="L19" s="117">
        <v>2.5</v>
      </c>
      <c r="M19" s="117">
        <v>5</v>
      </c>
      <c r="N19" s="117">
        <v>4</v>
      </c>
      <c r="O19" s="117">
        <v>5</v>
      </c>
      <c r="P19" s="117">
        <f t="shared" si="2"/>
        <v>20.5</v>
      </c>
      <c r="Q19" s="117">
        <f t="shared" si="3"/>
        <v>1.0250000000000001</v>
      </c>
      <c r="R19" s="118">
        <f t="shared" si="4"/>
        <v>1.0999999999999999</v>
      </c>
      <c r="S19" s="118">
        <f t="shared" si="5"/>
        <v>1.9249999999999998</v>
      </c>
      <c r="T19" s="118">
        <f t="shared" si="6"/>
        <v>1.1499999999999999</v>
      </c>
      <c r="U19" s="118">
        <f t="shared" si="7"/>
        <v>1.25</v>
      </c>
      <c r="V19" s="118">
        <f t="shared" si="8"/>
        <v>1.375</v>
      </c>
      <c r="W19" s="28">
        <f t="shared" si="9"/>
        <v>59</v>
      </c>
      <c r="X19" s="120">
        <f t="shared" si="10"/>
        <v>11.8</v>
      </c>
      <c r="Y19" s="125">
        <v>40</v>
      </c>
      <c r="Z19" s="122">
        <f t="shared" si="11"/>
        <v>32</v>
      </c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3"/>
    </row>
    <row r="20" spans="1:44" s="121" customFormat="1" x14ac:dyDescent="0.3">
      <c r="A20" s="115">
        <v>14</v>
      </c>
      <c r="B20" s="125">
        <v>204306</v>
      </c>
      <c r="C20" s="125" t="s">
        <v>117</v>
      </c>
      <c r="D20" s="116">
        <v>2.5</v>
      </c>
      <c r="E20" s="116">
        <v>4</v>
      </c>
      <c r="F20" s="116">
        <v>5</v>
      </c>
      <c r="G20" s="116">
        <v>2</v>
      </c>
      <c r="H20" s="116">
        <v>3</v>
      </c>
      <c r="I20" s="116">
        <f t="shared" si="0"/>
        <v>16.5</v>
      </c>
      <c r="J20" s="116">
        <f t="shared" si="1"/>
        <v>2.4750000000000001</v>
      </c>
      <c r="K20" s="117">
        <v>3.5</v>
      </c>
      <c r="L20" s="117">
        <v>3.5</v>
      </c>
      <c r="M20" s="117">
        <v>4</v>
      </c>
      <c r="N20" s="117">
        <v>3</v>
      </c>
      <c r="O20" s="117">
        <v>2</v>
      </c>
      <c r="P20" s="117">
        <f t="shared" si="2"/>
        <v>16</v>
      </c>
      <c r="Q20" s="117">
        <f t="shared" si="3"/>
        <v>0.8</v>
      </c>
      <c r="R20" s="118">
        <f t="shared" si="4"/>
        <v>0.55000000000000004</v>
      </c>
      <c r="S20" s="118">
        <f t="shared" si="5"/>
        <v>0.77500000000000002</v>
      </c>
      <c r="T20" s="118">
        <f t="shared" si="6"/>
        <v>0.95</v>
      </c>
      <c r="U20" s="118">
        <f t="shared" si="7"/>
        <v>0.45</v>
      </c>
      <c r="V20" s="118">
        <f t="shared" si="8"/>
        <v>0.54999999999999993</v>
      </c>
      <c r="W20" s="28">
        <f t="shared" si="9"/>
        <v>32.5</v>
      </c>
      <c r="X20" s="120">
        <f t="shared" si="10"/>
        <v>6.5</v>
      </c>
      <c r="Y20" s="125">
        <v>19</v>
      </c>
      <c r="Z20" s="122">
        <f t="shared" si="11"/>
        <v>15.200000000000001</v>
      </c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3"/>
    </row>
    <row r="21" spans="1:44" s="121" customFormat="1" x14ac:dyDescent="0.3">
      <c r="A21" s="115">
        <v>15</v>
      </c>
      <c r="B21" s="125">
        <v>204307</v>
      </c>
      <c r="C21" s="125" t="s">
        <v>118</v>
      </c>
      <c r="D21" s="116">
        <v>9</v>
      </c>
      <c r="E21" s="116">
        <v>8</v>
      </c>
      <c r="F21" s="116">
        <v>6</v>
      </c>
      <c r="G21" s="116">
        <v>5</v>
      </c>
      <c r="H21" s="116">
        <v>11</v>
      </c>
      <c r="I21" s="116">
        <f t="shared" si="0"/>
        <v>39</v>
      </c>
      <c r="J21" s="116">
        <f t="shared" si="1"/>
        <v>5.85</v>
      </c>
      <c r="K21" s="117">
        <v>4</v>
      </c>
      <c r="L21" s="117">
        <v>3.5</v>
      </c>
      <c r="M21" s="117">
        <v>2</v>
      </c>
      <c r="N21" s="117">
        <v>4</v>
      </c>
      <c r="O21" s="117">
        <v>3</v>
      </c>
      <c r="P21" s="117">
        <f t="shared" si="2"/>
        <v>16.5</v>
      </c>
      <c r="Q21" s="117">
        <f t="shared" si="3"/>
        <v>0.82500000000000007</v>
      </c>
      <c r="R21" s="118">
        <f t="shared" si="4"/>
        <v>1.5499999999999998</v>
      </c>
      <c r="S21" s="118">
        <f t="shared" si="5"/>
        <v>1.375</v>
      </c>
      <c r="T21" s="118">
        <f t="shared" si="6"/>
        <v>0.99999999999999989</v>
      </c>
      <c r="U21" s="118">
        <f t="shared" si="7"/>
        <v>0.95</v>
      </c>
      <c r="V21" s="118">
        <f t="shared" si="8"/>
        <v>1.7999999999999998</v>
      </c>
      <c r="W21" s="28">
        <f t="shared" si="9"/>
        <v>55.5</v>
      </c>
      <c r="X21" s="120">
        <f t="shared" si="10"/>
        <v>11.100000000000001</v>
      </c>
      <c r="Y21" s="125">
        <v>38</v>
      </c>
      <c r="Z21" s="122">
        <f t="shared" si="11"/>
        <v>30.400000000000002</v>
      </c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3"/>
    </row>
    <row r="22" spans="1:44" s="121" customFormat="1" x14ac:dyDescent="0.3">
      <c r="A22" s="115">
        <v>16</v>
      </c>
      <c r="B22" s="125">
        <v>204308</v>
      </c>
      <c r="C22" s="125" t="s">
        <v>119</v>
      </c>
      <c r="D22" s="116">
        <v>1</v>
      </c>
      <c r="E22" s="116">
        <v>3</v>
      </c>
      <c r="F22" s="116">
        <v>5</v>
      </c>
      <c r="G22" s="116">
        <v>4</v>
      </c>
      <c r="H22" s="116">
        <v>2</v>
      </c>
      <c r="I22" s="116">
        <f t="shared" si="0"/>
        <v>15</v>
      </c>
      <c r="J22" s="116">
        <f t="shared" si="1"/>
        <v>2.25</v>
      </c>
      <c r="K22" s="117">
        <v>2</v>
      </c>
      <c r="L22" s="117">
        <v>1</v>
      </c>
      <c r="M22" s="117">
        <v>3</v>
      </c>
      <c r="N22" s="117">
        <v>2</v>
      </c>
      <c r="O22" s="117">
        <v>1</v>
      </c>
      <c r="P22" s="117">
        <f t="shared" si="2"/>
        <v>9</v>
      </c>
      <c r="Q22" s="117">
        <f t="shared" si="3"/>
        <v>0.45</v>
      </c>
      <c r="R22" s="118">
        <f t="shared" si="4"/>
        <v>0.25</v>
      </c>
      <c r="S22" s="118">
        <f t="shared" si="5"/>
        <v>0.49999999999999994</v>
      </c>
      <c r="T22" s="118">
        <f t="shared" si="6"/>
        <v>0.9</v>
      </c>
      <c r="U22" s="118">
        <f t="shared" si="7"/>
        <v>0.7</v>
      </c>
      <c r="V22" s="118">
        <f t="shared" si="8"/>
        <v>0.35</v>
      </c>
      <c r="W22" s="28">
        <f t="shared" si="9"/>
        <v>24</v>
      </c>
      <c r="X22" s="120">
        <f t="shared" si="10"/>
        <v>4.8000000000000007</v>
      </c>
      <c r="Y22" s="125">
        <v>18</v>
      </c>
      <c r="Z22" s="122">
        <f t="shared" si="11"/>
        <v>14.4</v>
      </c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3"/>
    </row>
    <row r="23" spans="1:44" s="121" customFormat="1" x14ac:dyDescent="0.3">
      <c r="A23" s="115">
        <v>17</v>
      </c>
      <c r="B23" s="125">
        <v>204309</v>
      </c>
      <c r="C23" s="125" t="s">
        <v>120</v>
      </c>
      <c r="D23" s="116">
        <v>14</v>
      </c>
      <c r="E23" s="116">
        <v>7</v>
      </c>
      <c r="F23" s="116">
        <v>6</v>
      </c>
      <c r="G23" s="116">
        <v>7</v>
      </c>
      <c r="H23" s="116">
        <v>8</v>
      </c>
      <c r="I23" s="116">
        <f t="shared" si="0"/>
        <v>42</v>
      </c>
      <c r="J23" s="116">
        <f t="shared" si="1"/>
        <v>6.3</v>
      </c>
      <c r="K23" s="117">
        <v>4</v>
      </c>
      <c r="L23" s="117">
        <v>3</v>
      </c>
      <c r="M23" s="117">
        <v>4</v>
      </c>
      <c r="N23" s="117">
        <v>3</v>
      </c>
      <c r="O23" s="117">
        <v>4</v>
      </c>
      <c r="P23" s="117">
        <f t="shared" si="2"/>
        <v>18</v>
      </c>
      <c r="Q23" s="117">
        <f t="shared" si="3"/>
        <v>0.9</v>
      </c>
      <c r="R23" s="118">
        <f t="shared" si="4"/>
        <v>2.3000000000000003</v>
      </c>
      <c r="S23" s="118">
        <f t="shared" si="5"/>
        <v>1.2000000000000002</v>
      </c>
      <c r="T23" s="118">
        <f t="shared" si="6"/>
        <v>1.0999999999999999</v>
      </c>
      <c r="U23" s="118">
        <f t="shared" si="7"/>
        <v>1.2000000000000002</v>
      </c>
      <c r="V23" s="118">
        <f t="shared" si="8"/>
        <v>1.4</v>
      </c>
      <c r="W23" s="28">
        <f t="shared" si="9"/>
        <v>60</v>
      </c>
      <c r="X23" s="120">
        <f t="shared" si="10"/>
        <v>12</v>
      </c>
      <c r="Y23" s="125">
        <v>45</v>
      </c>
      <c r="Z23" s="122">
        <f t="shared" si="11"/>
        <v>36</v>
      </c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3"/>
    </row>
    <row r="24" spans="1:44" s="121" customFormat="1" x14ac:dyDescent="0.3">
      <c r="A24" s="115">
        <v>18</v>
      </c>
      <c r="B24" s="125">
        <v>204310</v>
      </c>
      <c r="C24" s="125" t="s">
        <v>121</v>
      </c>
      <c r="D24" s="116">
        <v>16</v>
      </c>
      <c r="E24" s="116">
        <v>17</v>
      </c>
      <c r="F24" s="116">
        <v>13</v>
      </c>
      <c r="G24" s="116">
        <v>12</v>
      </c>
      <c r="H24" s="116">
        <v>10</v>
      </c>
      <c r="I24" s="116">
        <f t="shared" si="0"/>
        <v>68</v>
      </c>
      <c r="J24" s="116">
        <f t="shared" si="1"/>
        <v>10.199999999999999</v>
      </c>
      <c r="K24" s="117">
        <v>4</v>
      </c>
      <c r="L24" s="117">
        <v>5</v>
      </c>
      <c r="M24" s="117">
        <v>5</v>
      </c>
      <c r="N24" s="117">
        <v>4</v>
      </c>
      <c r="O24" s="117">
        <v>5</v>
      </c>
      <c r="P24" s="117">
        <f t="shared" si="2"/>
        <v>23</v>
      </c>
      <c r="Q24" s="117">
        <f t="shared" si="3"/>
        <v>1.1500000000000001</v>
      </c>
      <c r="R24" s="118">
        <f t="shared" si="4"/>
        <v>2.6</v>
      </c>
      <c r="S24" s="118">
        <f t="shared" si="5"/>
        <v>2.8</v>
      </c>
      <c r="T24" s="118">
        <f t="shared" si="6"/>
        <v>2.2000000000000002</v>
      </c>
      <c r="U24" s="118">
        <f t="shared" si="7"/>
        <v>1.9999999999999998</v>
      </c>
      <c r="V24" s="118">
        <f t="shared" si="8"/>
        <v>1.75</v>
      </c>
      <c r="W24" s="28">
        <f t="shared" si="9"/>
        <v>91</v>
      </c>
      <c r="X24" s="120">
        <f t="shared" si="10"/>
        <v>18.2</v>
      </c>
      <c r="Y24" s="125">
        <v>72</v>
      </c>
      <c r="Z24" s="122">
        <f t="shared" si="11"/>
        <v>57.6</v>
      </c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3"/>
    </row>
    <row r="25" spans="1:44" s="121" customFormat="1" x14ac:dyDescent="0.3">
      <c r="A25" s="115">
        <v>19</v>
      </c>
      <c r="B25" s="125">
        <v>204311</v>
      </c>
      <c r="C25" s="125" t="s">
        <v>122</v>
      </c>
      <c r="D25" s="116">
        <v>8</v>
      </c>
      <c r="E25" s="116">
        <v>6</v>
      </c>
      <c r="F25" s="116">
        <v>5</v>
      </c>
      <c r="G25" s="116">
        <v>8</v>
      </c>
      <c r="H25" s="116">
        <v>8</v>
      </c>
      <c r="I25" s="116">
        <f t="shared" si="0"/>
        <v>35</v>
      </c>
      <c r="J25" s="116">
        <f t="shared" si="1"/>
        <v>5.25</v>
      </c>
      <c r="K25" s="117">
        <v>3</v>
      </c>
      <c r="L25" s="117">
        <v>4</v>
      </c>
      <c r="M25" s="117">
        <v>3</v>
      </c>
      <c r="N25" s="117">
        <v>2</v>
      </c>
      <c r="O25" s="117">
        <v>4</v>
      </c>
      <c r="P25" s="117">
        <f t="shared" si="2"/>
        <v>16</v>
      </c>
      <c r="Q25" s="117">
        <f t="shared" si="3"/>
        <v>0.8</v>
      </c>
      <c r="R25" s="118">
        <f t="shared" si="4"/>
        <v>1.35</v>
      </c>
      <c r="S25" s="118">
        <f t="shared" si="5"/>
        <v>1.0999999999999999</v>
      </c>
      <c r="T25" s="118">
        <f t="shared" si="6"/>
        <v>0.9</v>
      </c>
      <c r="U25" s="118">
        <f t="shared" si="7"/>
        <v>1.3</v>
      </c>
      <c r="V25" s="118">
        <f t="shared" si="8"/>
        <v>1.4</v>
      </c>
      <c r="W25" s="28">
        <f t="shared" si="9"/>
        <v>51</v>
      </c>
      <c r="X25" s="120">
        <f t="shared" si="10"/>
        <v>10.200000000000001</v>
      </c>
      <c r="Y25" s="125">
        <v>37</v>
      </c>
      <c r="Z25" s="122">
        <f t="shared" si="11"/>
        <v>29.6</v>
      </c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3"/>
    </row>
    <row r="26" spans="1:44" s="121" customFormat="1" x14ac:dyDescent="0.3">
      <c r="A26" s="115">
        <v>20</v>
      </c>
      <c r="B26" s="125">
        <v>204312</v>
      </c>
      <c r="C26" s="125" t="s">
        <v>123</v>
      </c>
      <c r="D26" s="116">
        <v>4</v>
      </c>
      <c r="E26" s="116">
        <v>5</v>
      </c>
      <c r="F26" s="116">
        <v>8</v>
      </c>
      <c r="G26" s="116">
        <v>7</v>
      </c>
      <c r="H26" s="116">
        <v>6</v>
      </c>
      <c r="I26" s="116">
        <f t="shared" si="0"/>
        <v>30</v>
      </c>
      <c r="J26" s="116">
        <f t="shared" si="1"/>
        <v>4.5</v>
      </c>
      <c r="K26" s="117">
        <v>3</v>
      </c>
      <c r="L26" s="117">
        <v>4.5</v>
      </c>
      <c r="M26" s="117">
        <v>4</v>
      </c>
      <c r="N26" s="117">
        <v>3</v>
      </c>
      <c r="O26" s="117">
        <v>4</v>
      </c>
      <c r="P26" s="117">
        <f t="shared" si="2"/>
        <v>18.5</v>
      </c>
      <c r="Q26" s="117">
        <f t="shared" si="3"/>
        <v>0.92500000000000004</v>
      </c>
      <c r="R26" s="118">
        <f t="shared" si="4"/>
        <v>0.75</v>
      </c>
      <c r="S26" s="118">
        <f t="shared" si="5"/>
        <v>0.97499999999999998</v>
      </c>
      <c r="T26" s="118">
        <f t="shared" si="6"/>
        <v>1.4</v>
      </c>
      <c r="U26" s="118">
        <f t="shared" si="7"/>
        <v>1.2000000000000002</v>
      </c>
      <c r="V26" s="118">
        <f t="shared" si="8"/>
        <v>1.0999999999999999</v>
      </c>
      <c r="W26" s="28">
        <f t="shared" si="9"/>
        <v>48.5</v>
      </c>
      <c r="X26" s="120">
        <f t="shared" si="10"/>
        <v>9.7000000000000011</v>
      </c>
      <c r="Y26" s="125">
        <v>31</v>
      </c>
      <c r="Z26" s="122">
        <f t="shared" si="11"/>
        <v>24.8</v>
      </c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3"/>
    </row>
    <row r="27" spans="1:44" s="121" customFormat="1" x14ac:dyDescent="0.3">
      <c r="A27" s="115">
        <v>21</v>
      </c>
      <c r="B27" s="125">
        <v>204313</v>
      </c>
      <c r="C27" s="125" t="s">
        <v>124</v>
      </c>
      <c r="D27" s="116">
        <v>3</v>
      </c>
      <c r="E27" s="116">
        <v>1</v>
      </c>
      <c r="F27" s="116">
        <v>2.5</v>
      </c>
      <c r="G27" s="116">
        <v>4</v>
      </c>
      <c r="H27" s="116">
        <v>0.5</v>
      </c>
      <c r="I27" s="116">
        <f t="shared" si="0"/>
        <v>11</v>
      </c>
      <c r="J27" s="116">
        <f t="shared" si="1"/>
        <v>1.65</v>
      </c>
      <c r="K27" s="117">
        <v>2</v>
      </c>
      <c r="L27" s="117">
        <v>1</v>
      </c>
      <c r="M27" s="117">
        <v>3</v>
      </c>
      <c r="N27" s="117">
        <v>2</v>
      </c>
      <c r="O27" s="117">
        <v>1</v>
      </c>
      <c r="P27" s="117">
        <f t="shared" si="2"/>
        <v>9</v>
      </c>
      <c r="Q27" s="117">
        <f t="shared" si="3"/>
        <v>0.45</v>
      </c>
      <c r="R27" s="118">
        <f t="shared" si="4"/>
        <v>0.54999999999999993</v>
      </c>
      <c r="S27" s="118">
        <f t="shared" si="5"/>
        <v>0.2</v>
      </c>
      <c r="T27" s="118">
        <f t="shared" si="6"/>
        <v>0.52500000000000002</v>
      </c>
      <c r="U27" s="118">
        <f t="shared" si="7"/>
        <v>0.7</v>
      </c>
      <c r="V27" s="118">
        <f t="shared" si="8"/>
        <v>0.125</v>
      </c>
      <c r="W27" s="28">
        <f t="shared" si="9"/>
        <v>20</v>
      </c>
      <c r="X27" s="120">
        <f t="shared" si="10"/>
        <v>4</v>
      </c>
      <c r="Y27" s="125">
        <v>12</v>
      </c>
      <c r="Z27" s="122">
        <f t="shared" si="11"/>
        <v>9.6000000000000014</v>
      </c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3"/>
    </row>
    <row r="28" spans="1:44" s="121" customFormat="1" x14ac:dyDescent="0.3">
      <c r="A28" s="115">
        <v>22</v>
      </c>
      <c r="B28" s="125">
        <v>204314</v>
      </c>
      <c r="C28" s="125" t="s">
        <v>125</v>
      </c>
      <c r="D28" s="116">
        <v>1.5</v>
      </c>
      <c r="E28" s="116">
        <v>2.5</v>
      </c>
      <c r="F28" s="116">
        <v>3</v>
      </c>
      <c r="G28" s="116">
        <v>8</v>
      </c>
      <c r="H28" s="116">
        <v>6</v>
      </c>
      <c r="I28" s="116">
        <f t="shared" si="0"/>
        <v>21</v>
      </c>
      <c r="J28" s="116">
        <f t="shared" si="1"/>
        <v>3.15</v>
      </c>
      <c r="K28" s="117">
        <v>3</v>
      </c>
      <c r="L28" s="117">
        <v>4</v>
      </c>
      <c r="M28" s="117">
        <v>3</v>
      </c>
      <c r="N28" s="117">
        <v>4</v>
      </c>
      <c r="O28" s="117">
        <v>4</v>
      </c>
      <c r="P28" s="117">
        <f t="shared" si="2"/>
        <v>18</v>
      </c>
      <c r="Q28" s="117">
        <f t="shared" si="3"/>
        <v>0.9</v>
      </c>
      <c r="R28" s="118">
        <f t="shared" si="4"/>
        <v>0.375</v>
      </c>
      <c r="S28" s="118">
        <f t="shared" si="5"/>
        <v>0.57499999999999996</v>
      </c>
      <c r="T28" s="118">
        <f t="shared" si="6"/>
        <v>0.6</v>
      </c>
      <c r="U28" s="118">
        <f t="shared" si="7"/>
        <v>1.4</v>
      </c>
      <c r="V28" s="118">
        <f t="shared" si="8"/>
        <v>1.0999999999999999</v>
      </c>
      <c r="W28" s="28">
        <f t="shared" si="9"/>
        <v>39</v>
      </c>
      <c r="X28" s="120">
        <f t="shared" si="10"/>
        <v>7.8000000000000007</v>
      </c>
      <c r="Y28" s="125">
        <v>23</v>
      </c>
      <c r="Z28" s="122">
        <f t="shared" si="11"/>
        <v>18.400000000000002</v>
      </c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3"/>
    </row>
    <row r="29" spans="1:44" s="121" customFormat="1" x14ac:dyDescent="0.3">
      <c r="A29" s="115">
        <v>23</v>
      </c>
      <c r="B29" s="125">
        <v>204315</v>
      </c>
      <c r="C29" s="125" t="s">
        <v>126</v>
      </c>
      <c r="D29" s="116">
        <v>4</v>
      </c>
      <c r="E29" s="116">
        <v>3</v>
      </c>
      <c r="F29" s="116">
        <v>1</v>
      </c>
      <c r="G29" s="116">
        <v>2</v>
      </c>
      <c r="H29" s="116">
        <v>1.5</v>
      </c>
      <c r="I29" s="116">
        <f t="shared" si="0"/>
        <v>11.5</v>
      </c>
      <c r="J29" s="116">
        <f t="shared" si="1"/>
        <v>1.7249999999999999</v>
      </c>
      <c r="K29" s="117">
        <v>2</v>
      </c>
      <c r="L29" s="117">
        <v>2.5</v>
      </c>
      <c r="M29" s="117">
        <v>1.5</v>
      </c>
      <c r="N29" s="117">
        <v>2</v>
      </c>
      <c r="O29" s="117">
        <v>3</v>
      </c>
      <c r="P29" s="117">
        <f t="shared" si="2"/>
        <v>11</v>
      </c>
      <c r="Q29" s="117">
        <f t="shared" si="3"/>
        <v>0.55000000000000004</v>
      </c>
      <c r="R29" s="118">
        <f t="shared" si="4"/>
        <v>0.7</v>
      </c>
      <c r="S29" s="118">
        <f t="shared" si="5"/>
        <v>0.57499999999999996</v>
      </c>
      <c r="T29" s="118">
        <f t="shared" si="6"/>
        <v>0.22500000000000001</v>
      </c>
      <c r="U29" s="118">
        <f t="shared" si="7"/>
        <v>0.4</v>
      </c>
      <c r="V29" s="118">
        <f t="shared" si="8"/>
        <v>0.375</v>
      </c>
      <c r="W29" s="28">
        <f t="shared" si="9"/>
        <v>22.5</v>
      </c>
      <c r="X29" s="120">
        <f t="shared" si="10"/>
        <v>4.5</v>
      </c>
      <c r="Y29" s="125">
        <v>12</v>
      </c>
      <c r="Z29" s="122">
        <f t="shared" si="11"/>
        <v>9.6000000000000014</v>
      </c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3"/>
    </row>
    <row r="30" spans="1:44" s="121" customFormat="1" x14ac:dyDescent="0.3">
      <c r="A30" s="115">
        <v>24</v>
      </c>
      <c r="B30" s="125">
        <v>204316</v>
      </c>
      <c r="C30" s="125" t="s">
        <v>127</v>
      </c>
      <c r="D30" s="116"/>
      <c r="E30" s="116"/>
      <c r="F30" s="116"/>
      <c r="G30" s="116"/>
      <c r="H30" s="116"/>
      <c r="I30" s="116"/>
      <c r="J30" s="116"/>
      <c r="K30" s="117"/>
      <c r="L30" s="117"/>
      <c r="M30" s="117"/>
      <c r="N30" s="117"/>
      <c r="O30" s="117"/>
      <c r="P30" s="117"/>
      <c r="Q30" s="117"/>
      <c r="R30" s="118"/>
      <c r="S30" s="118"/>
      <c r="T30" s="118"/>
      <c r="U30" s="118"/>
      <c r="V30" s="118"/>
      <c r="W30" s="28"/>
      <c r="X30" s="120"/>
      <c r="Y30" s="125" t="s">
        <v>199</v>
      </c>
      <c r="Z30" s="122" t="e">
        <f t="shared" si="11"/>
        <v>#VALUE!</v>
      </c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3"/>
    </row>
    <row r="31" spans="1:44" s="121" customFormat="1" x14ac:dyDescent="0.3">
      <c r="A31" s="115">
        <v>25</v>
      </c>
      <c r="B31" s="125">
        <v>204317</v>
      </c>
      <c r="C31" s="125" t="s">
        <v>128</v>
      </c>
      <c r="D31" s="116">
        <v>0</v>
      </c>
      <c r="E31" s="116">
        <v>0</v>
      </c>
      <c r="F31" s="116">
        <v>0.5</v>
      </c>
      <c r="G31" s="116">
        <v>0</v>
      </c>
      <c r="H31" s="116">
        <v>0.5</v>
      </c>
      <c r="I31" s="116">
        <f t="shared" si="0"/>
        <v>1</v>
      </c>
      <c r="J31" s="116">
        <f t="shared" si="1"/>
        <v>0.15</v>
      </c>
      <c r="K31" s="117">
        <v>0</v>
      </c>
      <c r="L31" s="117">
        <v>0</v>
      </c>
      <c r="M31" s="117">
        <v>2</v>
      </c>
      <c r="N31" s="117">
        <v>0</v>
      </c>
      <c r="O31" s="117">
        <v>0</v>
      </c>
      <c r="P31" s="117">
        <f t="shared" si="2"/>
        <v>2</v>
      </c>
      <c r="Q31" s="117">
        <f t="shared" si="3"/>
        <v>0.1</v>
      </c>
      <c r="R31" s="118">
        <f t="shared" si="4"/>
        <v>0</v>
      </c>
      <c r="S31" s="118">
        <f t="shared" si="5"/>
        <v>0</v>
      </c>
      <c r="T31" s="118">
        <f t="shared" si="6"/>
        <v>0.17499999999999999</v>
      </c>
      <c r="U31" s="118">
        <f t="shared" si="7"/>
        <v>0</v>
      </c>
      <c r="V31" s="118">
        <f t="shared" si="8"/>
        <v>7.4999999999999997E-2</v>
      </c>
      <c r="W31" s="28">
        <f t="shared" si="9"/>
        <v>3</v>
      </c>
      <c r="X31" s="120">
        <f t="shared" si="10"/>
        <v>0.60000000000000009</v>
      </c>
      <c r="Y31" s="125">
        <v>1</v>
      </c>
      <c r="Z31" s="122">
        <f t="shared" si="11"/>
        <v>0.8</v>
      </c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3"/>
    </row>
    <row r="32" spans="1:44" s="121" customFormat="1" x14ac:dyDescent="0.3">
      <c r="A32" s="115">
        <v>26</v>
      </c>
      <c r="B32" s="125">
        <v>204318</v>
      </c>
      <c r="C32" s="125" t="s">
        <v>129</v>
      </c>
      <c r="D32" s="116">
        <v>3</v>
      </c>
      <c r="E32" s="116">
        <v>2</v>
      </c>
      <c r="F32" s="116">
        <v>1.5</v>
      </c>
      <c r="G32" s="116">
        <v>1</v>
      </c>
      <c r="H32" s="116">
        <v>3</v>
      </c>
      <c r="I32" s="116">
        <f t="shared" si="0"/>
        <v>10.5</v>
      </c>
      <c r="J32" s="116">
        <f t="shared" si="1"/>
        <v>1.575</v>
      </c>
      <c r="K32" s="117">
        <v>2.5</v>
      </c>
      <c r="L32" s="117">
        <v>4</v>
      </c>
      <c r="M32" s="117">
        <v>3</v>
      </c>
      <c r="N32" s="117">
        <v>2.5</v>
      </c>
      <c r="O32" s="117">
        <v>4</v>
      </c>
      <c r="P32" s="117">
        <f t="shared" si="2"/>
        <v>16</v>
      </c>
      <c r="Q32" s="117">
        <f t="shared" si="3"/>
        <v>0.8</v>
      </c>
      <c r="R32" s="118">
        <f t="shared" si="4"/>
        <v>0.57499999999999996</v>
      </c>
      <c r="S32" s="118">
        <f t="shared" si="5"/>
        <v>0.5</v>
      </c>
      <c r="T32" s="118">
        <f t="shared" si="6"/>
        <v>0.375</v>
      </c>
      <c r="U32" s="118">
        <f t="shared" si="7"/>
        <v>0.27500000000000002</v>
      </c>
      <c r="V32" s="118">
        <f t="shared" si="8"/>
        <v>0.64999999999999991</v>
      </c>
      <c r="W32" s="28">
        <f t="shared" si="9"/>
        <v>26.5</v>
      </c>
      <c r="X32" s="120">
        <f t="shared" si="10"/>
        <v>5.3000000000000007</v>
      </c>
      <c r="Y32" s="125">
        <v>12</v>
      </c>
      <c r="Z32" s="122">
        <f t="shared" si="11"/>
        <v>9.6000000000000014</v>
      </c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3"/>
    </row>
    <row r="33" spans="1:44" s="121" customFormat="1" x14ac:dyDescent="0.3">
      <c r="A33" s="115">
        <v>27</v>
      </c>
      <c r="B33" s="125">
        <v>204319</v>
      </c>
      <c r="C33" s="125" t="s">
        <v>130</v>
      </c>
      <c r="D33" s="116">
        <v>4</v>
      </c>
      <c r="E33" s="116">
        <v>5</v>
      </c>
      <c r="F33" s="116">
        <v>8</v>
      </c>
      <c r="G33" s="116">
        <v>6</v>
      </c>
      <c r="H33" s="116">
        <v>4</v>
      </c>
      <c r="I33" s="116">
        <f t="shared" si="0"/>
        <v>27</v>
      </c>
      <c r="J33" s="116">
        <f t="shared" si="1"/>
        <v>4.05</v>
      </c>
      <c r="K33" s="117">
        <v>3</v>
      </c>
      <c r="L33" s="117">
        <v>4</v>
      </c>
      <c r="M33" s="117">
        <v>3</v>
      </c>
      <c r="N33" s="117">
        <v>4</v>
      </c>
      <c r="O33" s="117">
        <v>3</v>
      </c>
      <c r="P33" s="117">
        <f t="shared" si="2"/>
        <v>17</v>
      </c>
      <c r="Q33" s="117">
        <f t="shared" si="3"/>
        <v>0.85000000000000009</v>
      </c>
      <c r="R33" s="118">
        <f t="shared" si="4"/>
        <v>0.75</v>
      </c>
      <c r="S33" s="118">
        <f t="shared" si="5"/>
        <v>0.95</v>
      </c>
      <c r="T33" s="118">
        <f t="shared" si="6"/>
        <v>1.35</v>
      </c>
      <c r="U33" s="118">
        <f t="shared" si="7"/>
        <v>1.0999999999999999</v>
      </c>
      <c r="V33" s="118">
        <f t="shared" si="8"/>
        <v>0.75</v>
      </c>
      <c r="W33" s="28">
        <f t="shared" si="9"/>
        <v>44</v>
      </c>
      <c r="X33" s="120">
        <f t="shared" si="10"/>
        <v>8.8000000000000007</v>
      </c>
      <c r="Y33" s="125">
        <v>0</v>
      </c>
      <c r="Z33" s="122">
        <f t="shared" si="11"/>
        <v>0</v>
      </c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3"/>
    </row>
    <row r="34" spans="1:44" s="121" customFormat="1" x14ac:dyDescent="0.3">
      <c r="A34" s="115">
        <v>28</v>
      </c>
      <c r="B34" s="125">
        <v>204320</v>
      </c>
      <c r="C34" s="125" t="s">
        <v>131</v>
      </c>
      <c r="D34" s="116">
        <v>4</v>
      </c>
      <c r="E34" s="116">
        <v>2.5</v>
      </c>
      <c r="F34" s="116">
        <v>1.5</v>
      </c>
      <c r="G34" s="116">
        <v>2</v>
      </c>
      <c r="H34" s="116">
        <v>3</v>
      </c>
      <c r="I34" s="116">
        <f t="shared" si="0"/>
        <v>13</v>
      </c>
      <c r="J34" s="116">
        <f t="shared" si="1"/>
        <v>1.95</v>
      </c>
      <c r="K34" s="117">
        <v>2</v>
      </c>
      <c r="L34" s="117">
        <v>3</v>
      </c>
      <c r="M34" s="117">
        <v>2</v>
      </c>
      <c r="N34" s="117">
        <v>4</v>
      </c>
      <c r="O34" s="117">
        <v>3</v>
      </c>
      <c r="P34" s="117">
        <f t="shared" si="2"/>
        <v>14</v>
      </c>
      <c r="Q34" s="117">
        <f t="shared" si="3"/>
        <v>0.70000000000000007</v>
      </c>
      <c r="R34" s="118">
        <f t="shared" si="4"/>
        <v>0.7</v>
      </c>
      <c r="S34" s="118">
        <f t="shared" si="5"/>
        <v>0.52500000000000002</v>
      </c>
      <c r="T34" s="118">
        <f t="shared" si="6"/>
        <v>0.32499999999999996</v>
      </c>
      <c r="U34" s="118">
        <f t="shared" si="7"/>
        <v>0.5</v>
      </c>
      <c r="V34" s="118">
        <f t="shared" si="8"/>
        <v>0.6</v>
      </c>
      <c r="W34" s="28">
        <f t="shared" si="9"/>
        <v>27</v>
      </c>
      <c r="X34" s="120">
        <f t="shared" si="10"/>
        <v>5.4</v>
      </c>
      <c r="Y34" s="125">
        <v>14</v>
      </c>
      <c r="Z34" s="122">
        <f t="shared" si="11"/>
        <v>11.200000000000001</v>
      </c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3"/>
    </row>
    <row r="35" spans="1:44" s="121" customFormat="1" x14ac:dyDescent="0.3">
      <c r="A35" s="115">
        <v>29</v>
      </c>
      <c r="B35" s="125">
        <v>204321</v>
      </c>
      <c r="C35" s="125" t="s">
        <v>132</v>
      </c>
      <c r="D35" s="116">
        <v>6</v>
      </c>
      <c r="E35" s="116">
        <v>5</v>
      </c>
      <c r="F35" s="116">
        <v>8</v>
      </c>
      <c r="G35" s="116">
        <v>7</v>
      </c>
      <c r="H35" s="116">
        <v>6</v>
      </c>
      <c r="I35" s="116">
        <f t="shared" si="0"/>
        <v>32</v>
      </c>
      <c r="J35" s="116">
        <f t="shared" si="1"/>
        <v>4.8</v>
      </c>
      <c r="K35" s="117">
        <v>4</v>
      </c>
      <c r="L35" s="117">
        <v>3</v>
      </c>
      <c r="M35" s="117">
        <v>2.5</v>
      </c>
      <c r="N35" s="117">
        <v>2</v>
      </c>
      <c r="O35" s="117">
        <v>2</v>
      </c>
      <c r="P35" s="117">
        <f t="shared" si="2"/>
        <v>13.5</v>
      </c>
      <c r="Q35" s="117">
        <f t="shared" si="3"/>
        <v>0.67500000000000004</v>
      </c>
      <c r="R35" s="118">
        <f t="shared" si="4"/>
        <v>1.0999999999999999</v>
      </c>
      <c r="S35" s="118">
        <f t="shared" si="5"/>
        <v>0.9</v>
      </c>
      <c r="T35" s="118">
        <f t="shared" si="6"/>
        <v>1.325</v>
      </c>
      <c r="U35" s="118">
        <f t="shared" si="7"/>
        <v>1.1500000000000001</v>
      </c>
      <c r="V35" s="118">
        <f t="shared" si="8"/>
        <v>0.99999999999999989</v>
      </c>
      <c r="W35" s="28">
        <f t="shared" si="9"/>
        <v>45.5</v>
      </c>
      <c r="X35" s="120">
        <f t="shared" si="10"/>
        <v>9.1</v>
      </c>
      <c r="Y35" s="125">
        <v>0</v>
      </c>
      <c r="Z35" s="122">
        <f t="shared" si="11"/>
        <v>0</v>
      </c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3"/>
    </row>
    <row r="36" spans="1:44" s="121" customFormat="1" x14ac:dyDescent="0.3">
      <c r="A36" s="115">
        <v>30</v>
      </c>
      <c r="B36" s="125">
        <v>204322</v>
      </c>
      <c r="C36" s="125" t="s">
        <v>133</v>
      </c>
      <c r="D36" s="116">
        <v>3</v>
      </c>
      <c r="E36" s="116">
        <v>2</v>
      </c>
      <c r="F36" s="116">
        <v>4</v>
      </c>
      <c r="G36" s="116">
        <v>4.5</v>
      </c>
      <c r="H36" s="116">
        <v>3</v>
      </c>
      <c r="I36" s="116">
        <f t="shared" si="0"/>
        <v>16.5</v>
      </c>
      <c r="J36" s="116">
        <f t="shared" si="1"/>
        <v>2.4750000000000001</v>
      </c>
      <c r="K36" s="117">
        <v>3</v>
      </c>
      <c r="L36" s="117">
        <v>1</v>
      </c>
      <c r="M36" s="117">
        <v>2.5</v>
      </c>
      <c r="N36" s="117">
        <v>1</v>
      </c>
      <c r="O36" s="117">
        <v>2</v>
      </c>
      <c r="P36" s="117">
        <f t="shared" si="2"/>
        <v>9.5</v>
      </c>
      <c r="Q36" s="117">
        <f t="shared" si="3"/>
        <v>0.47500000000000003</v>
      </c>
      <c r="R36" s="118">
        <f t="shared" si="4"/>
        <v>0.6</v>
      </c>
      <c r="S36" s="118">
        <f t="shared" si="5"/>
        <v>0.35</v>
      </c>
      <c r="T36" s="118">
        <f t="shared" si="6"/>
        <v>0.72499999999999998</v>
      </c>
      <c r="U36" s="118">
        <f t="shared" si="7"/>
        <v>0.72499999999999998</v>
      </c>
      <c r="V36" s="118">
        <f t="shared" si="8"/>
        <v>0.54999999999999993</v>
      </c>
      <c r="W36" s="28">
        <f t="shared" si="9"/>
        <v>26</v>
      </c>
      <c r="X36" s="120">
        <f t="shared" si="10"/>
        <v>5.2</v>
      </c>
      <c r="Y36" s="125">
        <v>20</v>
      </c>
      <c r="Z36" s="122">
        <f t="shared" si="11"/>
        <v>16</v>
      </c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3"/>
    </row>
    <row r="37" spans="1:44" s="121" customFormat="1" x14ac:dyDescent="0.3">
      <c r="A37" s="115">
        <v>31</v>
      </c>
      <c r="B37" s="125">
        <v>204323</v>
      </c>
      <c r="C37" s="125" t="s">
        <v>134</v>
      </c>
      <c r="D37" s="116">
        <v>8</v>
      </c>
      <c r="E37" s="116">
        <v>4</v>
      </c>
      <c r="F37" s="116">
        <v>3</v>
      </c>
      <c r="G37" s="116">
        <v>1</v>
      </c>
      <c r="H37" s="116">
        <v>5</v>
      </c>
      <c r="I37" s="116">
        <f t="shared" si="0"/>
        <v>21</v>
      </c>
      <c r="J37" s="116">
        <f t="shared" si="1"/>
        <v>3.15</v>
      </c>
      <c r="K37" s="117">
        <v>3</v>
      </c>
      <c r="L37" s="117">
        <v>4</v>
      </c>
      <c r="M37" s="117">
        <v>3</v>
      </c>
      <c r="N37" s="117">
        <v>2.5</v>
      </c>
      <c r="O37" s="117">
        <v>3</v>
      </c>
      <c r="P37" s="117">
        <f t="shared" si="2"/>
        <v>15.5</v>
      </c>
      <c r="Q37" s="117">
        <f t="shared" si="3"/>
        <v>0.77500000000000002</v>
      </c>
      <c r="R37" s="118">
        <f t="shared" si="4"/>
        <v>1.35</v>
      </c>
      <c r="S37" s="118">
        <f t="shared" si="5"/>
        <v>0.8</v>
      </c>
      <c r="T37" s="118">
        <f t="shared" si="6"/>
        <v>0.6</v>
      </c>
      <c r="U37" s="118">
        <f t="shared" si="7"/>
        <v>0.27500000000000002</v>
      </c>
      <c r="V37" s="118">
        <f t="shared" si="8"/>
        <v>0.9</v>
      </c>
      <c r="W37" s="28">
        <f t="shared" si="9"/>
        <v>36.5</v>
      </c>
      <c r="X37" s="120">
        <f t="shared" si="10"/>
        <v>7.3000000000000007</v>
      </c>
      <c r="Y37" s="125">
        <v>23</v>
      </c>
      <c r="Z37" s="122">
        <f t="shared" si="11"/>
        <v>18.400000000000002</v>
      </c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3"/>
    </row>
    <row r="38" spans="1:44" s="121" customFormat="1" x14ac:dyDescent="0.3">
      <c r="A38" s="115">
        <v>32</v>
      </c>
      <c r="B38" s="125">
        <v>204324</v>
      </c>
      <c r="C38" s="125" t="s">
        <v>135</v>
      </c>
      <c r="D38" s="116">
        <v>6.5</v>
      </c>
      <c r="E38" s="116">
        <v>2</v>
      </c>
      <c r="F38" s="116">
        <v>0</v>
      </c>
      <c r="G38" s="116">
        <v>8</v>
      </c>
      <c r="H38" s="116">
        <v>1.5</v>
      </c>
      <c r="I38" s="116">
        <f t="shared" si="0"/>
        <v>18</v>
      </c>
      <c r="J38" s="116">
        <f t="shared" si="1"/>
        <v>2.6999999999999997</v>
      </c>
      <c r="K38" s="117">
        <v>2</v>
      </c>
      <c r="L38" s="117">
        <v>0</v>
      </c>
      <c r="M38" s="117">
        <v>2</v>
      </c>
      <c r="N38" s="117">
        <v>3</v>
      </c>
      <c r="O38" s="117">
        <v>4</v>
      </c>
      <c r="P38" s="117">
        <f t="shared" si="2"/>
        <v>11</v>
      </c>
      <c r="Q38" s="117">
        <f t="shared" si="3"/>
        <v>0.55000000000000004</v>
      </c>
      <c r="R38" s="118">
        <f t="shared" si="4"/>
        <v>1.075</v>
      </c>
      <c r="S38" s="118">
        <f t="shared" si="5"/>
        <v>0.3</v>
      </c>
      <c r="T38" s="118">
        <f t="shared" si="6"/>
        <v>0.1</v>
      </c>
      <c r="U38" s="118">
        <f t="shared" si="7"/>
        <v>1.35</v>
      </c>
      <c r="V38" s="118">
        <f t="shared" si="8"/>
        <v>0.42499999999999999</v>
      </c>
      <c r="W38" s="28">
        <f t="shared" si="9"/>
        <v>29</v>
      </c>
      <c r="X38" s="120">
        <f t="shared" si="10"/>
        <v>5.8000000000000007</v>
      </c>
      <c r="Y38" s="125">
        <v>19</v>
      </c>
      <c r="Z38" s="122">
        <f t="shared" si="11"/>
        <v>15.200000000000001</v>
      </c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3"/>
    </row>
    <row r="39" spans="1:44" s="121" customFormat="1" x14ac:dyDescent="0.3">
      <c r="A39" s="115">
        <v>33</v>
      </c>
      <c r="B39" s="125">
        <v>204325</v>
      </c>
      <c r="C39" s="125" t="s">
        <v>136</v>
      </c>
      <c r="D39" s="116">
        <v>0</v>
      </c>
      <c r="E39" s="116">
        <v>1.5</v>
      </c>
      <c r="F39" s="116">
        <v>2</v>
      </c>
      <c r="G39" s="116">
        <v>1</v>
      </c>
      <c r="H39" s="116">
        <v>3</v>
      </c>
      <c r="I39" s="116">
        <f t="shared" si="0"/>
        <v>7.5</v>
      </c>
      <c r="J39" s="116">
        <f t="shared" si="1"/>
        <v>1.125</v>
      </c>
      <c r="K39" s="117">
        <v>1.5</v>
      </c>
      <c r="L39" s="117">
        <v>2</v>
      </c>
      <c r="M39" s="117">
        <v>3</v>
      </c>
      <c r="N39" s="117">
        <v>1</v>
      </c>
      <c r="O39" s="117">
        <v>2</v>
      </c>
      <c r="P39" s="117">
        <f t="shared" si="2"/>
        <v>9.5</v>
      </c>
      <c r="Q39" s="117">
        <f t="shared" si="3"/>
        <v>0.47500000000000003</v>
      </c>
      <c r="R39" s="118">
        <f t="shared" si="4"/>
        <v>7.5000000000000011E-2</v>
      </c>
      <c r="S39" s="118">
        <f t="shared" si="5"/>
        <v>0.32499999999999996</v>
      </c>
      <c r="T39" s="118">
        <f t="shared" si="6"/>
        <v>0.45</v>
      </c>
      <c r="U39" s="118">
        <f t="shared" si="7"/>
        <v>0.2</v>
      </c>
      <c r="V39" s="118">
        <f t="shared" si="8"/>
        <v>0.54999999999999993</v>
      </c>
      <c r="W39" s="28">
        <f t="shared" si="9"/>
        <v>17</v>
      </c>
      <c r="X39" s="120">
        <f t="shared" si="10"/>
        <v>3.4000000000000004</v>
      </c>
      <c r="Y39" s="125">
        <v>9</v>
      </c>
      <c r="Z39" s="122">
        <f t="shared" si="11"/>
        <v>7.2</v>
      </c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3"/>
    </row>
    <row r="40" spans="1:44" s="121" customFormat="1" x14ac:dyDescent="0.3">
      <c r="A40" s="115">
        <v>34</v>
      </c>
      <c r="B40" s="125">
        <v>204326</v>
      </c>
      <c r="C40" s="125" t="s">
        <v>137</v>
      </c>
      <c r="D40" s="116">
        <v>1</v>
      </c>
      <c r="E40" s="116">
        <v>1</v>
      </c>
      <c r="F40" s="116">
        <v>7</v>
      </c>
      <c r="G40" s="116">
        <v>2</v>
      </c>
      <c r="H40" s="116">
        <v>0</v>
      </c>
      <c r="I40" s="116">
        <f t="shared" si="0"/>
        <v>11</v>
      </c>
      <c r="J40" s="116">
        <f t="shared" si="1"/>
        <v>1.65</v>
      </c>
      <c r="K40" s="117">
        <v>2</v>
      </c>
      <c r="L40" s="117">
        <v>1</v>
      </c>
      <c r="M40" s="117">
        <v>1.5</v>
      </c>
      <c r="N40" s="117">
        <v>3</v>
      </c>
      <c r="O40" s="117">
        <v>4</v>
      </c>
      <c r="P40" s="117">
        <f t="shared" si="2"/>
        <v>11.5</v>
      </c>
      <c r="Q40" s="117">
        <f t="shared" si="3"/>
        <v>0.57500000000000007</v>
      </c>
      <c r="R40" s="118">
        <f t="shared" si="4"/>
        <v>0.25</v>
      </c>
      <c r="S40" s="118">
        <f t="shared" si="5"/>
        <v>0.2</v>
      </c>
      <c r="T40" s="118">
        <f t="shared" si="6"/>
        <v>1.125</v>
      </c>
      <c r="U40" s="118">
        <f t="shared" si="7"/>
        <v>0.45</v>
      </c>
      <c r="V40" s="118">
        <f t="shared" si="8"/>
        <v>0.2</v>
      </c>
      <c r="W40" s="28">
        <f t="shared" si="9"/>
        <v>22.5</v>
      </c>
      <c r="X40" s="120">
        <f t="shared" si="10"/>
        <v>4.5</v>
      </c>
      <c r="Y40" s="125">
        <v>10</v>
      </c>
      <c r="Z40" s="122">
        <f t="shared" si="11"/>
        <v>8</v>
      </c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3"/>
    </row>
    <row r="41" spans="1:44" s="121" customFormat="1" x14ac:dyDescent="0.3">
      <c r="A41" s="115">
        <v>35</v>
      </c>
      <c r="B41" s="125">
        <v>204327</v>
      </c>
      <c r="C41" s="125" t="s">
        <v>138</v>
      </c>
      <c r="D41" s="116">
        <v>0</v>
      </c>
      <c r="E41" s="116">
        <v>0</v>
      </c>
      <c r="F41" s="116">
        <v>1</v>
      </c>
      <c r="G41" s="116">
        <v>0.5</v>
      </c>
      <c r="H41" s="116">
        <v>0</v>
      </c>
      <c r="I41" s="116">
        <v>1</v>
      </c>
      <c r="J41" s="116">
        <f t="shared" si="1"/>
        <v>0.15</v>
      </c>
      <c r="K41" s="117">
        <v>0</v>
      </c>
      <c r="L41" s="117">
        <v>0</v>
      </c>
      <c r="M41" s="117">
        <v>0</v>
      </c>
      <c r="N41" s="117">
        <v>2</v>
      </c>
      <c r="O41" s="117">
        <v>3</v>
      </c>
      <c r="P41" s="117">
        <f t="shared" si="2"/>
        <v>5</v>
      </c>
      <c r="Q41" s="117">
        <f t="shared" si="3"/>
        <v>0.25</v>
      </c>
      <c r="R41" s="118">
        <f t="shared" si="4"/>
        <v>0</v>
      </c>
      <c r="S41" s="118">
        <f t="shared" si="5"/>
        <v>0</v>
      </c>
      <c r="T41" s="118">
        <f t="shared" si="6"/>
        <v>0.15</v>
      </c>
      <c r="U41" s="118">
        <f t="shared" si="7"/>
        <v>0.17499999999999999</v>
      </c>
      <c r="V41" s="118">
        <f t="shared" si="8"/>
        <v>0.15000000000000002</v>
      </c>
      <c r="W41" s="28">
        <f t="shared" si="9"/>
        <v>6</v>
      </c>
      <c r="X41" s="120">
        <f t="shared" si="10"/>
        <v>1.2000000000000002</v>
      </c>
      <c r="Y41" s="125">
        <v>1</v>
      </c>
      <c r="Z41" s="122">
        <f t="shared" si="11"/>
        <v>0.8</v>
      </c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3"/>
    </row>
    <row r="42" spans="1:44" s="121" customFormat="1" x14ac:dyDescent="0.3">
      <c r="A42" s="115">
        <v>36</v>
      </c>
      <c r="B42" s="125">
        <v>204328</v>
      </c>
      <c r="C42" s="125" t="s">
        <v>139</v>
      </c>
      <c r="D42" s="116">
        <v>7</v>
      </c>
      <c r="E42" s="116">
        <v>10</v>
      </c>
      <c r="F42" s="116">
        <v>14</v>
      </c>
      <c r="G42" s="116">
        <v>7</v>
      </c>
      <c r="H42" s="116">
        <v>9</v>
      </c>
      <c r="I42" s="116">
        <f t="shared" si="0"/>
        <v>47</v>
      </c>
      <c r="J42" s="116">
        <f t="shared" si="1"/>
        <v>7.05</v>
      </c>
      <c r="K42" s="117">
        <v>4</v>
      </c>
      <c r="L42" s="117">
        <v>4</v>
      </c>
      <c r="M42" s="117">
        <v>4.5</v>
      </c>
      <c r="N42" s="117">
        <v>5</v>
      </c>
      <c r="O42" s="117">
        <v>4</v>
      </c>
      <c r="P42" s="117">
        <f t="shared" si="2"/>
        <v>21.5</v>
      </c>
      <c r="Q42" s="117">
        <f t="shared" si="3"/>
        <v>1.075</v>
      </c>
      <c r="R42" s="118">
        <f t="shared" si="4"/>
        <v>1.25</v>
      </c>
      <c r="S42" s="118">
        <f t="shared" si="5"/>
        <v>1.7</v>
      </c>
      <c r="T42" s="118">
        <f t="shared" si="6"/>
        <v>2.3250000000000002</v>
      </c>
      <c r="U42" s="118">
        <f t="shared" si="7"/>
        <v>1.3</v>
      </c>
      <c r="V42" s="118">
        <f t="shared" si="8"/>
        <v>1.5499999999999998</v>
      </c>
      <c r="W42" s="28">
        <f t="shared" si="9"/>
        <v>68.5</v>
      </c>
      <c r="X42" s="120">
        <f t="shared" si="10"/>
        <v>13.700000000000001</v>
      </c>
      <c r="Y42" s="125">
        <v>48</v>
      </c>
      <c r="Z42" s="122">
        <f t="shared" si="11"/>
        <v>38.400000000000006</v>
      </c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3"/>
    </row>
    <row r="43" spans="1:44" s="121" customFormat="1" x14ac:dyDescent="0.3">
      <c r="A43" s="115">
        <v>37</v>
      </c>
      <c r="B43" s="125">
        <v>204329</v>
      </c>
      <c r="C43" s="125" t="s">
        <v>140</v>
      </c>
      <c r="D43" s="116">
        <v>5</v>
      </c>
      <c r="E43" s="116">
        <v>3</v>
      </c>
      <c r="F43" s="116">
        <v>7</v>
      </c>
      <c r="G43" s="116">
        <v>16</v>
      </c>
      <c r="H43" s="116">
        <v>9</v>
      </c>
      <c r="I43" s="116">
        <f t="shared" si="0"/>
        <v>40</v>
      </c>
      <c r="J43" s="116">
        <f t="shared" si="1"/>
        <v>6</v>
      </c>
      <c r="K43" s="117">
        <v>2.5</v>
      </c>
      <c r="L43" s="117">
        <v>4</v>
      </c>
      <c r="M43" s="117">
        <v>3.5</v>
      </c>
      <c r="N43" s="117">
        <v>4</v>
      </c>
      <c r="O43" s="117">
        <v>4</v>
      </c>
      <c r="P43" s="117">
        <f t="shared" si="2"/>
        <v>18</v>
      </c>
      <c r="Q43" s="117">
        <f t="shared" si="3"/>
        <v>0.9</v>
      </c>
      <c r="R43" s="118">
        <f t="shared" si="4"/>
        <v>0.875</v>
      </c>
      <c r="S43" s="118">
        <f t="shared" si="5"/>
        <v>0.64999999999999991</v>
      </c>
      <c r="T43" s="118">
        <f t="shared" si="6"/>
        <v>1.2250000000000001</v>
      </c>
      <c r="U43" s="118">
        <f t="shared" si="7"/>
        <v>2.6</v>
      </c>
      <c r="V43" s="118">
        <f t="shared" si="8"/>
        <v>1.5499999999999998</v>
      </c>
      <c r="W43" s="28">
        <f t="shared" si="9"/>
        <v>58</v>
      </c>
      <c r="X43" s="120">
        <f t="shared" si="10"/>
        <v>11.600000000000001</v>
      </c>
      <c r="Y43" s="125">
        <v>43</v>
      </c>
      <c r="Z43" s="122">
        <f t="shared" si="11"/>
        <v>34.4</v>
      </c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3"/>
    </row>
    <row r="44" spans="1:44" s="121" customFormat="1" x14ac:dyDescent="0.3">
      <c r="A44" s="115">
        <v>38</v>
      </c>
      <c r="B44" s="125">
        <v>204330</v>
      </c>
      <c r="C44" s="125" t="s">
        <v>141</v>
      </c>
      <c r="D44" s="116">
        <v>16</v>
      </c>
      <c r="E44" s="116">
        <v>10</v>
      </c>
      <c r="F44" s="116">
        <v>8.5</v>
      </c>
      <c r="G44" s="116">
        <v>12</v>
      </c>
      <c r="H44" s="116">
        <v>14</v>
      </c>
      <c r="I44" s="116">
        <f t="shared" si="0"/>
        <v>60.5</v>
      </c>
      <c r="J44" s="116">
        <f t="shared" si="1"/>
        <v>9.0749999999999993</v>
      </c>
      <c r="K44" s="117">
        <v>4.5</v>
      </c>
      <c r="L44" s="117">
        <v>4.5</v>
      </c>
      <c r="M44" s="117">
        <v>4</v>
      </c>
      <c r="N44" s="117">
        <v>3</v>
      </c>
      <c r="O44" s="117">
        <v>4</v>
      </c>
      <c r="P44" s="117">
        <f t="shared" si="2"/>
        <v>20</v>
      </c>
      <c r="Q44" s="117">
        <f t="shared" si="3"/>
        <v>1</v>
      </c>
      <c r="R44" s="118">
        <f t="shared" si="4"/>
        <v>2.625</v>
      </c>
      <c r="S44" s="118">
        <f t="shared" si="5"/>
        <v>1.7250000000000001</v>
      </c>
      <c r="T44" s="118">
        <f t="shared" si="6"/>
        <v>1.4749999999999999</v>
      </c>
      <c r="U44" s="118">
        <f t="shared" si="7"/>
        <v>1.9499999999999997</v>
      </c>
      <c r="V44" s="118">
        <f t="shared" si="8"/>
        <v>2.3000000000000003</v>
      </c>
      <c r="W44" s="28">
        <f t="shared" si="9"/>
        <v>80.5</v>
      </c>
      <c r="X44" s="120">
        <f t="shared" si="10"/>
        <v>16.100000000000001</v>
      </c>
      <c r="Y44" s="125">
        <v>63</v>
      </c>
      <c r="Z44" s="122">
        <f t="shared" si="11"/>
        <v>50.400000000000006</v>
      </c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3"/>
    </row>
    <row r="45" spans="1:44" s="121" customFormat="1" x14ac:dyDescent="0.3">
      <c r="A45" s="115">
        <v>39</v>
      </c>
      <c r="B45" s="125">
        <v>204331</v>
      </c>
      <c r="C45" s="125" t="s">
        <v>142</v>
      </c>
      <c r="D45" s="116">
        <v>9</v>
      </c>
      <c r="E45" s="116">
        <v>12</v>
      </c>
      <c r="F45" s="116">
        <v>10</v>
      </c>
      <c r="G45" s="116">
        <v>3.5</v>
      </c>
      <c r="H45" s="116">
        <v>4</v>
      </c>
      <c r="I45" s="116">
        <f t="shared" si="0"/>
        <v>38.5</v>
      </c>
      <c r="J45" s="116">
        <f t="shared" si="1"/>
        <v>5.7749999999999995</v>
      </c>
      <c r="K45" s="117">
        <v>3.5</v>
      </c>
      <c r="L45" s="117">
        <v>2</v>
      </c>
      <c r="M45" s="117">
        <v>3</v>
      </c>
      <c r="N45" s="117">
        <v>4</v>
      </c>
      <c r="O45" s="117">
        <v>3</v>
      </c>
      <c r="P45" s="117">
        <f t="shared" si="2"/>
        <v>15.5</v>
      </c>
      <c r="Q45" s="117">
        <f t="shared" si="3"/>
        <v>0.77500000000000002</v>
      </c>
      <c r="R45" s="118">
        <f t="shared" si="4"/>
        <v>1.5249999999999999</v>
      </c>
      <c r="S45" s="118">
        <f t="shared" si="5"/>
        <v>1.9</v>
      </c>
      <c r="T45" s="118">
        <f t="shared" si="6"/>
        <v>1.65</v>
      </c>
      <c r="U45" s="118">
        <f t="shared" si="7"/>
        <v>0.72500000000000009</v>
      </c>
      <c r="V45" s="118">
        <f t="shared" si="8"/>
        <v>0.75</v>
      </c>
      <c r="W45" s="28">
        <f t="shared" si="9"/>
        <v>54</v>
      </c>
      <c r="X45" s="120">
        <f t="shared" si="10"/>
        <v>10.8</v>
      </c>
      <c r="Y45" s="125">
        <v>40</v>
      </c>
      <c r="Z45" s="122">
        <f t="shared" si="11"/>
        <v>32</v>
      </c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3"/>
    </row>
    <row r="46" spans="1:44" s="121" customFormat="1" x14ac:dyDescent="0.3">
      <c r="A46" s="115">
        <v>40</v>
      </c>
      <c r="B46" s="125">
        <v>204332</v>
      </c>
      <c r="C46" s="125" t="s">
        <v>143</v>
      </c>
      <c r="D46" s="116"/>
      <c r="E46" s="116"/>
      <c r="F46" s="116"/>
      <c r="G46" s="116"/>
      <c r="H46" s="116"/>
      <c r="I46" s="116"/>
      <c r="J46" s="116"/>
      <c r="K46" s="117"/>
      <c r="L46" s="117"/>
      <c r="M46" s="117"/>
      <c r="N46" s="117"/>
      <c r="O46" s="117"/>
      <c r="P46" s="117"/>
      <c r="Q46" s="117"/>
      <c r="R46" s="118"/>
      <c r="S46" s="118"/>
      <c r="T46" s="118"/>
      <c r="U46" s="118"/>
      <c r="V46" s="118"/>
      <c r="W46" s="28"/>
      <c r="X46" s="120"/>
      <c r="Y46" s="125" t="s">
        <v>199</v>
      </c>
      <c r="Z46" s="122" t="e">
        <f t="shared" si="11"/>
        <v>#VALUE!</v>
      </c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3"/>
    </row>
    <row r="47" spans="1:44" s="121" customFormat="1" x14ac:dyDescent="0.3">
      <c r="A47" s="115">
        <v>41</v>
      </c>
      <c r="B47" s="125">
        <v>204333</v>
      </c>
      <c r="C47" s="125" t="s">
        <v>144</v>
      </c>
      <c r="D47" s="116">
        <v>1.5</v>
      </c>
      <c r="E47" s="116">
        <v>13</v>
      </c>
      <c r="F47" s="116">
        <v>8</v>
      </c>
      <c r="G47" s="116">
        <v>9</v>
      </c>
      <c r="H47" s="116">
        <v>7.5</v>
      </c>
      <c r="I47" s="116">
        <f t="shared" si="0"/>
        <v>39</v>
      </c>
      <c r="J47" s="116">
        <f t="shared" si="1"/>
        <v>5.85</v>
      </c>
      <c r="K47" s="117">
        <v>2.5</v>
      </c>
      <c r="L47" s="117">
        <v>4</v>
      </c>
      <c r="M47" s="117">
        <v>3</v>
      </c>
      <c r="N47" s="117">
        <v>4</v>
      </c>
      <c r="O47" s="117">
        <v>2</v>
      </c>
      <c r="P47" s="117">
        <f t="shared" si="2"/>
        <v>15.5</v>
      </c>
      <c r="Q47" s="117">
        <f t="shared" si="3"/>
        <v>0.77500000000000002</v>
      </c>
      <c r="R47" s="118">
        <f t="shared" si="4"/>
        <v>0.35</v>
      </c>
      <c r="S47" s="118">
        <f t="shared" si="5"/>
        <v>2.15</v>
      </c>
      <c r="T47" s="118">
        <f t="shared" si="6"/>
        <v>1.35</v>
      </c>
      <c r="U47" s="118">
        <f t="shared" si="7"/>
        <v>1.5499999999999998</v>
      </c>
      <c r="V47" s="118">
        <f t="shared" si="8"/>
        <v>1.2250000000000001</v>
      </c>
      <c r="W47" s="28">
        <f t="shared" si="9"/>
        <v>54.5</v>
      </c>
      <c r="X47" s="120">
        <f t="shared" si="10"/>
        <v>10.9</v>
      </c>
      <c r="Y47" s="125">
        <v>42</v>
      </c>
      <c r="Z47" s="122">
        <f t="shared" si="11"/>
        <v>33.6</v>
      </c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3"/>
    </row>
    <row r="48" spans="1:44" s="121" customFormat="1" x14ac:dyDescent="0.3">
      <c r="A48" s="115">
        <v>42</v>
      </c>
      <c r="B48" s="125">
        <v>204334</v>
      </c>
      <c r="C48" s="125" t="s">
        <v>145</v>
      </c>
      <c r="D48" s="116">
        <v>17</v>
      </c>
      <c r="E48" s="116">
        <v>10</v>
      </c>
      <c r="F48" s="116">
        <v>9</v>
      </c>
      <c r="G48" s="116">
        <v>14</v>
      </c>
      <c r="H48" s="116">
        <v>7.5</v>
      </c>
      <c r="I48" s="116">
        <f t="shared" si="0"/>
        <v>57.5</v>
      </c>
      <c r="J48" s="116">
        <f t="shared" si="1"/>
        <v>8.625</v>
      </c>
      <c r="K48" s="117">
        <v>5</v>
      </c>
      <c r="L48" s="117">
        <v>4</v>
      </c>
      <c r="M48" s="117">
        <v>3</v>
      </c>
      <c r="N48" s="117">
        <v>4.5</v>
      </c>
      <c r="O48" s="117">
        <v>5.5</v>
      </c>
      <c r="P48" s="117">
        <f t="shared" si="2"/>
        <v>22</v>
      </c>
      <c r="Q48" s="117">
        <f t="shared" si="3"/>
        <v>1.1000000000000001</v>
      </c>
      <c r="R48" s="118">
        <f t="shared" si="4"/>
        <v>2.8</v>
      </c>
      <c r="S48" s="118">
        <f t="shared" si="5"/>
        <v>1.7</v>
      </c>
      <c r="T48" s="118">
        <f t="shared" si="6"/>
        <v>1.5</v>
      </c>
      <c r="U48" s="118">
        <f t="shared" si="7"/>
        <v>2.3250000000000002</v>
      </c>
      <c r="V48" s="118">
        <f t="shared" si="8"/>
        <v>1.4</v>
      </c>
      <c r="W48" s="28">
        <f t="shared" si="9"/>
        <v>79.5</v>
      </c>
      <c r="X48" s="120">
        <f t="shared" si="10"/>
        <v>15.9</v>
      </c>
      <c r="Y48" s="125">
        <v>60</v>
      </c>
      <c r="Z48" s="122">
        <f t="shared" si="11"/>
        <v>48</v>
      </c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3"/>
    </row>
    <row r="49" spans="1:44" s="121" customFormat="1" x14ac:dyDescent="0.3">
      <c r="A49" s="115">
        <v>43</v>
      </c>
      <c r="B49" s="125">
        <v>204335</v>
      </c>
      <c r="C49" s="125" t="s">
        <v>146</v>
      </c>
      <c r="D49" s="116">
        <v>6</v>
      </c>
      <c r="E49" s="116">
        <v>2</v>
      </c>
      <c r="F49" s="116">
        <v>7</v>
      </c>
      <c r="G49" s="116">
        <v>8</v>
      </c>
      <c r="H49" s="116">
        <v>0</v>
      </c>
      <c r="I49" s="116">
        <f t="shared" si="0"/>
        <v>23</v>
      </c>
      <c r="J49" s="116">
        <f t="shared" si="1"/>
        <v>3.4499999999999997</v>
      </c>
      <c r="K49" s="117">
        <v>2</v>
      </c>
      <c r="L49" s="117">
        <v>3</v>
      </c>
      <c r="M49" s="117">
        <v>4</v>
      </c>
      <c r="N49" s="117">
        <v>3</v>
      </c>
      <c r="O49" s="117">
        <v>2</v>
      </c>
      <c r="P49" s="117">
        <f t="shared" si="2"/>
        <v>14</v>
      </c>
      <c r="Q49" s="117">
        <f t="shared" si="3"/>
        <v>0.70000000000000007</v>
      </c>
      <c r="R49" s="118">
        <f t="shared" si="4"/>
        <v>0.99999999999999989</v>
      </c>
      <c r="S49" s="118">
        <f t="shared" si="5"/>
        <v>0.45</v>
      </c>
      <c r="T49" s="118">
        <f t="shared" si="6"/>
        <v>1.25</v>
      </c>
      <c r="U49" s="118">
        <f t="shared" si="7"/>
        <v>1.35</v>
      </c>
      <c r="V49" s="118">
        <f t="shared" si="8"/>
        <v>0.1</v>
      </c>
      <c r="W49" s="28">
        <f t="shared" si="9"/>
        <v>37</v>
      </c>
      <c r="X49" s="120">
        <f t="shared" si="10"/>
        <v>7.4</v>
      </c>
      <c r="Y49" s="125">
        <v>26</v>
      </c>
      <c r="Z49" s="122">
        <f t="shared" si="11"/>
        <v>20.8</v>
      </c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3"/>
    </row>
    <row r="50" spans="1:44" s="121" customFormat="1" x14ac:dyDescent="0.3">
      <c r="A50" s="115">
        <v>44</v>
      </c>
      <c r="B50" s="125">
        <v>204336</v>
      </c>
      <c r="C50" s="125" t="s">
        <v>147</v>
      </c>
      <c r="D50" s="116">
        <v>3</v>
      </c>
      <c r="E50" s="116">
        <v>2</v>
      </c>
      <c r="F50" s="116">
        <v>5</v>
      </c>
      <c r="G50" s="116">
        <v>3.5</v>
      </c>
      <c r="H50" s="116">
        <v>4.5</v>
      </c>
      <c r="I50" s="116">
        <f t="shared" si="0"/>
        <v>18</v>
      </c>
      <c r="J50" s="116">
        <f t="shared" si="1"/>
        <v>2.6999999999999997</v>
      </c>
      <c r="K50" s="117">
        <v>4</v>
      </c>
      <c r="L50" s="117">
        <v>3</v>
      </c>
      <c r="M50" s="117">
        <v>2</v>
      </c>
      <c r="N50" s="117">
        <v>0.5</v>
      </c>
      <c r="O50" s="117">
        <v>1</v>
      </c>
      <c r="P50" s="117">
        <f t="shared" si="2"/>
        <v>10.5</v>
      </c>
      <c r="Q50" s="117">
        <f t="shared" si="3"/>
        <v>0.52500000000000002</v>
      </c>
      <c r="R50" s="118">
        <f t="shared" si="4"/>
        <v>0.64999999999999991</v>
      </c>
      <c r="S50" s="118">
        <f t="shared" si="5"/>
        <v>0.45</v>
      </c>
      <c r="T50" s="118">
        <f t="shared" si="6"/>
        <v>0.85</v>
      </c>
      <c r="U50" s="118">
        <f t="shared" si="7"/>
        <v>0.55000000000000004</v>
      </c>
      <c r="V50" s="118">
        <f t="shared" si="8"/>
        <v>0.72499999999999998</v>
      </c>
      <c r="W50" s="28">
        <f t="shared" si="9"/>
        <v>28.5</v>
      </c>
      <c r="X50" s="120">
        <f t="shared" si="10"/>
        <v>5.7</v>
      </c>
      <c r="Y50" s="125">
        <v>20</v>
      </c>
      <c r="Z50" s="122">
        <f t="shared" si="11"/>
        <v>16</v>
      </c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3"/>
    </row>
    <row r="51" spans="1:44" s="121" customFormat="1" x14ac:dyDescent="0.3">
      <c r="A51" s="115">
        <v>45</v>
      </c>
      <c r="B51" s="125">
        <v>204337</v>
      </c>
      <c r="C51" s="125" t="s">
        <v>148</v>
      </c>
      <c r="D51" s="116">
        <v>6</v>
      </c>
      <c r="E51" s="116">
        <v>3.5</v>
      </c>
      <c r="F51" s="116">
        <v>8</v>
      </c>
      <c r="G51" s="116">
        <v>11</v>
      </c>
      <c r="H51" s="116">
        <v>9</v>
      </c>
      <c r="I51" s="116">
        <f t="shared" si="0"/>
        <v>37.5</v>
      </c>
      <c r="J51" s="116">
        <f t="shared" si="1"/>
        <v>5.625</v>
      </c>
      <c r="K51" s="117">
        <v>4</v>
      </c>
      <c r="L51" s="117">
        <v>3</v>
      </c>
      <c r="M51" s="117">
        <v>2.5</v>
      </c>
      <c r="N51" s="117">
        <v>1</v>
      </c>
      <c r="O51" s="117">
        <v>1</v>
      </c>
      <c r="P51" s="117">
        <f t="shared" si="2"/>
        <v>11.5</v>
      </c>
      <c r="Q51" s="117">
        <f t="shared" si="3"/>
        <v>0.57500000000000007</v>
      </c>
      <c r="R51" s="118">
        <f t="shared" si="4"/>
        <v>1.0999999999999999</v>
      </c>
      <c r="S51" s="118">
        <f t="shared" si="5"/>
        <v>0.67500000000000004</v>
      </c>
      <c r="T51" s="118">
        <f t="shared" si="6"/>
        <v>1.325</v>
      </c>
      <c r="U51" s="118">
        <f t="shared" si="7"/>
        <v>1.7</v>
      </c>
      <c r="V51" s="118">
        <f t="shared" si="8"/>
        <v>1.4</v>
      </c>
      <c r="W51" s="28">
        <f t="shared" si="9"/>
        <v>49</v>
      </c>
      <c r="X51" s="120">
        <f t="shared" si="10"/>
        <v>9.8000000000000007</v>
      </c>
      <c r="Y51" s="125">
        <v>41</v>
      </c>
      <c r="Z51" s="122">
        <f t="shared" si="11"/>
        <v>32.800000000000004</v>
      </c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3"/>
    </row>
    <row r="52" spans="1:44" s="121" customFormat="1" x14ac:dyDescent="0.3">
      <c r="A52" s="115">
        <v>46</v>
      </c>
      <c r="B52" s="125">
        <v>204338</v>
      </c>
      <c r="C52" s="125" t="s">
        <v>149</v>
      </c>
      <c r="D52" s="116">
        <v>2.5</v>
      </c>
      <c r="E52" s="116">
        <v>3</v>
      </c>
      <c r="F52" s="116">
        <v>5</v>
      </c>
      <c r="G52" s="116">
        <v>13</v>
      </c>
      <c r="H52" s="116">
        <v>2</v>
      </c>
      <c r="I52" s="116">
        <f t="shared" si="0"/>
        <v>25.5</v>
      </c>
      <c r="J52" s="116">
        <f t="shared" si="1"/>
        <v>3.8249999999999997</v>
      </c>
      <c r="K52" s="117">
        <v>2</v>
      </c>
      <c r="L52" s="117">
        <v>3</v>
      </c>
      <c r="M52" s="117">
        <v>2</v>
      </c>
      <c r="N52" s="117">
        <v>3</v>
      </c>
      <c r="O52" s="117">
        <v>2</v>
      </c>
      <c r="P52" s="117">
        <f t="shared" si="2"/>
        <v>12</v>
      </c>
      <c r="Q52" s="117">
        <f t="shared" si="3"/>
        <v>0.60000000000000009</v>
      </c>
      <c r="R52" s="118">
        <f t="shared" si="4"/>
        <v>0.47499999999999998</v>
      </c>
      <c r="S52" s="118">
        <f t="shared" si="5"/>
        <v>0.6</v>
      </c>
      <c r="T52" s="118">
        <f t="shared" si="6"/>
        <v>0.85</v>
      </c>
      <c r="U52" s="118">
        <f t="shared" si="7"/>
        <v>2.1</v>
      </c>
      <c r="V52" s="118">
        <f t="shared" si="8"/>
        <v>0.4</v>
      </c>
      <c r="W52" s="28">
        <f t="shared" si="9"/>
        <v>37.5</v>
      </c>
      <c r="X52" s="120">
        <f t="shared" si="10"/>
        <v>7.5</v>
      </c>
      <c r="Y52" s="125">
        <v>28</v>
      </c>
      <c r="Z52" s="122">
        <f t="shared" si="11"/>
        <v>22.400000000000002</v>
      </c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3"/>
    </row>
    <row r="53" spans="1:44" s="121" customFormat="1" x14ac:dyDescent="0.3">
      <c r="A53" s="115">
        <v>47</v>
      </c>
      <c r="B53" s="125">
        <v>204340</v>
      </c>
      <c r="C53" s="125" t="s">
        <v>150</v>
      </c>
      <c r="D53" s="116">
        <v>0</v>
      </c>
      <c r="E53" s="116">
        <v>1.5</v>
      </c>
      <c r="F53" s="116">
        <v>1</v>
      </c>
      <c r="G53" s="116">
        <v>0.5</v>
      </c>
      <c r="H53" s="116">
        <v>1</v>
      </c>
      <c r="I53" s="116">
        <f t="shared" si="0"/>
        <v>4</v>
      </c>
      <c r="J53" s="116">
        <f t="shared" si="1"/>
        <v>0.6</v>
      </c>
      <c r="K53" s="117">
        <v>0</v>
      </c>
      <c r="L53" s="117">
        <v>0</v>
      </c>
      <c r="M53" s="117">
        <v>2</v>
      </c>
      <c r="N53" s="117">
        <v>2</v>
      </c>
      <c r="O53" s="117">
        <v>0</v>
      </c>
      <c r="P53" s="117">
        <f t="shared" si="2"/>
        <v>4</v>
      </c>
      <c r="Q53" s="117">
        <f t="shared" si="3"/>
        <v>0.2</v>
      </c>
      <c r="R53" s="118">
        <f t="shared" si="4"/>
        <v>0</v>
      </c>
      <c r="S53" s="118">
        <f t="shared" si="5"/>
        <v>0.22499999999999998</v>
      </c>
      <c r="T53" s="118">
        <f t="shared" si="6"/>
        <v>0.25</v>
      </c>
      <c r="U53" s="118">
        <f t="shared" si="7"/>
        <v>0.17499999999999999</v>
      </c>
      <c r="V53" s="118">
        <f t="shared" si="8"/>
        <v>0.15</v>
      </c>
      <c r="W53" s="28">
        <f t="shared" si="9"/>
        <v>8</v>
      </c>
      <c r="X53" s="120">
        <f t="shared" si="10"/>
        <v>1.6</v>
      </c>
      <c r="Y53" s="125">
        <v>4</v>
      </c>
      <c r="Z53" s="122">
        <f t="shared" si="11"/>
        <v>3.2</v>
      </c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3"/>
    </row>
    <row r="54" spans="1:44" s="121" customFormat="1" x14ac:dyDescent="0.3">
      <c r="A54" s="115">
        <v>48</v>
      </c>
      <c r="B54" s="125">
        <v>204339</v>
      </c>
      <c r="C54" s="125" t="s">
        <v>151</v>
      </c>
      <c r="D54" s="116">
        <v>2</v>
      </c>
      <c r="E54" s="116">
        <v>1</v>
      </c>
      <c r="F54" s="116">
        <v>1.5</v>
      </c>
      <c r="G54" s="116">
        <v>4</v>
      </c>
      <c r="H54" s="116">
        <v>0</v>
      </c>
      <c r="I54" s="116">
        <f t="shared" si="0"/>
        <v>8.5</v>
      </c>
      <c r="J54" s="116">
        <f t="shared" si="1"/>
        <v>1.2749999999999999</v>
      </c>
      <c r="K54" s="117">
        <v>2</v>
      </c>
      <c r="L54" s="117">
        <v>0.25</v>
      </c>
      <c r="M54" s="117">
        <v>1.5</v>
      </c>
      <c r="N54" s="117">
        <v>2.5</v>
      </c>
      <c r="O54" s="117">
        <v>4</v>
      </c>
      <c r="P54" s="117">
        <f t="shared" si="2"/>
        <v>10.25</v>
      </c>
      <c r="Q54" s="117">
        <f t="shared" si="3"/>
        <v>0.51250000000000007</v>
      </c>
      <c r="R54" s="118">
        <f t="shared" si="4"/>
        <v>0.4</v>
      </c>
      <c r="S54" s="118">
        <f t="shared" si="5"/>
        <v>0.16250000000000001</v>
      </c>
      <c r="T54" s="118">
        <f t="shared" si="6"/>
        <v>0.3</v>
      </c>
      <c r="U54" s="118">
        <f t="shared" si="7"/>
        <v>0.72499999999999998</v>
      </c>
      <c r="V54" s="118">
        <f t="shared" si="8"/>
        <v>0.2</v>
      </c>
      <c r="W54" s="28">
        <f t="shared" si="9"/>
        <v>18.75</v>
      </c>
      <c r="X54" s="120">
        <f t="shared" si="10"/>
        <v>3.75</v>
      </c>
      <c r="Y54" s="125">
        <v>9</v>
      </c>
      <c r="Z54" s="122">
        <f t="shared" si="11"/>
        <v>7.2</v>
      </c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3"/>
    </row>
    <row r="55" spans="1:44" s="121" customFormat="1" x14ac:dyDescent="0.3">
      <c r="A55" s="115">
        <v>49</v>
      </c>
      <c r="B55" s="125">
        <v>204341</v>
      </c>
      <c r="C55" s="125" t="s">
        <v>152</v>
      </c>
      <c r="D55" s="116">
        <v>5</v>
      </c>
      <c r="E55" s="116">
        <v>3</v>
      </c>
      <c r="F55" s="116">
        <v>0</v>
      </c>
      <c r="G55" s="116">
        <v>2.5</v>
      </c>
      <c r="H55" s="116">
        <v>3</v>
      </c>
      <c r="I55" s="116">
        <f t="shared" si="0"/>
        <v>13.5</v>
      </c>
      <c r="J55" s="116">
        <f t="shared" si="1"/>
        <v>2.0249999999999999</v>
      </c>
      <c r="K55" s="117">
        <v>2</v>
      </c>
      <c r="L55" s="117">
        <v>3</v>
      </c>
      <c r="M55" s="117">
        <v>2</v>
      </c>
      <c r="N55" s="117">
        <v>2</v>
      </c>
      <c r="O55" s="117">
        <v>2</v>
      </c>
      <c r="P55" s="117">
        <f t="shared" si="2"/>
        <v>11</v>
      </c>
      <c r="Q55" s="117">
        <f t="shared" si="3"/>
        <v>0.55000000000000004</v>
      </c>
      <c r="R55" s="118">
        <f t="shared" si="4"/>
        <v>0.85</v>
      </c>
      <c r="S55" s="118">
        <f t="shared" si="5"/>
        <v>0.6</v>
      </c>
      <c r="T55" s="118">
        <f t="shared" si="6"/>
        <v>0.1</v>
      </c>
      <c r="U55" s="118">
        <f t="shared" si="7"/>
        <v>0.47499999999999998</v>
      </c>
      <c r="V55" s="118">
        <f t="shared" si="8"/>
        <v>0.54999999999999993</v>
      </c>
      <c r="W55" s="28">
        <f t="shared" si="9"/>
        <v>24.5</v>
      </c>
      <c r="X55" s="120">
        <f t="shared" si="10"/>
        <v>4.9000000000000004</v>
      </c>
      <c r="Y55" s="125">
        <v>15</v>
      </c>
      <c r="Z55" s="122">
        <f t="shared" si="11"/>
        <v>12</v>
      </c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3"/>
    </row>
    <row r="56" spans="1:44" s="121" customFormat="1" x14ac:dyDescent="0.3">
      <c r="A56" s="115">
        <v>50</v>
      </c>
      <c r="B56" s="125">
        <v>204342</v>
      </c>
      <c r="C56" s="125" t="s">
        <v>153</v>
      </c>
      <c r="D56" s="116">
        <v>16</v>
      </c>
      <c r="E56" s="116">
        <v>11</v>
      </c>
      <c r="F56" s="116">
        <v>13</v>
      </c>
      <c r="G56" s="116">
        <v>12</v>
      </c>
      <c r="H56" s="116">
        <v>16</v>
      </c>
      <c r="I56" s="116">
        <f t="shared" si="0"/>
        <v>68</v>
      </c>
      <c r="J56" s="116">
        <f t="shared" si="1"/>
        <v>10.199999999999999</v>
      </c>
      <c r="K56" s="117">
        <v>3.5</v>
      </c>
      <c r="L56" s="117">
        <v>4</v>
      </c>
      <c r="M56" s="117">
        <v>3</v>
      </c>
      <c r="N56" s="117">
        <v>3</v>
      </c>
      <c r="O56" s="117">
        <v>2</v>
      </c>
      <c r="P56" s="117">
        <f t="shared" si="2"/>
        <v>15.5</v>
      </c>
      <c r="Q56" s="117">
        <f t="shared" si="3"/>
        <v>0.77500000000000002</v>
      </c>
      <c r="R56" s="118">
        <f t="shared" si="4"/>
        <v>2.5749999999999997</v>
      </c>
      <c r="S56" s="118">
        <f t="shared" si="5"/>
        <v>1.8499999999999999</v>
      </c>
      <c r="T56" s="118">
        <f t="shared" si="6"/>
        <v>2.1</v>
      </c>
      <c r="U56" s="118">
        <f t="shared" si="7"/>
        <v>1.9499999999999997</v>
      </c>
      <c r="V56" s="118">
        <f t="shared" si="8"/>
        <v>2.5</v>
      </c>
      <c r="W56" s="28">
        <f t="shared" si="9"/>
        <v>83.5</v>
      </c>
      <c r="X56" s="120">
        <f t="shared" si="10"/>
        <v>16.7</v>
      </c>
      <c r="Y56" s="125">
        <v>70</v>
      </c>
      <c r="Z56" s="122">
        <f t="shared" si="11"/>
        <v>56</v>
      </c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3"/>
    </row>
    <row r="57" spans="1:44" s="121" customFormat="1" x14ac:dyDescent="0.3">
      <c r="A57" s="115">
        <v>51</v>
      </c>
      <c r="B57" s="125">
        <v>204343</v>
      </c>
      <c r="C57" s="125" t="s">
        <v>154</v>
      </c>
      <c r="D57" s="116"/>
      <c r="E57" s="116"/>
      <c r="F57" s="116"/>
      <c r="G57" s="116"/>
      <c r="H57" s="116"/>
      <c r="I57" s="116"/>
      <c r="J57" s="116"/>
      <c r="K57" s="117"/>
      <c r="L57" s="117"/>
      <c r="M57" s="117"/>
      <c r="N57" s="117"/>
      <c r="O57" s="117"/>
      <c r="P57" s="117"/>
      <c r="Q57" s="117"/>
      <c r="R57" s="118"/>
      <c r="S57" s="118"/>
      <c r="T57" s="118"/>
      <c r="U57" s="118"/>
      <c r="V57" s="118"/>
      <c r="W57" s="28"/>
      <c r="X57" s="120"/>
      <c r="Y57" s="125" t="s">
        <v>199</v>
      </c>
      <c r="Z57" s="122" t="e">
        <f t="shared" si="11"/>
        <v>#VALUE!</v>
      </c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3"/>
    </row>
    <row r="58" spans="1:44" s="121" customFormat="1" x14ac:dyDescent="0.3">
      <c r="A58" s="115">
        <v>52</v>
      </c>
      <c r="B58" s="125">
        <v>204344</v>
      </c>
      <c r="C58" s="125" t="s">
        <v>155</v>
      </c>
      <c r="D58" s="116">
        <v>6</v>
      </c>
      <c r="E58" s="116">
        <v>9</v>
      </c>
      <c r="F58" s="116">
        <v>7</v>
      </c>
      <c r="G58" s="116">
        <v>2.5</v>
      </c>
      <c r="H58" s="116">
        <v>14</v>
      </c>
      <c r="I58" s="116">
        <f t="shared" si="0"/>
        <v>38.5</v>
      </c>
      <c r="J58" s="116">
        <f t="shared" si="1"/>
        <v>5.7749999999999995</v>
      </c>
      <c r="K58" s="117">
        <v>2.5</v>
      </c>
      <c r="L58" s="117">
        <v>3</v>
      </c>
      <c r="M58" s="117">
        <v>2</v>
      </c>
      <c r="N58" s="117">
        <v>1.5</v>
      </c>
      <c r="O58" s="117">
        <v>4</v>
      </c>
      <c r="P58" s="117">
        <f t="shared" si="2"/>
        <v>13</v>
      </c>
      <c r="Q58" s="117">
        <f t="shared" si="3"/>
        <v>0.65</v>
      </c>
      <c r="R58" s="118">
        <f t="shared" si="4"/>
        <v>1.0249999999999999</v>
      </c>
      <c r="S58" s="118">
        <f t="shared" si="5"/>
        <v>1.5</v>
      </c>
      <c r="T58" s="118">
        <f t="shared" si="6"/>
        <v>1.1500000000000001</v>
      </c>
      <c r="U58" s="118">
        <f t="shared" si="7"/>
        <v>0.45</v>
      </c>
      <c r="V58" s="118">
        <f t="shared" si="8"/>
        <v>2.3000000000000003</v>
      </c>
      <c r="W58" s="28">
        <f t="shared" si="9"/>
        <v>51.5</v>
      </c>
      <c r="X58" s="120">
        <f t="shared" si="10"/>
        <v>10.3</v>
      </c>
      <c r="Y58" s="125">
        <v>43</v>
      </c>
      <c r="Z58" s="122">
        <f t="shared" si="11"/>
        <v>34.4</v>
      </c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3"/>
    </row>
    <row r="59" spans="1:44" s="121" customFormat="1" x14ac:dyDescent="0.3">
      <c r="A59" s="115">
        <v>53</v>
      </c>
      <c r="B59" s="125">
        <v>204345</v>
      </c>
      <c r="C59" s="125" t="s">
        <v>156</v>
      </c>
      <c r="D59" s="116">
        <v>1</v>
      </c>
      <c r="E59" s="116">
        <v>2.5</v>
      </c>
      <c r="F59" s="116">
        <v>2</v>
      </c>
      <c r="G59" s="116">
        <v>1.5</v>
      </c>
      <c r="H59" s="116">
        <v>3</v>
      </c>
      <c r="I59" s="116">
        <f t="shared" si="0"/>
        <v>10</v>
      </c>
      <c r="J59" s="116">
        <f t="shared" si="1"/>
        <v>1.5</v>
      </c>
      <c r="K59" s="117">
        <v>2.5</v>
      </c>
      <c r="L59" s="117">
        <v>0.5</v>
      </c>
      <c r="M59" s="117">
        <v>1</v>
      </c>
      <c r="N59" s="117">
        <v>2</v>
      </c>
      <c r="O59" s="117">
        <v>2</v>
      </c>
      <c r="P59" s="117">
        <f t="shared" si="2"/>
        <v>8</v>
      </c>
      <c r="Q59" s="117">
        <f t="shared" si="3"/>
        <v>0.4</v>
      </c>
      <c r="R59" s="118">
        <f t="shared" si="4"/>
        <v>0.27500000000000002</v>
      </c>
      <c r="S59" s="118">
        <f t="shared" si="5"/>
        <v>0.4</v>
      </c>
      <c r="T59" s="118">
        <f t="shared" si="6"/>
        <v>0.35</v>
      </c>
      <c r="U59" s="118">
        <f t="shared" si="7"/>
        <v>0.32499999999999996</v>
      </c>
      <c r="V59" s="118">
        <f t="shared" si="8"/>
        <v>0.54999999999999993</v>
      </c>
      <c r="W59" s="28">
        <f t="shared" si="9"/>
        <v>18</v>
      </c>
      <c r="X59" s="120">
        <f t="shared" si="10"/>
        <v>3.6</v>
      </c>
      <c r="Y59" s="125">
        <v>12</v>
      </c>
      <c r="Z59" s="122">
        <f t="shared" si="11"/>
        <v>9.6000000000000014</v>
      </c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3"/>
    </row>
    <row r="60" spans="1:44" s="121" customFormat="1" x14ac:dyDescent="0.3">
      <c r="A60" s="115">
        <v>54</v>
      </c>
      <c r="B60" s="125">
        <v>204346</v>
      </c>
      <c r="C60" s="125" t="s">
        <v>157</v>
      </c>
      <c r="D60" s="116">
        <v>3</v>
      </c>
      <c r="E60" s="116">
        <v>2</v>
      </c>
      <c r="F60" s="116">
        <v>2.5</v>
      </c>
      <c r="G60" s="116">
        <v>9</v>
      </c>
      <c r="H60" s="116">
        <v>3</v>
      </c>
      <c r="I60" s="116">
        <f t="shared" si="0"/>
        <v>19.5</v>
      </c>
      <c r="J60" s="116">
        <f t="shared" si="1"/>
        <v>2.9249999999999998</v>
      </c>
      <c r="K60" s="117">
        <v>3</v>
      </c>
      <c r="L60" s="117">
        <v>2.5</v>
      </c>
      <c r="M60" s="117">
        <v>3</v>
      </c>
      <c r="N60" s="117">
        <v>3</v>
      </c>
      <c r="O60" s="117">
        <v>2</v>
      </c>
      <c r="P60" s="117">
        <f t="shared" si="2"/>
        <v>13.5</v>
      </c>
      <c r="Q60" s="117">
        <f t="shared" si="3"/>
        <v>0.67500000000000004</v>
      </c>
      <c r="R60" s="118">
        <f t="shared" si="4"/>
        <v>0.6</v>
      </c>
      <c r="S60" s="118">
        <f t="shared" si="5"/>
        <v>0.42499999999999999</v>
      </c>
      <c r="T60" s="118">
        <f t="shared" si="6"/>
        <v>0.52500000000000002</v>
      </c>
      <c r="U60" s="118">
        <f t="shared" si="7"/>
        <v>1.5</v>
      </c>
      <c r="V60" s="118">
        <f t="shared" si="8"/>
        <v>0.54999999999999993</v>
      </c>
      <c r="W60" s="28">
        <f t="shared" si="9"/>
        <v>33</v>
      </c>
      <c r="X60" s="120">
        <f t="shared" si="10"/>
        <v>6.6000000000000005</v>
      </c>
      <c r="Y60" s="125">
        <v>22</v>
      </c>
      <c r="Z60" s="122">
        <f t="shared" si="11"/>
        <v>17.600000000000001</v>
      </c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3"/>
    </row>
    <row r="61" spans="1:44" s="121" customFormat="1" x14ac:dyDescent="0.3">
      <c r="A61" s="115">
        <v>55</v>
      </c>
      <c r="B61" s="125">
        <v>204347</v>
      </c>
      <c r="C61" s="125" t="s">
        <v>158</v>
      </c>
      <c r="D61" s="116">
        <v>10</v>
      </c>
      <c r="E61" s="116">
        <v>6</v>
      </c>
      <c r="F61" s="116">
        <v>8</v>
      </c>
      <c r="G61" s="116">
        <v>7</v>
      </c>
      <c r="H61" s="116">
        <v>18</v>
      </c>
      <c r="I61" s="116">
        <f t="shared" si="0"/>
        <v>49</v>
      </c>
      <c r="J61" s="116">
        <f t="shared" si="1"/>
        <v>7.35</v>
      </c>
      <c r="K61" s="117">
        <v>2.5</v>
      </c>
      <c r="L61" s="117">
        <v>4</v>
      </c>
      <c r="M61" s="117">
        <v>3</v>
      </c>
      <c r="N61" s="117">
        <v>2</v>
      </c>
      <c r="O61" s="117">
        <v>2</v>
      </c>
      <c r="P61" s="117">
        <f t="shared" si="2"/>
        <v>13.5</v>
      </c>
      <c r="Q61" s="117">
        <f t="shared" si="3"/>
        <v>0.67500000000000004</v>
      </c>
      <c r="R61" s="118">
        <f t="shared" si="4"/>
        <v>1.625</v>
      </c>
      <c r="S61" s="118">
        <f t="shared" si="5"/>
        <v>1.0999999999999999</v>
      </c>
      <c r="T61" s="118">
        <f t="shared" si="6"/>
        <v>1.35</v>
      </c>
      <c r="U61" s="118">
        <f t="shared" si="7"/>
        <v>1.1500000000000001</v>
      </c>
      <c r="V61" s="118">
        <f t="shared" si="8"/>
        <v>2.8</v>
      </c>
      <c r="W61" s="28">
        <f t="shared" si="9"/>
        <v>62.5</v>
      </c>
      <c r="X61" s="120">
        <f t="shared" si="10"/>
        <v>12.5</v>
      </c>
      <c r="Y61" s="125">
        <v>52</v>
      </c>
      <c r="Z61" s="122">
        <f t="shared" si="11"/>
        <v>41.6</v>
      </c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3"/>
    </row>
    <row r="62" spans="1:44" s="121" customFormat="1" x14ac:dyDescent="0.3">
      <c r="A62" s="115">
        <v>56</v>
      </c>
      <c r="B62" s="125">
        <v>204348</v>
      </c>
      <c r="C62" s="125" t="s">
        <v>159</v>
      </c>
      <c r="D62" s="116">
        <v>9</v>
      </c>
      <c r="E62" s="116">
        <v>10</v>
      </c>
      <c r="F62" s="116">
        <v>7</v>
      </c>
      <c r="G62" s="116">
        <v>9</v>
      </c>
      <c r="H62" s="116">
        <v>12</v>
      </c>
      <c r="I62" s="116">
        <f t="shared" si="0"/>
        <v>47</v>
      </c>
      <c r="J62" s="116">
        <f t="shared" si="1"/>
        <v>7.05</v>
      </c>
      <c r="K62" s="117">
        <v>3</v>
      </c>
      <c r="L62" s="117">
        <v>2</v>
      </c>
      <c r="M62" s="117">
        <v>3</v>
      </c>
      <c r="N62" s="117">
        <v>2</v>
      </c>
      <c r="O62" s="117">
        <v>2</v>
      </c>
      <c r="P62" s="117">
        <f t="shared" si="2"/>
        <v>12</v>
      </c>
      <c r="Q62" s="117">
        <f t="shared" si="3"/>
        <v>0.60000000000000009</v>
      </c>
      <c r="R62" s="118">
        <f t="shared" si="4"/>
        <v>1.5</v>
      </c>
      <c r="S62" s="118">
        <f t="shared" si="5"/>
        <v>1.6</v>
      </c>
      <c r="T62" s="118">
        <f t="shared" si="6"/>
        <v>1.2000000000000002</v>
      </c>
      <c r="U62" s="118">
        <f t="shared" si="7"/>
        <v>1.45</v>
      </c>
      <c r="V62" s="118">
        <f t="shared" si="8"/>
        <v>1.9</v>
      </c>
      <c r="W62" s="28">
        <f t="shared" si="9"/>
        <v>59</v>
      </c>
      <c r="X62" s="120">
        <f t="shared" si="10"/>
        <v>11.8</v>
      </c>
      <c r="Y62" s="125">
        <v>49</v>
      </c>
      <c r="Z62" s="122">
        <f t="shared" si="11"/>
        <v>39.200000000000003</v>
      </c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3"/>
    </row>
    <row r="63" spans="1:44" s="121" customFormat="1" x14ac:dyDescent="0.3">
      <c r="A63" s="115">
        <v>57</v>
      </c>
      <c r="B63" s="125">
        <v>204349</v>
      </c>
      <c r="C63" s="125" t="s">
        <v>160</v>
      </c>
      <c r="D63" s="116"/>
      <c r="E63" s="116"/>
      <c r="F63" s="116"/>
      <c r="G63" s="116"/>
      <c r="H63" s="116"/>
      <c r="I63" s="116"/>
      <c r="J63" s="116"/>
      <c r="K63" s="117"/>
      <c r="L63" s="117"/>
      <c r="M63" s="117"/>
      <c r="N63" s="117"/>
      <c r="O63" s="117"/>
      <c r="P63" s="117"/>
      <c r="Q63" s="117"/>
      <c r="R63" s="118"/>
      <c r="S63" s="118"/>
      <c r="T63" s="118"/>
      <c r="U63" s="118"/>
      <c r="V63" s="118"/>
      <c r="W63" s="28"/>
      <c r="X63" s="120"/>
      <c r="Y63" s="125" t="s">
        <v>199</v>
      </c>
      <c r="Z63" s="122" t="e">
        <f t="shared" si="11"/>
        <v>#VALUE!</v>
      </c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3"/>
    </row>
    <row r="64" spans="1:44" s="121" customFormat="1" x14ac:dyDescent="0.3">
      <c r="A64" s="115">
        <v>58</v>
      </c>
      <c r="B64" s="125">
        <v>204350</v>
      </c>
      <c r="C64" s="125" t="s">
        <v>161</v>
      </c>
      <c r="D64" s="116">
        <v>2</v>
      </c>
      <c r="E64" s="116">
        <v>6</v>
      </c>
      <c r="F64" s="116">
        <v>2.5</v>
      </c>
      <c r="G64" s="116">
        <v>1</v>
      </c>
      <c r="H64" s="116">
        <v>10</v>
      </c>
      <c r="I64" s="116">
        <f t="shared" si="0"/>
        <v>21.5</v>
      </c>
      <c r="J64" s="116">
        <f t="shared" si="1"/>
        <v>3.2250000000000001</v>
      </c>
      <c r="K64" s="117">
        <v>1.5</v>
      </c>
      <c r="L64" s="117">
        <v>2</v>
      </c>
      <c r="M64" s="117">
        <v>3.5</v>
      </c>
      <c r="N64" s="117">
        <v>2</v>
      </c>
      <c r="O64" s="117">
        <v>2</v>
      </c>
      <c r="P64" s="117">
        <f t="shared" si="2"/>
        <v>11</v>
      </c>
      <c r="Q64" s="117">
        <f t="shared" si="3"/>
        <v>0.55000000000000004</v>
      </c>
      <c r="R64" s="118">
        <f t="shared" si="4"/>
        <v>0.375</v>
      </c>
      <c r="S64" s="118">
        <f t="shared" si="5"/>
        <v>0.99999999999999989</v>
      </c>
      <c r="T64" s="118">
        <f t="shared" si="6"/>
        <v>0.55000000000000004</v>
      </c>
      <c r="U64" s="118">
        <f t="shared" si="7"/>
        <v>0.25</v>
      </c>
      <c r="V64" s="118">
        <f t="shared" si="8"/>
        <v>1.6</v>
      </c>
      <c r="W64" s="28">
        <f t="shared" si="9"/>
        <v>32.5</v>
      </c>
      <c r="X64" s="120">
        <f t="shared" si="10"/>
        <v>6.5</v>
      </c>
      <c r="Y64" s="125">
        <v>25</v>
      </c>
      <c r="Z64" s="122">
        <f t="shared" si="11"/>
        <v>20</v>
      </c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3"/>
    </row>
    <row r="65" spans="1:44" s="121" customFormat="1" x14ac:dyDescent="0.3">
      <c r="A65" s="115">
        <v>59</v>
      </c>
      <c r="B65" s="125">
        <v>204351</v>
      </c>
      <c r="C65" s="125" t="s">
        <v>162</v>
      </c>
      <c r="D65" s="116">
        <v>6</v>
      </c>
      <c r="E65" s="116">
        <v>5</v>
      </c>
      <c r="F65" s="116">
        <v>8</v>
      </c>
      <c r="G65" s="116">
        <v>6.5</v>
      </c>
      <c r="H65" s="116">
        <v>8</v>
      </c>
      <c r="I65" s="116">
        <f t="shared" si="0"/>
        <v>33.5</v>
      </c>
      <c r="J65" s="116">
        <f t="shared" si="1"/>
        <v>5.0249999999999995</v>
      </c>
      <c r="K65" s="117">
        <v>3.5</v>
      </c>
      <c r="L65" s="117">
        <v>4</v>
      </c>
      <c r="M65" s="117">
        <v>3</v>
      </c>
      <c r="N65" s="117">
        <v>2</v>
      </c>
      <c r="O65" s="117">
        <v>2</v>
      </c>
      <c r="P65" s="117">
        <f t="shared" si="2"/>
        <v>14.5</v>
      </c>
      <c r="Q65" s="117">
        <f t="shared" si="3"/>
        <v>0.72500000000000009</v>
      </c>
      <c r="R65" s="118">
        <f t="shared" si="4"/>
        <v>1.075</v>
      </c>
      <c r="S65" s="118">
        <f t="shared" si="5"/>
        <v>0.95</v>
      </c>
      <c r="T65" s="118">
        <f t="shared" si="6"/>
        <v>1.35</v>
      </c>
      <c r="U65" s="118">
        <f t="shared" si="7"/>
        <v>1.075</v>
      </c>
      <c r="V65" s="118">
        <f t="shared" si="8"/>
        <v>1.3</v>
      </c>
      <c r="W65" s="28">
        <f t="shared" si="9"/>
        <v>48</v>
      </c>
      <c r="X65" s="120">
        <f t="shared" si="10"/>
        <v>9.6000000000000014</v>
      </c>
      <c r="Y65" s="125">
        <v>36</v>
      </c>
      <c r="Z65" s="122">
        <f t="shared" si="11"/>
        <v>28.8</v>
      </c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3"/>
    </row>
    <row r="66" spans="1:44" s="121" customFormat="1" x14ac:dyDescent="0.3">
      <c r="A66" s="115">
        <v>60</v>
      </c>
      <c r="B66" s="125">
        <v>204352</v>
      </c>
      <c r="C66" s="125" t="s">
        <v>163</v>
      </c>
      <c r="D66" s="116">
        <v>7</v>
      </c>
      <c r="E66" s="116">
        <v>5</v>
      </c>
      <c r="F66" s="116">
        <v>8</v>
      </c>
      <c r="G66" s="116">
        <v>9</v>
      </c>
      <c r="H66" s="116">
        <v>4</v>
      </c>
      <c r="I66" s="116">
        <f t="shared" si="0"/>
        <v>33</v>
      </c>
      <c r="J66" s="116">
        <f t="shared" si="1"/>
        <v>4.95</v>
      </c>
      <c r="K66" s="117">
        <v>3</v>
      </c>
      <c r="L66" s="117">
        <v>3.5</v>
      </c>
      <c r="M66" s="117">
        <v>4</v>
      </c>
      <c r="N66" s="117">
        <v>3</v>
      </c>
      <c r="O66" s="117">
        <v>3</v>
      </c>
      <c r="P66" s="117">
        <f t="shared" si="2"/>
        <v>16.5</v>
      </c>
      <c r="Q66" s="117">
        <f t="shared" si="3"/>
        <v>0.82500000000000007</v>
      </c>
      <c r="R66" s="118">
        <f t="shared" si="4"/>
        <v>1.2000000000000002</v>
      </c>
      <c r="S66" s="118">
        <f t="shared" si="5"/>
        <v>0.92500000000000004</v>
      </c>
      <c r="T66" s="118">
        <f t="shared" si="6"/>
        <v>1.4</v>
      </c>
      <c r="U66" s="118">
        <f t="shared" si="7"/>
        <v>1.5</v>
      </c>
      <c r="V66" s="118">
        <f t="shared" si="8"/>
        <v>0.75</v>
      </c>
      <c r="W66" s="28">
        <f t="shared" si="9"/>
        <v>49.5</v>
      </c>
      <c r="X66" s="120">
        <f t="shared" si="10"/>
        <v>9.9</v>
      </c>
      <c r="Y66" s="125">
        <v>34</v>
      </c>
      <c r="Z66" s="122">
        <f t="shared" si="11"/>
        <v>27.200000000000003</v>
      </c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3"/>
    </row>
    <row r="67" spans="1:44" s="121" customFormat="1" x14ac:dyDescent="0.3">
      <c r="A67" s="115">
        <v>61</v>
      </c>
      <c r="B67" s="125">
        <v>204353</v>
      </c>
      <c r="C67" s="125" t="s">
        <v>164</v>
      </c>
      <c r="D67" s="116">
        <v>4</v>
      </c>
      <c r="E67" s="116">
        <v>5</v>
      </c>
      <c r="F67" s="116">
        <v>3</v>
      </c>
      <c r="G67" s="116">
        <v>5</v>
      </c>
      <c r="H67" s="116">
        <v>5</v>
      </c>
      <c r="I67" s="116">
        <f t="shared" si="0"/>
        <v>22</v>
      </c>
      <c r="J67" s="116">
        <f t="shared" si="1"/>
        <v>3.3</v>
      </c>
      <c r="K67" s="117">
        <v>2</v>
      </c>
      <c r="L67" s="117">
        <v>2</v>
      </c>
      <c r="M67" s="117">
        <v>1.5</v>
      </c>
      <c r="N67" s="117">
        <v>2</v>
      </c>
      <c r="O67" s="117">
        <v>3</v>
      </c>
      <c r="P67" s="117">
        <f t="shared" si="2"/>
        <v>10.5</v>
      </c>
      <c r="Q67" s="117">
        <f t="shared" si="3"/>
        <v>0.52500000000000002</v>
      </c>
      <c r="R67" s="118">
        <f t="shared" si="4"/>
        <v>0.7</v>
      </c>
      <c r="S67" s="118">
        <f t="shared" si="5"/>
        <v>0.85</v>
      </c>
      <c r="T67" s="118">
        <f t="shared" si="6"/>
        <v>0.52499999999999991</v>
      </c>
      <c r="U67" s="118">
        <f t="shared" si="7"/>
        <v>0.85</v>
      </c>
      <c r="V67" s="118">
        <f t="shared" si="8"/>
        <v>0.9</v>
      </c>
      <c r="W67" s="28">
        <f t="shared" si="9"/>
        <v>32.5</v>
      </c>
      <c r="X67" s="120">
        <f t="shared" si="10"/>
        <v>6.5</v>
      </c>
      <c r="Y67" s="125">
        <v>4</v>
      </c>
      <c r="Z67" s="122">
        <f t="shared" si="11"/>
        <v>3.2</v>
      </c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3"/>
    </row>
    <row r="68" spans="1:44" s="121" customFormat="1" x14ac:dyDescent="0.3">
      <c r="A68" s="115">
        <v>62</v>
      </c>
      <c r="B68" s="125">
        <v>204354</v>
      </c>
      <c r="C68" s="125" t="s">
        <v>165</v>
      </c>
      <c r="D68" s="116">
        <v>0</v>
      </c>
      <c r="E68" s="116">
        <v>1</v>
      </c>
      <c r="F68" s="116">
        <v>2.5</v>
      </c>
      <c r="G68" s="116">
        <v>2</v>
      </c>
      <c r="H68" s="116">
        <v>0.5</v>
      </c>
      <c r="I68" s="116">
        <f t="shared" si="0"/>
        <v>6</v>
      </c>
      <c r="J68" s="116">
        <f t="shared" si="1"/>
        <v>0.89999999999999991</v>
      </c>
      <c r="K68" s="117">
        <v>2</v>
      </c>
      <c r="L68" s="117">
        <v>0.5</v>
      </c>
      <c r="M68" s="117">
        <v>2</v>
      </c>
      <c r="N68" s="117">
        <v>2</v>
      </c>
      <c r="O68" s="117">
        <v>1</v>
      </c>
      <c r="P68" s="117">
        <f t="shared" si="2"/>
        <v>7.5</v>
      </c>
      <c r="Q68" s="117">
        <f t="shared" si="3"/>
        <v>0.375</v>
      </c>
      <c r="R68" s="118">
        <f t="shared" si="4"/>
        <v>0.1</v>
      </c>
      <c r="S68" s="118">
        <f t="shared" si="5"/>
        <v>0.17499999999999999</v>
      </c>
      <c r="T68" s="118">
        <f t="shared" si="6"/>
        <v>0.47499999999999998</v>
      </c>
      <c r="U68" s="118">
        <f t="shared" si="7"/>
        <v>0.4</v>
      </c>
      <c r="V68" s="118">
        <f t="shared" si="8"/>
        <v>0.125</v>
      </c>
      <c r="W68" s="28">
        <f t="shared" si="9"/>
        <v>13.5</v>
      </c>
      <c r="X68" s="120">
        <f t="shared" si="10"/>
        <v>2.7</v>
      </c>
      <c r="Y68" s="125">
        <v>7</v>
      </c>
      <c r="Z68" s="122">
        <f t="shared" si="11"/>
        <v>5.6000000000000005</v>
      </c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3"/>
    </row>
    <row r="69" spans="1:44" s="121" customFormat="1" x14ac:dyDescent="0.3">
      <c r="A69" s="115">
        <v>63</v>
      </c>
      <c r="B69" s="125">
        <v>204355</v>
      </c>
      <c r="C69" s="125" t="s">
        <v>166</v>
      </c>
      <c r="D69" s="116">
        <v>8</v>
      </c>
      <c r="E69" s="116">
        <v>7</v>
      </c>
      <c r="F69" s="116">
        <v>8</v>
      </c>
      <c r="G69" s="116">
        <v>9</v>
      </c>
      <c r="H69" s="116">
        <v>6</v>
      </c>
      <c r="I69" s="116">
        <f t="shared" si="0"/>
        <v>38</v>
      </c>
      <c r="J69" s="116">
        <f t="shared" si="1"/>
        <v>5.7</v>
      </c>
      <c r="K69" s="117">
        <v>1.5</v>
      </c>
      <c r="L69" s="117">
        <v>2</v>
      </c>
      <c r="M69" s="117">
        <v>2.5</v>
      </c>
      <c r="N69" s="117">
        <v>2</v>
      </c>
      <c r="O69" s="117">
        <v>2</v>
      </c>
      <c r="P69" s="117">
        <f t="shared" si="2"/>
        <v>10</v>
      </c>
      <c r="Q69" s="117">
        <f t="shared" si="3"/>
        <v>0.5</v>
      </c>
      <c r="R69" s="118">
        <f t="shared" si="4"/>
        <v>1.2749999999999999</v>
      </c>
      <c r="S69" s="118">
        <f t="shared" si="5"/>
        <v>1.1500000000000001</v>
      </c>
      <c r="T69" s="118">
        <f t="shared" si="6"/>
        <v>1.325</v>
      </c>
      <c r="U69" s="118">
        <f t="shared" si="7"/>
        <v>1.45</v>
      </c>
      <c r="V69" s="118">
        <f t="shared" si="8"/>
        <v>0.99999999999999989</v>
      </c>
      <c r="W69" s="28">
        <f t="shared" si="9"/>
        <v>48</v>
      </c>
      <c r="X69" s="120">
        <f t="shared" si="10"/>
        <v>9.6000000000000014</v>
      </c>
      <c r="Y69" s="125">
        <v>43</v>
      </c>
      <c r="Z69" s="122">
        <f t="shared" si="11"/>
        <v>34.4</v>
      </c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3"/>
    </row>
    <row r="70" spans="1:44" s="121" customFormat="1" x14ac:dyDescent="0.3">
      <c r="A70" s="115">
        <v>64</v>
      </c>
      <c r="B70" s="125">
        <v>204356</v>
      </c>
      <c r="C70" s="125" t="s">
        <v>167</v>
      </c>
      <c r="D70" s="116">
        <v>9</v>
      </c>
      <c r="E70" s="116">
        <v>8</v>
      </c>
      <c r="F70" s="116">
        <v>3</v>
      </c>
      <c r="G70" s="116">
        <v>17</v>
      </c>
      <c r="H70" s="116">
        <v>15</v>
      </c>
      <c r="I70" s="116">
        <f t="shared" si="0"/>
        <v>52</v>
      </c>
      <c r="J70" s="116">
        <f t="shared" si="1"/>
        <v>7.8</v>
      </c>
      <c r="K70" s="117">
        <v>2.5</v>
      </c>
      <c r="L70" s="117">
        <v>3</v>
      </c>
      <c r="M70" s="117">
        <v>4</v>
      </c>
      <c r="N70" s="117">
        <v>3</v>
      </c>
      <c r="O70" s="117">
        <v>3</v>
      </c>
      <c r="P70" s="117">
        <f t="shared" si="2"/>
        <v>15.5</v>
      </c>
      <c r="Q70" s="117">
        <f t="shared" si="3"/>
        <v>0.77500000000000002</v>
      </c>
      <c r="R70" s="118">
        <f t="shared" si="4"/>
        <v>1.4749999999999999</v>
      </c>
      <c r="S70" s="118">
        <f t="shared" si="5"/>
        <v>1.35</v>
      </c>
      <c r="T70" s="118">
        <f t="shared" si="6"/>
        <v>0.64999999999999991</v>
      </c>
      <c r="U70" s="118">
        <f t="shared" si="7"/>
        <v>2.6999999999999997</v>
      </c>
      <c r="V70" s="118">
        <f t="shared" si="8"/>
        <v>2.4</v>
      </c>
      <c r="W70" s="28">
        <f t="shared" si="9"/>
        <v>67.5</v>
      </c>
      <c r="X70" s="120">
        <f t="shared" si="10"/>
        <v>13.5</v>
      </c>
      <c r="Y70" s="125">
        <v>55</v>
      </c>
      <c r="Z70" s="122">
        <f t="shared" si="11"/>
        <v>44</v>
      </c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3"/>
    </row>
    <row r="71" spans="1:44" s="121" customFormat="1" x14ac:dyDescent="0.3">
      <c r="A71" s="115">
        <v>65</v>
      </c>
      <c r="B71" s="125">
        <v>204357</v>
      </c>
      <c r="C71" s="125" t="s">
        <v>168</v>
      </c>
      <c r="D71" s="116">
        <v>8</v>
      </c>
      <c r="E71" s="116">
        <v>9</v>
      </c>
      <c r="F71" s="116">
        <v>10</v>
      </c>
      <c r="G71" s="116">
        <v>6</v>
      </c>
      <c r="H71" s="116">
        <v>3</v>
      </c>
      <c r="I71" s="116">
        <f t="shared" si="0"/>
        <v>36</v>
      </c>
      <c r="J71" s="116">
        <f t="shared" si="1"/>
        <v>5.3999999999999995</v>
      </c>
      <c r="K71" s="117">
        <v>2.5</v>
      </c>
      <c r="L71" s="117">
        <v>3</v>
      </c>
      <c r="M71" s="117">
        <v>2</v>
      </c>
      <c r="N71" s="117">
        <v>1.5</v>
      </c>
      <c r="O71" s="117">
        <v>2</v>
      </c>
      <c r="P71" s="117">
        <f t="shared" si="2"/>
        <v>11</v>
      </c>
      <c r="Q71" s="117">
        <f t="shared" si="3"/>
        <v>0.55000000000000004</v>
      </c>
      <c r="R71" s="118">
        <f t="shared" si="4"/>
        <v>1.325</v>
      </c>
      <c r="S71" s="118">
        <f t="shared" si="5"/>
        <v>1.5</v>
      </c>
      <c r="T71" s="118">
        <f t="shared" si="6"/>
        <v>1.6</v>
      </c>
      <c r="U71" s="118">
        <f t="shared" si="7"/>
        <v>0.97499999999999987</v>
      </c>
      <c r="V71" s="118">
        <f t="shared" si="8"/>
        <v>0.54999999999999993</v>
      </c>
      <c r="W71" s="28">
        <f t="shared" si="9"/>
        <v>47</v>
      </c>
      <c r="X71" s="120">
        <f t="shared" si="10"/>
        <v>9.4</v>
      </c>
      <c r="Y71" s="125">
        <v>37</v>
      </c>
      <c r="Z71" s="122">
        <f t="shared" si="11"/>
        <v>29.6</v>
      </c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3"/>
    </row>
    <row r="72" spans="1:44" s="121" customFormat="1" x14ac:dyDescent="0.3">
      <c r="A72" s="115">
        <v>66</v>
      </c>
      <c r="B72" s="125">
        <v>204358</v>
      </c>
      <c r="C72" s="125" t="s">
        <v>169</v>
      </c>
      <c r="D72" s="116">
        <v>9</v>
      </c>
      <c r="E72" s="116">
        <v>11</v>
      </c>
      <c r="F72" s="116">
        <v>6</v>
      </c>
      <c r="G72" s="116">
        <v>7</v>
      </c>
      <c r="H72" s="116">
        <v>2</v>
      </c>
      <c r="I72" s="116">
        <f t="shared" ref="I72:I99" si="12">SUM(D72:H72)</f>
        <v>35</v>
      </c>
      <c r="J72" s="116">
        <f t="shared" ref="J72:J99" si="13">I72*0.15</f>
        <v>5.25</v>
      </c>
      <c r="K72" s="117">
        <v>2</v>
      </c>
      <c r="L72" s="117">
        <v>3</v>
      </c>
      <c r="M72" s="117">
        <v>2</v>
      </c>
      <c r="N72" s="117">
        <v>2</v>
      </c>
      <c r="O72" s="117">
        <v>2</v>
      </c>
      <c r="P72" s="117">
        <f t="shared" ref="P72:P99" si="14">SUM(K72:O72)</f>
        <v>11</v>
      </c>
      <c r="Q72" s="117">
        <f t="shared" ref="Q72:Q99" si="15">P72*0.05</f>
        <v>0.55000000000000004</v>
      </c>
      <c r="R72" s="118">
        <f t="shared" ref="R72:R99" si="16">D72*0.15+K72*0.05</f>
        <v>1.45</v>
      </c>
      <c r="S72" s="118">
        <f t="shared" ref="S72:S99" si="17">E72*0.15+L72*0.05</f>
        <v>1.7999999999999998</v>
      </c>
      <c r="T72" s="118">
        <f t="shared" ref="T72:T99" si="18">F72*0.15+M72*0.05</f>
        <v>0.99999999999999989</v>
      </c>
      <c r="U72" s="118">
        <f t="shared" ref="U72:U99" si="19">G72*0.15+N72*0.05</f>
        <v>1.1500000000000001</v>
      </c>
      <c r="V72" s="118">
        <f t="shared" ref="V72:V99" si="20">H72*0.15+O72*0.05</f>
        <v>0.4</v>
      </c>
      <c r="W72" s="28">
        <f t="shared" ref="W72:W99" si="21">I72+P72</f>
        <v>46</v>
      </c>
      <c r="X72" s="120">
        <f t="shared" ref="X72:X99" si="22">W72*0.2</f>
        <v>9.2000000000000011</v>
      </c>
      <c r="Y72" s="125">
        <v>38</v>
      </c>
      <c r="Z72" s="122">
        <f t="shared" ref="Z72:Z101" si="23">Y72*0.8</f>
        <v>30.400000000000002</v>
      </c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3"/>
    </row>
    <row r="73" spans="1:44" s="121" customFormat="1" x14ac:dyDescent="0.3">
      <c r="A73" s="115">
        <v>67</v>
      </c>
      <c r="B73" s="125">
        <v>204359</v>
      </c>
      <c r="C73" s="125" t="s">
        <v>170</v>
      </c>
      <c r="D73" s="116"/>
      <c r="E73" s="116"/>
      <c r="F73" s="116"/>
      <c r="G73" s="116"/>
      <c r="H73" s="116"/>
      <c r="I73" s="116"/>
      <c r="J73" s="116"/>
      <c r="K73" s="117"/>
      <c r="L73" s="117"/>
      <c r="M73" s="117"/>
      <c r="N73" s="117"/>
      <c r="O73" s="117"/>
      <c r="P73" s="117"/>
      <c r="Q73" s="117"/>
      <c r="R73" s="118"/>
      <c r="S73" s="118"/>
      <c r="T73" s="118"/>
      <c r="U73" s="118"/>
      <c r="V73" s="118"/>
      <c r="W73" s="28"/>
      <c r="X73" s="120"/>
      <c r="Y73" s="125" t="s">
        <v>199</v>
      </c>
      <c r="Z73" s="122" t="e">
        <f t="shared" si="23"/>
        <v>#VALUE!</v>
      </c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3"/>
    </row>
    <row r="74" spans="1:44" s="121" customFormat="1" x14ac:dyDescent="0.3">
      <c r="A74" s="115">
        <v>68</v>
      </c>
      <c r="B74" s="125">
        <v>204360</v>
      </c>
      <c r="C74" s="125" t="s">
        <v>171</v>
      </c>
      <c r="D74" s="116">
        <v>3</v>
      </c>
      <c r="E74" s="116">
        <v>5</v>
      </c>
      <c r="F74" s="116">
        <v>4.5</v>
      </c>
      <c r="G74" s="116">
        <v>7</v>
      </c>
      <c r="H74" s="116">
        <v>9</v>
      </c>
      <c r="I74" s="116">
        <f t="shared" si="12"/>
        <v>28.5</v>
      </c>
      <c r="J74" s="116">
        <f t="shared" si="13"/>
        <v>4.2749999999999995</v>
      </c>
      <c r="K74" s="117">
        <v>2.5</v>
      </c>
      <c r="L74" s="117">
        <v>2</v>
      </c>
      <c r="M74" s="117">
        <v>3</v>
      </c>
      <c r="N74" s="117">
        <v>2</v>
      </c>
      <c r="O74" s="117">
        <v>2</v>
      </c>
      <c r="P74" s="117">
        <f t="shared" si="14"/>
        <v>11.5</v>
      </c>
      <c r="Q74" s="117">
        <f t="shared" si="15"/>
        <v>0.57500000000000007</v>
      </c>
      <c r="R74" s="118">
        <f t="shared" si="16"/>
        <v>0.57499999999999996</v>
      </c>
      <c r="S74" s="118">
        <f t="shared" si="17"/>
        <v>0.85</v>
      </c>
      <c r="T74" s="118">
        <f t="shared" si="18"/>
        <v>0.82499999999999996</v>
      </c>
      <c r="U74" s="118">
        <f t="shared" si="19"/>
        <v>1.1500000000000001</v>
      </c>
      <c r="V74" s="118">
        <f t="shared" si="20"/>
        <v>1.45</v>
      </c>
      <c r="W74" s="28">
        <f t="shared" si="21"/>
        <v>40</v>
      </c>
      <c r="X74" s="120">
        <f t="shared" si="22"/>
        <v>8</v>
      </c>
      <c r="Y74" s="125">
        <v>30</v>
      </c>
      <c r="Z74" s="122">
        <f t="shared" si="23"/>
        <v>24</v>
      </c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3"/>
    </row>
    <row r="75" spans="1:44" s="121" customFormat="1" x14ac:dyDescent="0.3">
      <c r="A75" s="115">
        <v>69</v>
      </c>
      <c r="B75" s="125">
        <v>204361</v>
      </c>
      <c r="C75" s="125" t="s">
        <v>172</v>
      </c>
      <c r="D75" s="116">
        <v>9</v>
      </c>
      <c r="E75" s="116">
        <v>6</v>
      </c>
      <c r="F75" s="116">
        <v>5</v>
      </c>
      <c r="G75" s="116">
        <v>2</v>
      </c>
      <c r="H75" s="116">
        <v>1.5</v>
      </c>
      <c r="I75" s="116">
        <f t="shared" si="12"/>
        <v>23.5</v>
      </c>
      <c r="J75" s="116">
        <f t="shared" si="13"/>
        <v>3.5249999999999999</v>
      </c>
      <c r="K75" s="117">
        <v>1</v>
      </c>
      <c r="L75" s="117">
        <v>0.5</v>
      </c>
      <c r="M75" s="117">
        <v>2</v>
      </c>
      <c r="N75" s="117">
        <v>3</v>
      </c>
      <c r="O75" s="117">
        <v>3</v>
      </c>
      <c r="P75" s="117">
        <f t="shared" si="14"/>
        <v>9.5</v>
      </c>
      <c r="Q75" s="117">
        <f t="shared" si="15"/>
        <v>0.47500000000000003</v>
      </c>
      <c r="R75" s="118">
        <f t="shared" si="16"/>
        <v>1.4</v>
      </c>
      <c r="S75" s="118">
        <f t="shared" si="17"/>
        <v>0.92499999999999993</v>
      </c>
      <c r="T75" s="118">
        <f t="shared" si="18"/>
        <v>0.85</v>
      </c>
      <c r="U75" s="118">
        <f t="shared" si="19"/>
        <v>0.45</v>
      </c>
      <c r="V75" s="118">
        <f t="shared" si="20"/>
        <v>0.375</v>
      </c>
      <c r="W75" s="28">
        <f t="shared" si="21"/>
        <v>33</v>
      </c>
      <c r="X75" s="120">
        <f t="shared" si="22"/>
        <v>6.6000000000000005</v>
      </c>
      <c r="Y75" s="125">
        <v>26</v>
      </c>
      <c r="Z75" s="122">
        <f t="shared" si="23"/>
        <v>20.8</v>
      </c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3"/>
    </row>
    <row r="76" spans="1:44" s="121" customFormat="1" x14ac:dyDescent="0.3">
      <c r="A76" s="115">
        <v>70</v>
      </c>
      <c r="B76" s="125">
        <v>204362</v>
      </c>
      <c r="C76" s="125" t="s">
        <v>173</v>
      </c>
      <c r="D76" s="116">
        <v>9</v>
      </c>
      <c r="E76" s="116">
        <v>2</v>
      </c>
      <c r="F76" s="116">
        <v>0</v>
      </c>
      <c r="G76" s="116">
        <v>5</v>
      </c>
      <c r="H76" s="116">
        <v>3</v>
      </c>
      <c r="I76" s="116">
        <f t="shared" si="12"/>
        <v>19</v>
      </c>
      <c r="J76" s="116">
        <f t="shared" si="13"/>
        <v>2.85</v>
      </c>
      <c r="K76" s="117">
        <v>0</v>
      </c>
      <c r="L76" s="117">
        <v>2</v>
      </c>
      <c r="M76" s="117">
        <v>3</v>
      </c>
      <c r="N76" s="117">
        <v>2.5</v>
      </c>
      <c r="O76" s="117">
        <v>2</v>
      </c>
      <c r="P76" s="117">
        <f t="shared" si="14"/>
        <v>9.5</v>
      </c>
      <c r="Q76" s="117">
        <f t="shared" si="15"/>
        <v>0.47500000000000003</v>
      </c>
      <c r="R76" s="118">
        <f t="shared" si="16"/>
        <v>1.3499999999999999</v>
      </c>
      <c r="S76" s="118">
        <f t="shared" si="17"/>
        <v>0.4</v>
      </c>
      <c r="T76" s="118">
        <f t="shared" si="18"/>
        <v>0.15000000000000002</v>
      </c>
      <c r="U76" s="118">
        <f t="shared" si="19"/>
        <v>0.875</v>
      </c>
      <c r="V76" s="118">
        <f t="shared" si="20"/>
        <v>0.54999999999999993</v>
      </c>
      <c r="W76" s="28">
        <f t="shared" si="21"/>
        <v>28.5</v>
      </c>
      <c r="X76" s="120">
        <f t="shared" si="22"/>
        <v>5.7</v>
      </c>
      <c r="Y76" s="125">
        <v>20</v>
      </c>
      <c r="Z76" s="122">
        <f t="shared" si="23"/>
        <v>16</v>
      </c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3"/>
    </row>
    <row r="77" spans="1:44" s="121" customFormat="1" x14ac:dyDescent="0.3">
      <c r="A77" s="115">
        <v>71</v>
      </c>
      <c r="B77" s="125">
        <v>204363</v>
      </c>
      <c r="C77" s="125" t="s">
        <v>174</v>
      </c>
      <c r="D77" s="116">
        <v>5</v>
      </c>
      <c r="E77" s="116">
        <v>4.5</v>
      </c>
      <c r="F77" s="116">
        <v>5</v>
      </c>
      <c r="G77" s="116">
        <v>3</v>
      </c>
      <c r="H77" s="116">
        <v>2.5</v>
      </c>
      <c r="I77" s="116">
        <f t="shared" si="12"/>
        <v>20</v>
      </c>
      <c r="J77" s="116">
        <f t="shared" si="13"/>
        <v>3</v>
      </c>
      <c r="K77" s="117">
        <v>1.5</v>
      </c>
      <c r="L77" s="117">
        <v>2</v>
      </c>
      <c r="M77" s="117">
        <v>3</v>
      </c>
      <c r="N77" s="117">
        <v>2</v>
      </c>
      <c r="O77" s="117">
        <v>2</v>
      </c>
      <c r="P77" s="117">
        <f t="shared" si="14"/>
        <v>10.5</v>
      </c>
      <c r="Q77" s="117">
        <f t="shared" si="15"/>
        <v>0.52500000000000002</v>
      </c>
      <c r="R77" s="118">
        <f t="shared" si="16"/>
        <v>0.82499999999999996</v>
      </c>
      <c r="S77" s="118">
        <f t="shared" si="17"/>
        <v>0.77499999999999991</v>
      </c>
      <c r="T77" s="118">
        <f t="shared" si="18"/>
        <v>0.9</v>
      </c>
      <c r="U77" s="118">
        <f t="shared" si="19"/>
        <v>0.54999999999999993</v>
      </c>
      <c r="V77" s="118">
        <f t="shared" si="20"/>
        <v>0.47499999999999998</v>
      </c>
      <c r="W77" s="28">
        <f t="shared" si="21"/>
        <v>30.5</v>
      </c>
      <c r="X77" s="120">
        <f t="shared" si="22"/>
        <v>6.1000000000000005</v>
      </c>
      <c r="Y77" s="125">
        <v>22</v>
      </c>
      <c r="Z77" s="122">
        <f t="shared" si="23"/>
        <v>17.600000000000001</v>
      </c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3"/>
    </row>
    <row r="78" spans="1:44" s="121" customFormat="1" x14ac:dyDescent="0.3">
      <c r="A78" s="115">
        <v>72</v>
      </c>
      <c r="B78" s="125">
        <v>204364</v>
      </c>
      <c r="C78" s="125" t="s">
        <v>175</v>
      </c>
      <c r="D78" s="116">
        <v>6</v>
      </c>
      <c r="E78" s="116">
        <v>3</v>
      </c>
      <c r="F78" s="116">
        <v>9</v>
      </c>
      <c r="G78" s="116">
        <v>1</v>
      </c>
      <c r="H78" s="116">
        <v>2</v>
      </c>
      <c r="I78" s="116">
        <f t="shared" si="12"/>
        <v>21</v>
      </c>
      <c r="J78" s="116">
        <f t="shared" si="13"/>
        <v>3.15</v>
      </c>
      <c r="K78" s="117">
        <v>2</v>
      </c>
      <c r="L78" s="117">
        <v>2.5</v>
      </c>
      <c r="M78" s="117">
        <v>1.5</v>
      </c>
      <c r="N78" s="117">
        <v>2</v>
      </c>
      <c r="O78" s="117">
        <v>3</v>
      </c>
      <c r="P78" s="117">
        <f t="shared" si="14"/>
        <v>11</v>
      </c>
      <c r="Q78" s="117">
        <f t="shared" si="15"/>
        <v>0.55000000000000004</v>
      </c>
      <c r="R78" s="118">
        <f t="shared" si="16"/>
        <v>0.99999999999999989</v>
      </c>
      <c r="S78" s="118">
        <f t="shared" si="17"/>
        <v>0.57499999999999996</v>
      </c>
      <c r="T78" s="118">
        <f t="shared" si="18"/>
        <v>1.4249999999999998</v>
      </c>
      <c r="U78" s="118">
        <f t="shared" si="19"/>
        <v>0.25</v>
      </c>
      <c r="V78" s="118">
        <f t="shared" si="20"/>
        <v>0.45</v>
      </c>
      <c r="W78" s="28">
        <f t="shared" si="21"/>
        <v>32</v>
      </c>
      <c r="X78" s="120">
        <f t="shared" si="22"/>
        <v>6.4</v>
      </c>
      <c r="Y78" s="125">
        <v>22</v>
      </c>
      <c r="Z78" s="122">
        <f t="shared" si="23"/>
        <v>17.600000000000001</v>
      </c>
      <c r="AA78" s="124"/>
      <c r="AB78" s="124"/>
      <c r="AC78" s="124"/>
      <c r="AD78" s="124"/>
      <c r="AE78" s="124"/>
      <c r="AF78" s="124"/>
      <c r="AG78" s="124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3"/>
    </row>
    <row r="79" spans="1:44" s="121" customFormat="1" x14ac:dyDescent="0.3">
      <c r="A79" s="115">
        <v>73</v>
      </c>
      <c r="B79" s="125">
        <v>204365</v>
      </c>
      <c r="C79" s="125" t="s">
        <v>176</v>
      </c>
      <c r="D79" s="116">
        <v>5</v>
      </c>
      <c r="E79" s="116">
        <v>3</v>
      </c>
      <c r="F79" s="116">
        <v>2.5</v>
      </c>
      <c r="G79" s="116">
        <v>5.5</v>
      </c>
      <c r="H79" s="116">
        <v>6</v>
      </c>
      <c r="I79" s="116">
        <f t="shared" si="12"/>
        <v>22</v>
      </c>
      <c r="J79" s="116">
        <f t="shared" si="13"/>
        <v>3.3</v>
      </c>
      <c r="K79" s="117">
        <v>1</v>
      </c>
      <c r="L79" s="117">
        <v>1</v>
      </c>
      <c r="M79" s="117">
        <v>2</v>
      </c>
      <c r="N79" s="117">
        <v>3</v>
      </c>
      <c r="O79" s="117">
        <v>2</v>
      </c>
      <c r="P79" s="117">
        <f t="shared" si="14"/>
        <v>9</v>
      </c>
      <c r="Q79" s="117">
        <f t="shared" si="15"/>
        <v>0.45</v>
      </c>
      <c r="R79" s="118">
        <f t="shared" si="16"/>
        <v>0.8</v>
      </c>
      <c r="S79" s="118">
        <f t="shared" si="17"/>
        <v>0.49999999999999994</v>
      </c>
      <c r="T79" s="118">
        <f t="shared" si="18"/>
        <v>0.47499999999999998</v>
      </c>
      <c r="U79" s="118">
        <f t="shared" si="19"/>
        <v>0.97499999999999998</v>
      </c>
      <c r="V79" s="118">
        <f t="shared" si="20"/>
        <v>0.99999999999999989</v>
      </c>
      <c r="W79" s="28">
        <f t="shared" si="21"/>
        <v>31</v>
      </c>
      <c r="X79" s="120">
        <f t="shared" si="22"/>
        <v>6.2</v>
      </c>
      <c r="Y79" s="125">
        <v>24</v>
      </c>
      <c r="Z79" s="122">
        <f t="shared" si="23"/>
        <v>19.200000000000003</v>
      </c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3"/>
    </row>
    <row r="80" spans="1:44" s="121" customFormat="1" x14ac:dyDescent="0.3">
      <c r="A80" s="115">
        <v>74</v>
      </c>
      <c r="B80" s="125">
        <v>204366</v>
      </c>
      <c r="C80" s="125" t="s">
        <v>177</v>
      </c>
      <c r="D80" s="116">
        <v>3</v>
      </c>
      <c r="E80" s="116">
        <v>4</v>
      </c>
      <c r="F80" s="116">
        <v>6</v>
      </c>
      <c r="G80" s="116">
        <v>3</v>
      </c>
      <c r="H80" s="116">
        <v>2.5</v>
      </c>
      <c r="I80" s="116">
        <f t="shared" si="12"/>
        <v>18.5</v>
      </c>
      <c r="J80" s="116">
        <f t="shared" si="13"/>
        <v>2.7749999999999999</v>
      </c>
      <c r="K80" s="117">
        <v>3</v>
      </c>
      <c r="L80" s="117">
        <v>2</v>
      </c>
      <c r="M80" s="117">
        <v>1</v>
      </c>
      <c r="N80" s="117">
        <v>2</v>
      </c>
      <c r="O80" s="117">
        <v>2</v>
      </c>
      <c r="P80" s="117">
        <f t="shared" si="14"/>
        <v>10</v>
      </c>
      <c r="Q80" s="117">
        <f t="shared" si="15"/>
        <v>0.5</v>
      </c>
      <c r="R80" s="118">
        <f t="shared" si="16"/>
        <v>0.6</v>
      </c>
      <c r="S80" s="118">
        <f t="shared" si="17"/>
        <v>0.7</v>
      </c>
      <c r="T80" s="118">
        <f t="shared" si="18"/>
        <v>0.95</v>
      </c>
      <c r="U80" s="118">
        <f t="shared" si="19"/>
        <v>0.54999999999999993</v>
      </c>
      <c r="V80" s="118">
        <f t="shared" si="20"/>
        <v>0.47499999999999998</v>
      </c>
      <c r="W80" s="28">
        <f t="shared" si="21"/>
        <v>28.5</v>
      </c>
      <c r="X80" s="120">
        <f t="shared" si="22"/>
        <v>5.7</v>
      </c>
      <c r="Y80" s="125">
        <v>22</v>
      </c>
      <c r="Z80" s="122">
        <f t="shared" si="23"/>
        <v>17.600000000000001</v>
      </c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3"/>
    </row>
    <row r="81" spans="1:44" s="121" customFormat="1" x14ac:dyDescent="0.3">
      <c r="A81" s="115">
        <v>75</v>
      </c>
      <c r="B81" s="125">
        <v>204367</v>
      </c>
      <c r="C81" s="125" t="s">
        <v>178</v>
      </c>
      <c r="D81" s="116">
        <v>6</v>
      </c>
      <c r="E81" s="116">
        <v>3</v>
      </c>
      <c r="F81" s="116">
        <v>2</v>
      </c>
      <c r="G81" s="116">
        <v>0</v>
      </c>
      <c r="H81" s="116">
        <v>8</v>
      </c>
      <c r="I81" s="116">
        <f t="shared" si="12"/>
        <v>19</v>
      </c>
      <c r="J81" s="116">
        <f t="shared" si="13"/>
        <v>2.85</v>
      </c>
      <c r="K81" s="117">
        <v>1</v>
      </c>
      <c r="L81" s="117">
        <v>2</v>
      </c>
      <c r="M81" s="117">
        <v>3</v>
      </c>
      <c r="N81" s="117">
        <v>2</v>
      </c>
      <c r="O81" s="117">
        <v>2</v>
      </c>
      <c r="P81" s="117">
        <f t="shared" si="14"/>
        <v>10</v>
      </c>
      <c r="Q81" s="117">
        <f t="shared" si="15"/>
        <v>0.5</v>
      </c>
      <c r="R81" s="118">
        <f t="shared" si="16"/>
        <v>0.95</v>
      </c>
      <c r="S81" s="118">
        <f t="shared" si="17"/>
        <v>0.54999999999999993</v>
      </c>
      <c r="T81" s="118">
        <f t="shared" si="18"/>
        <v>0.45</v>
      </c>
      <c r="U81" s="118">
        <f t="shared" si="19"/>
        <v>0.1</v>
      </c>
      <c r="V81" s="118">
        <f t="shared" si="20"/>
        <v>1.3</v>
      </c>
      <c r="W81" s="28">
        <f t="shared" si="21"/>
        <v>29</v>
      </c>
      <c r="X81" s="120">
        <f t="shared" si="22"/>
        <v>5.8000000000000007</v>
      </c>
      <c r="Y81" s="125">
        <v>20</v>
      </c>
      <c r="Z81" s="122">
        <f t="shared" si="23"/>
        <v>16</v>
      </c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3"/>
    </row>
    <row r="82" spans="1:44" s="121" customFormat="1" x14ac:dyDescent="0.3">
      <c r="A82" s="115">
        <v>76</v>
      </c>
      <c r="B82" s="125">
        <v>204368</v>
      </c>
      <c r="C82" s="125" t="s">
        <v>179</v>
      </c>
      <c r="D82" s="116">
        <v>0.5</v>
      </c>
      <c r="E82" s="116">
        <v>0</v>
      </c>
      <c r="F82" s="116">
        <v>1</v>
      </c>
      <c r="G82" s="116">
        <v>0.5</v>
      </c>
      <c r="H82" s="116">
        <v>1</v>
      </c>
      <c r="I82" s="116">
        <f t="shared" si="12"/>
        <v>3</v>
      </c>
      <c r="J82" s="116">
        <f t="shared" si="13"/>
        <v>0.44999999999999996</v>
      </c>
      <c r="K82" s="117">
        <v>2.5</v>
      </c>
      <c r="L82" s="117">
        <v>3</v>
      </c>
      <c r="M82" s="117">
        <v>2</v>
      </c>
      <c r="N82" s="117">
        <v>2</v>
      </c>
      <c r="O82" s="117">
        <v>1.5</v>
      </c>
      <c r="P82" s="117">
        <f t="shared" si="14"/>
        <v>11</v>
      </c>
      <c r="Q82" s="117">
        <f t="shared" si="15"/>
        <v>0.55000000000000004</v>
      </c>
      <c r="R82" s="118">
        <f t="shared" si="16"/>
        <v>0.2</v>
      </c>
      <c r="S82" s="118">
        <f t="shared" si="17"/>
        <v>0.15000000000000002</v>
      </c>
      <c r="T82" s="118">
        <f t="shared" si="18"/>
        <v>0.25</v>
      </c>
      <c r="U82" s="118">
        <f t="shared" si="19"/>
        <v>0.17499999999999999</v>
      </c>
      <c r="V82" s="118">
        <f t="shared" si="20"/>
        <v>0.22500000000000001</v>
      </c>
      <c r="W82" s="28">
        <f t="shared" si="21"/>
        <v>14</v>
      </c>
      <c r="X82" s="120">
        <f t="shared" si="22"/>
        <v>2.8000000000000003</v>
      </c>
      <c r="Y82" s="125">
        <v>4</v>
      </c>
      <c r="Z82" s="122">
        <f t="shared" si="23"/>
        <v>3.2</v>
      </c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3"/>
    </row>
    <row r="83" spans="1:44" s="121" customFormat="1" x14ac:dyDescent="0.3">
      <c r="A83" s="115">
        <v>77</v>
      </c>
      <c r="B83" s="125">
        <v>204369</v>
      </c>
      <c r="C83" s="125" t="s">
        <v>180</v>
      </c>
      <c r="D83" s="116">
        <v>1</v>
      </c>
      <c r="E83" s="116">
        <v>2</v>
      </c>
      <c r="F83" s="116">
        <v>3</v>
      </c>
      <c r="G83" s="116">
        <v>0</v>
      </c>
      <c r="H83" s="116">
        <v>1.5</v>
      </c>
      <c r="I83" s="116">
        <f t="shared" si="12"/>
        <v>7.5</v>
      </c>
      <c r="J83" s="116">
        <f t="shared" si="13"/>
        <v>1.125</v>
      </c>
      <c r="K83" s="117">
        <v>3</v>
      </c>
      <c r="L83" s="117">
        <v>2</v>
      </c>
      <c r="M83" s="117">
        <v>1</v>
      </c>
      <c r="N83" s="117">
        <v>2</v>
      </c>
      <c r="O83" s="117">
        <v>0.2</v>
      </c>
      <c r="P83" s="117">
        <f t="shared" si="14"/>
        <v>8.1999999999999993</v>
      </c>
      <c r="Q83" s="117">
        <f t="shared" si="15"/>
        <v>0.41</v>
      </c>
      <c r="R83" s="118">
        <f t="shared" si="16"/>
        <v>0.30000000000000004</v>
      </c>
      <c r="S83" s="118">
        <f t="shared" si="17"/>
        <v>0.4</v>
      </c>
      <c r="T83" s="118">
        <f t="shared" si="18"/>
        <v>0.49999999999999994</v>
      </c>
      <c r="U83" s="118">
        <f t="shared" si="19"/>
        <v>0.1</v>
      </c>
      <c r="V83" s="118">
        <f t="shared" si="20"/>
        <v>0.23499999999999999</v>
      </c>
      <c r="W83" s="28">
        <f t="shared" si="21"/>
        <v>15.7</v>
      </c>
      <c r="X83" s="120">
        <f t="shared" si="22"/>
        <v>3.14</v>
      </c>
      <c r="Y83" s="125">
        <v>8</v>
      </c>
      <c r="Z83" s="122">
        <f t="shared" si="23"/>
        <v>6.4</v>
      </c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24"/>
      <c r="AL83" s="124"/>
      <c r="AM83" s="124"/>
      <c r="AN83" s="124"/>
      <c r="AO83" s="124"/>
      <c r="AP83" s="124"/>
      <c r="AQ83" s="124"/>
      <c r="AR83" s="123"/>
    </row>
    <row r="84" spans="1:44" s="121" customFormat="1" x14ac:dyDescent="0.3">
      <c r="A84" s="115">
        <v>78</v>
      </c>
      <c r="B84" s="125">
        <v>204370</v>
      </c>
      <c r="C84" s="125" t="s">
        <v>181</v>
      </c>
      <c r="D84" s="116">
        <v>3</v>
      </c>
      <c r="E84" s="116">
        <v>2.5</v>
      </c>
      <c r="F84" s="116">
        <v>4</v>
      </c>
      <c r="G84" s="116">
        <v>2</v>
      </c>
      <c r="H84" s="116">
        <v>6</v>
      </c>
      <c r="I84" s="116">
        <f t="shared" si="12"/>
        <v>17.5</v>
      </c>
      <c r="J84" s="116">
        <f t="shared" si="13"/>
        <v>2.625</v>
      </c>
      <c r="K84" s="117">
        <v>3</v>
      </c>
      <c r="L84" s="117">
        <v>2</v>
      </c>
      <c r="M84" s="117">
        <v>2</v>
      </c>
      <c r="N84" s="117">
        <v>3</v>
      </c>
      <c r="O84" s="117">
        <v>2</v>
      </c>
      <c r="P84" s="117">
        <f t="shared" si="14"/>
        <v>12</v>
      </c>
      <c r="Q84" s="117">
        <f t="shared" si="15"/>
        <v>0.60000000000000009</v>
      </c>
      <c r="R84" s="118">
        <f t="shared" si="16"/>
        <v>0.6</v>
      </c>
      <c r="S84" s="118">
        <f t="shared" si="17"/>
        <v>0.47499999999999998</v>
      </c>
      <c r="T84" s="118">
        <f t="shared" si="18"/>
        <v>0.7</v>
      </c>
      <c r="U84" s="118">
        <f t="shared" si="19"/>
        <v>0.45</v>
      </c>
      <c r="V84" s="118">
        <f t="shared" si="20"/>
        <v>0.99999999999999989</v>
      </c>
      <c r="W84" s="28">
        <f t="shared" si="21"/>
        <v>29.5</v>
      </c>
      <c r="X84" s="120">
        <f t="shared" si="22"/>
        <v>5.9</v>
      </c>
      <c r="Y84" s="125">
        <v>20</v>
      </c>
      <c r="Z84" s="122">
        <f t="shared" si="23"/>
        <v>16</v>
      </c>
      <c r="AA84" s="124"/>
      <c r="AB84" s="124"/>
      <c r="AC84" s="124"/>
      <c r="AD84" s="124"/>
      <c r="AE84" s="124"/>
      <c r="AF84" s="124"/>
      <c r="AG84" s="124"/>
      <c r="AH84" s="124"/>
      <c r="AI84" s="124"/>
      <c r="AJ84" s="124"/>
      <c r="AK84" s="124"/>
      <c r="AL84" s="124"/>
      <c r="AM84" s="124"/>
      <c r="AN84" s="124"/>
      <c r="AO84" s="124"/>
      <c r="AP84" s="124"/>
      <c r="AQ84" s="124"/>
      <c r="AR84" s="123"/>
    </row>
    <row r="85" spans="1:44" s="121" customFormat="1" x14ac:dyDescent="0.3">
      <c r="A85" s="115">
        <v>79</v>
      </c>
      <c r="B85" s="125">
        <v>204371</v>
      </c>
      <c r="C85" s="125" t="s">
        <v>182</v>
      </c>
      <c r="D85" s="116">
        <v>0.5</v>
      </c>
      <c r="E85" s="116">
        <v>1</v>
      </c>
      <c r="F85" s="116">
        <v>0.5</v>
      </c>
      <c r="G85" s="116">
        <v>1</v>
      </c>
      <c r="H85" s="116">
        <v>2</v>
      </c>
      <c r="I85" s="116">
        <f t="shared" si="12"/>
        <v>5</v>
      </c>
      <c r="J85" s="116">
        <f t="shared" si="13"/>
        <v>0.75</v>
      </c>
      <c r="K85" s="117">
        <v>2</v>
      </c>
      <c r="L85" s="117">
        <v>3</v>
      </c>
      <c r="M85" s="117">
        <v>2</v>
      </c>
      <c r="N85" s="117">
        <v>1</v>
      </c>
      <c r="O85" s="117">
        <v>2</v>
      </c>
      <c r="P85" s="117">
        <f t="shared" si="14"/>
        <v>10</v>
      </c>
      <c r="Q85" s="117">
        <f t="shared" si="15"/>
        <v>0.5</v>
      </c>
      <c r="R85" s="118">
        <f t="shared" si="16"/>
        <v>0.17499999999999999</v>
      </c>
      <c r="S85" s="118">
        <f t="shared" si="17"/>
        <v>0.30000000000000004</v>
      </c>
      <c r="T85" s="118">
        <f t="shared" si="18"/>
        <v>0.17499999999999999</v>
      </c>
      <c r="U85" s="118">
        <f t="shared" si="19"/>
        <v>0.2</v>
      </c>
      <c r="V85" s="118">
        <f t="shared" si="20"/>
        <v>0.4</v>
      </c>
      <c r="W85" s="28">
        <f t="shared" si="21"/>
        <v>15</v>
      </c>
      <c r="X85" s="120">
        <f t="shared" si="22"/>
        <v>3</v>
      </c>
      <c r="Y85" s="125">
        <v>6</v>
      </c>
      <c r="Z85" s="122">
        <f t="shared" si="23"/>
        <v>4.8000000000000007</v>
      </c>
      <c r="AA85" s="124"/>
      <c r="AB85" s="124"/>
      <c r="AC85" s="124"/>
      <c r="AD85" s="124"/>
      <c r="AE85" s="124"/>
      <c r="AF85" s="124"/>
      <c r="AG85" s="124"/>
      <c r="AH85" s="124"/>
      <c r="AI85" s="124"/>
      <c r="AJ85" s="124"/>
      <c r="AK85" s="124"/>
      <c r="AL85" s="124"/>
      <c r="AM85" s="124"/>
      <c r="AN85" s="124"/>
      <c r="AO85" s="124"/>
      <c r="AP85" s="124"/>
      <c r="AQ85" s="124"/>
      <c r="AR85" s="123"/>
    </row>
    <row r="86" spans="1:44" s="121" customFormat="1" x14ac:dyDescent="0.3">
      <c r="A86" s="115">
        <v>80</v>
      </c>
      <c r="B86" s="125">
        <v>204372</v>
      </c>
      <c r="C86" s="125" t="s">
        <v>183</v>
      </c>
      <c r="D86" s="116">
        <v>5</v>
      </c>
      <c r="E86" s="116">
        <v>4.5</v>
      </c>
      <c r="F86" s="116">
        <v>6</v>
      </c>
      <c r="G86" s="116">
        <v>7</v>
      </c>
      <c r="H86" s="116">
        <v>4</v>
      </c>
      <c r="I86" s="116">
        <f t="shared" si="12"/>
        <v>26.5</v>
      </c>
      <c r="J86" s="116">
        <f t="shared" si="13"/>
        <v>3.9749999999999996</v>
      </c>
      <c r="K86" s="117">
        <v>2</v>
      </c>
      <c r="L86" s="117">
        <v>3</v>
      </c>
      <c r="M86" s="117">
        <v>1</v>
      </c>
      <c r="N86" s="117">
        <v>1</v>
      </c>
      <c r="O86" s="117">
        <v>2</v>
      </c>
      <c r="P86" s="117">
        <f t="shared" si="14"/>
        <v>9</v>
      </c>
      <c r="Q86" s="117">
        <f t="shared" si="15"/>
        <v>0.45</v>
      </c>
      <c r="R86" s="118">
        <f t="shared" si="16"/>
        <v>0.85</v>
      </c>
      <c r="S86" s="118">
        <f t="shared" si="17"/>
        <v>0.82499999999999996</v>
      </c>
      <c r="T86" s="118">
        <f t="shared" si="18"/>
        <v>0.95</v>
      </c>
      <c r="U86" s="118">
        <f t="shared" si="19"/>
        <v>1.1000000000000001</v>
      </c>
      <c r="V86" s="118">
        <f t="shared" si="20"/>
        <v>0.7</v>
      </c>
      <c r="W86" s="28">
        <f t="shared" si="21"/>
        <v>35.5</v>
      </c>
      <c r="X86" s="120">
        <f t="shared" si="22"/>
        <v>7.1000000000000005</v>
      </c>
      <c r="Y86" s="125">
        <v>27</v>
      </c>
      <c r="Z86" s="122">
        <f t="shared" si="23"/>
        <v>21.6</v>
      </c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3"/>
    </row>
    <row r="87" spans="1:44" s="121" customFormat="1" x14ac:dyDescent="0.3">
      <c r="A87" s="115">
        <v>81</v>
      </c>
      <c r="B87" s="125">
        <v>204373</v>
      </c>
      <c r="C87" s="125" t="s">
        <v>184</v>
      </c>
      <c r="D87" s="116">
        <v>9</v>
      </c>
      <c r="E87" s="116">
        <v>8</v>
      </c>
      <c r="F87" s="116">
        <v>7</v>
      </c>
      <c r="G87" s="116">
        <v>7.5</v>
      </c>
      <c r="H87" s="116">
        <v>9</v>
      </c>
      <c r="I87" s="116">
        <f t="shared" si="12"/>
        <v>40.5</v>
      </c>
      <c r="J87" s="116">
        <f t="shared" si="13"/>
        <v>6.0750000000000002</v>
      </c>
      <c r="K87" s="117">
        <v>2</v>
      </c>
      <c r="L87" s="117">
        <v>3</v>
      </c>
      <c r="M87" s="117">
        <v>2.5</v>
      </c>
      <c r="N87" s="117">
        <v>3</v>
      </c>
      <c r="O87" s="117">
        <v>1</v>
      </c>
      <c r="P87" s="117">
        <f t="shared" si="14"/>
        <v>11.5</v>
      </c>
      <c r="Q87" s="117">
        <f t="shared" si="15"/>
        <v>0.57500000000000007</v>
      </c>
      <c r="R87" s="118">
        <f t="shared" si="16"/>
        <v>1.45</v>
      </c>
      <c r="S87" s="118">
        <f t="shared" si="17"/>
        <v>1.35</v>
      </c>
      <c r="T87" s="118">
        <f t="shared" si="18"/>
        <v>1.175</v>
      </c>
      <c r="U87" s="118">
        <f t="shared" si="19"/>
        <v>1.2749999999999999</v>
      </c>
      <c r="V87" s="118">
        <f t="shared" si="20"/>
        <v>1.4</v>
      </c>
      <c r="W87" s="28">
        <f t="shared" si="21"/>
        <v>52</v>
      </c>
      <c r="X87" s="120">
        <f t="shared" si="22"/>
        <v>10.4</v>
      </c>
      <c r="Y87" s="125">
        <v>46</v>
      </c>
      <c r="Z87" s="122">
        <f t="shared" si="23"/>
        <v>36.800000000000004</v>
      </c>
      <c r="AA87" s="124"/>
      <c r="AB87" s="124"/>
      <c r="AC87" s="124"/>
      <c r="AD87" s="124"/>
      <c r="AE87" s="124"/>
      <c r="AF87" s="124"/>
      <c r="AG87" s="124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3"/>
    </row>
    <row r="88" spans="1:44" s="121" customFormat="1" x14ac:dyDescent="0.3">
      <c r="A88" s="115">
        <v>82</v>
      </c>
      <c r="B88" s="125">
        <v>204374</v>
      </c>
      <c r="C88" s="125" t="s">
        <v>185</v>
      </c>
      <c r="D88" s="116">
        <v>5</v>
      </c>
      <c r="E88" s="116">
        <v>6</v>
      </c>
      <c r="F88" s="116">
        <v>3</v>
      </c>
      <c r="G88" s="116">
        <v>7</v>
      </c>
      <c r="H88" s="116">
        <v>6.5</v>
      </c>
      <c r="I88" s="116">
        <f t="shared" si="12"/>
        <v>27.5</v>
      </c>
      <c r="J88" s="116">
        <f t="shared" si="13"/>
        <v>4.125</v>
      </c>
      <c r="K88" s="117">
        <v>3</v>
      </c>
      <c r="L88" s="117">
        <v>2</v>
      </c>
      <c r="M88" s="117">
        <v>2.5</v>
      </c>
      <c r="N88" s="117">
        <v>1</v>
      </c>
      <c r="O88" s="117">
        <v>1</v>
      </c>
      <c r="P88" s="117">
        <f t="shared" si="14"/>
        <v>9.5</v>
      </c>
      <c r="Q88" s="117">
        <f t="shared" si="15"/>
        <v>0.47500000000000003</v>
      </c>
      <c r="R88" s="118">
        <f t="shared" si="16"/>
        <v>0.9</v>
      </c>
      <c r="S88" s="118">
        <f t="shared" si="17"/>
        <v>0.99999999999999989</v>
      </c>
      <c r="T88" s="118">
        <f t="shared" si="18"/>
        <v>0.57499999999999996</v>
      </c>
      <c r="U88" s="118">
        <f t="shared" si="19"/>
        <v>1.1000000000000001</v>
      </c>
      <c r="V88" s="118">
        <f t="shared" si="20"/>
        <v>1.0249999999999999</v>
      </c>
      <c r="W88" s="28">
        <f t="shared" si="21"/>
        <v>37</v>
      </c>
      <c r="X88" s="120">
        <f t="shared" si="22"/>
        <v>7.4</v>
      </c>
      <c r="Y88" s="125">
        <v>30</v>
      </c>
      <c r="Z88" s="122">
        <f t="shared" si="23"/>
        <v>24</v>
      </c>
      <c r="AA88" s="124"/>
      <c r="AB88" s="124"/>
      <c r="AC88" s="124"/>
      <c r="AD88" s="124"/>
      <c r="AE88" s="124"/>
      <c r="AF88" s="124"/>
      <c r="AG88" s="124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3"/>
    </row>
    <row r="89" spans="1:44" s="121" customFormat="1" x14ac:dyDescent="0.3">
      <c r="A89" s="115">
        <v>83</v>
      </c>
      <c r="B89" s="125">
        <v>204375</v>
      </c>
      <c r="C89" s="125" t="s">
        <v>186</v>
      </c>
      <c r="D89" s="116">
        <v>8</v>
      </c>
      <c r="E89" s="116">
        <v>5</v>
      </c>
      <c r="F89" s="116">
        <v>2</v>
      </c>
      <c r="G89" s="116">
        <v>6</v>
      </c>
      <c r="H89" s="116">
        <v>9</v>
      </c>
      <c r="I89" s="116">
        <f t="shared" si="12"/>
        <v>30</v>
      </c>
      <c r="J89" s="116">
        <f t="shared" si="13"/>
        <v>4.5</v>
      </c>
      <c r="K89" s="117">
        <v>2</v>
      </c>
      <c r="L89" s="117">
        <v>1</v>
      </c>
      <c r="M89" s="117">
        <v>2</v>
      </c>
      <c r="N89" s="117">
        <v>3</v>
      </c>
      <c r="O89" s="117">
        <v>2</v>
      </c>
      <c r="P89" s="117">
        <f t="shared" si="14"/>
        <v>10</v>
      </c>
      <c r="Q89" s="117">
        <f t="shared" si="15"/>
        <v>0.5</v>
      </c>
      <c r="R89" s="118">
        <f t="shared" si="16"/>
        <v>1.3</v>
      </c>
      <c r="S89" s="118">
        <f t="shared" si="17"/>
        <v>0.8</v>
      </c>
      <c r="T89" s="118">
        <f t="shared" si="18"/>
        <v>0.4</v>
      </c>
      <c r="U89" s="118">
        <f t="shared" si="19"/>
        <v>1.0499999999999998</v>
      </c>
      <c r="V89" s="118">
        <f t="shared" si="20"/>
        <v>1.45</v>
      </c>
      <c r="W89" s="28">
        <f t="shared" si="21"/>
        <v>40</v>
      </c>
      <c r="X89" s="120">
        <f t="shared" si="22"/>
        <v>8</v>
      </c>
      <c r="Y89" s="125">
        <v>32</v>
      </c>
      <c r="Z89" s="122">
        <f t="shared" si="23"/>
        <v>25.6</v>
      </c>
      <c r="AA89" s="124"/>
      <c r="AB89" s="124"/>
      <c r="AC89" s="124"/>
      <c r="AD89" s="124"/>
      <c r="AE89" s="124"/>
      <c r="AF89" s="124"/>
      <c r="AG89" s="124"/>
      <c r="AH89" s="124"/>
      <c r="AI89" s="124"/>
      <c r="AJ89" s="124"/>
      <c r="AK89" s="124"/>
      <c r="AL89" s="124"/>
      <c r="AM89" s="124"/>
      <c r="AN89" s="124"/>
      <c r="AO89" s="124"/>
      <c r="AP89" s="124"/>
      <c r="AQ89" s="124"/>
      <c r="AR89" s="123"/>
    </row>
    <row r="90" spans="1:44" s="121" customFormat="1" x14ac:dyDescent="0.3">
      <c r="A90" s="115">
        <v>84</v>
      </c>
      <c r="B90" s="125">
        <v>207376</v>
      </c>
      <c r="C90" s="125" t="s">
        <v>187</v>
      </c>
      <c r="D90" s="116">
        <v>10</v>
      </c>
      <c r="E90" s="116">
        <v>13</v>
      </c>
      <c r="F90" s="116">
        <v>8</v>
      </c>
      <c r="G90" s="116">
        <v>11</v>
      </c>
      <c r="H90" s="116">
        <v>17</v>
      </c>
      <c r="I90" s="116">
        <f t="shared" si="12"/>
        <v>59</v>
      </c>
      <c r="J90" s="116">
        <f t="shared" si="13"/>
        <v>8.85</v>
      </c>
      <c r="K90" s="117">
        <v>4</v>
      </c>
      <c r="L90" s="117">
        <v>3</v>
      </c>
      <c r="M90" s="117">
        <v>4</v>
      </c>
      <c r="N90" s="117">
        <v>3</v>
      </c>
      <c r="O90" s="117">
        <v>4</v>
      </c>
      <c r="P90" s="117">
        <f t="shared" si="14"/>
        <v>18</v>
      </c>
      <c r="Q90" s="117">
        <f t="shared" si="15"/>
        <v>0.9</v>
      </c>
      <c r="R90" s="118">
        <f t="shared" si="16"/>
        <v>1.7</v>
      </c>
      <c r="S90" s="118">
        <f t="shared" si="17"/>
        <v>2.1</v>
      </c>
      <c r="T90" s="118">
        <f t="shared" si="18"/>
        <v>1.4</v>
      </c>
      <c r="U90" s="118">
        <f t="shared" si="19"/>
        <v>1.7999999999999998</v>
      </c>
      <c r="V90" s="118">
        <f t="shared" si="20"/>
        <v>2.75</v>
      </c>
      <c r="W90" s="28">
        <f t="shared" si="21"/>
        <v>77</v>
      </c>
      <c r="X90" s="120">
        <f t="shared" si="22"/>
        <v>15.4</v>
      </c>
      <c r="Y90" s="125">
        <v>62</v>
      </c>
      <c r="Z90" s="122">
        <f t="shared" si="23"/>
        <v>49.6</v>
      </c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3"/>
    </row>
    <row r="91" spans="1:44" s="121" customFormat="1" x14ac:dyDescent="0.3">
      <c r="A91" s="115">
        <v>85</v>
      </c>
      <c r="B91" s="125">
        <v>204377</v>
      </c>
      <c r="C91" s="125" t="s">
        <v>188</v>
      </c>
      <c r="D91" s="116">
        <v>3</v>
      </c>
      <c r="E91" s="116">
        <v>2</v>
      </c>
      <c r="F91" s="116">
        <v>7</v>
      </c>
      <c r="G91" s="116">
        <v>1.5</v>
      </c>
      <c r="H91" s="116">
        <v>3</v>
      </c>
      <c r="I91" s="116">
        <f t="shared" si="12"/>
        <v>16.5</v>
      </c>
      <c r="J91" s="116">
        <f t="shared" si="13"/>
        <v>2.4750000000000001</v>
      </c>
      <c r="K91" s="117">
        <v>1</v>
      </c>
      <c r="L91" s="117">
        <v>2</v>
      </c>
      <c r="M91" s="117">
        <v>3</v>
      </c>
      <c r="N91" s="117">
        <v>4</v>
      </c>
      <c r="O91" s="117">
        <v>3</v>
      </c>
      <c r="P91" s="117">
        <f t="shared" si="14"/>
        <v>13</v>
      </c>
      <c r="Q91" s="117">
        <f t="shared" si="15"/>
        <v>0.65</v>
      </c>
      <c r="R91" s="118">
        <f t="shared" si="16"/>
        <v>0.49999999999999994</v>
      </c>
      <c r="S91" s="118">
        <f t="shared" si="17"/>
        <v>0.4</v>
      </c>
      <c r="T91" s="118">
        <f t="shared" si="18"/>
        <v>1.2000000000000002</v>
      </c>
      <c r="U91" s="118">
        <f t="shared" si="19"/>
        <v>0.42499999999999999</v>
      </c>
      <c r="V91" s="118">
        <f t="shared" si="20"/>
        <v>0.6</v>
      </c>
      <c r="W91" s="28">
        <f t="shared" si="21"/>
        <v>29.5</v>
      </c>
      <c r="X91" s="120">
        <f t="shared" si="22"/>
        <v>5.9</v>
      </c>
      <c r="Y91" s="125">
        <v>18</v>
      </c>
      <c r="Z91" s="122">
        <f t="shared" si="23"/>
        <v>14.4</v>
      </c>
      <c r="AA91" s="124"/>
      <c r="AB91" s="124"/>
      <c r="AC91" s="124"/>
      <c r="AD91" s="124"/>
      <c r="AE91" s="124"/>
      <c r="AF91" s="124"/>
      <c r="AG91" s="124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3"/>
    </row>
    <row r="92" spans="1:44" s="121" customFormat="1" x14ac:dyDescent="0.3">
      <c r="A92" s="115">
        <v>86</v>
      </c>
      <c r="B92" s="125">
        <v>204378</v>
      </c>
      <c r="C92" s="125" t="s">
        <v>189</v>
      </c>
      <c r="D92" s="116">
        <v>11</v>
      </c>
      <c r="E92" s="116">
        <v>5.5</v>
      </c>
      <c r="F92" s="116">
        <v>2</v>
      </c>
      <c r="G92" s="116">
        <v>2.5</v>
      </c>
      <c r="H92" s="116">
        <v>13</v>
      </c>
      <c r="I92" s="116">
        <f t="shared" si="12"/>
        <v>34</v>
      </c>
      <c r="J92" s="116">
        <f t="shared" si="13"/>
        <v>5.0999999999999996</v>
      </c>
      <c r="K92" s="117">
        <v>2</v>
      </c>
      <c r="L92" s="117">
        <v>1</v>
      </c>
      <c r="M92" s="117">
        <v>2</v>
      </c>
      <c r="N92" s="117">
        <v>3</v>
      </c>
      <c r="O92" s="117">
        <v>2</v>
      </c>
      <c r="P92" s="117">
        <f t="shared" si="14"/>
        <v>10</v>
      </c>
      <c r="Q92" s="117">
        <f t="shared" si="15"/>
        <v>0.5</v>
      </c>
      <c r="R92" s="118">
        <f t="shared" si="16"/>
        <v>1.75</v>
      </c>
      <c r="S92" s="118">
        <f t="shared" si="17"/>
        <v>0.875</v>
      </c>
      <c r="T92" s="118">
        <f t="shared" si="18"/>
        <v>0.4</v>
      </c>
      <c r="U92" s="118">
        <f t="shared" si="19"/>
        <v>0.52500000000000002</v>
      </c>
      <c r="V92" s="118">
        <f t="shared" si="20"/>
        <v>2.0499999999999998</v>
      </c>
      <c r="W92" s="28">
        <f t="shared" si="21"/>
        <v>44</v>
      </c>
      <c r="X92" s="120">
        <f t="shared" si="22"/>
        <v>8.8000000000000007</v>
      </c>
      <c r="Y92" s="125">
        <v>36</v>
      </c>
      <c r="Z92" s="122">
        <f t="shared" si="23"/>
        <v>28.8</v>
      </c>
      <c r="AA92" s="124"/>
      <c r="AB92" s="124"/>
      <c r="AC92" s="124"/>
      <c r="AD92" s="124"/>
      <c r="AE92" s="124"/>
      <c r="AF92" s="124"/>
      <c r="AG92" s="124"/>
      <c r="AH92" s="124"/>
      <c r="AI92" s="124"/>
      <c r="AJ92" s="124"/>
      <c r="AK92" s="124"/>
      <c r="AL92" s="124"/>
      <c r="AM92" s="124"/>
      <c r="AN92" s="124"/>
      <c r="AO92" s="124"/>
      <c r="AP92" s="124"/>
      <c r="AQ92" s="124"/>
      <c r="AR92" s="123"/>
    </row>
    <row r="93" spans="1:44" s="121" customFormat="1" x14ac:dyDescent="0.3">
      <c r="A93" s="115">
        <v>87</v>
      </c>
      <c r="B93" s="125">
        <v>204379</v>
      </c>
      <c r="C93" s="125" t="s">
        <v>190</v>
      </c>
      <c r="D93" s="116"/>
      <c r="E93" s="116"/>
      <c r="F93" s="116"/>
      <c r="G93" s="116"/>
      <c r="H93" s="116"/>
      <c r="I93" s="116"/>
      <c r="J93" s="116"/>
      <c r="K93" s="117"/>
      <c r="L93" s="117"/>
      <c r="M93" s="117"/>
      <c r="N93" s="117"/>
      <c r="O93" s="117"/>
      <c r="P93" s="117"/>
      <c r="Q93" s="117"/>
      <c r="R93" s="118"/>
      <c r="S93" s="118"/>
      <c r="T93" s="118"/>
      <c r="U93" s="118"/>
      <c r="V93" s="118"/>
      <c r="W93" s="28"/>
      <c r="X93" s="120"/>
      <c r="Y93" s="125" t="s">
        <v>199</v>
      </c>
      <c r="Z93" s="122" t="e">
        <f t="shared" si="23"/>
        <v>#VALUE!</v>
      </c>
      <c r="AA93" s="124"/>
      <c r="AB93" s="124"/>
      <c r="AC93" s="124"/>
      <c r="AD93" s="124"/>
      <c r="AE93" s="124"/>
      <c r="AF93" s="124"/>
      <c r="AG93" s="124"/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3"/>
    </row>
    <row r="94" spans="1:44" s="121" customFormat="1" x14ac:dyDescent="0.3">
      <c r="A94" s="115">
        <v>88</v>
      </c>
      <c r="B94" s="125">
        <v>207380</v>
      </c>
      <c r="C94" s="125" t="s">
        <v>191</v>
      </c>
      <c r="D94" s="116">
        <v>6</v>
      </c>
      <c r="E94" s="116">
        <v>7</v>
      </c>
      <c r="F94" s="116">
        <v>9</v>
      </c>
      <c r="G94" s="116">
        <v>1.5</v>
      </c>
      <c r="H94" s="116">
        <v>7</v>
      </c>
      <c r="I94" s="116">
        <f t="shared" si="12"/>
        <v>30.5</v>
      </c>
      <c r="J94" s="116">
        <f t="shared" si="13"/>
        <v>4.5750000000000002</v>
      </c>
      <c r="K94" s="117">
        <v>1</v>
      </c>
      <c r="L94" s="117">
        <v>2</v>
      </c>
      <c r="M94" s="117">
        <v>3</v>
      </c>
      <c r="N94" s="117">
        <v>2</v>
      </c>
      <c r="O94" s="117">
        <v>1</v>
      </c>
      <c r="P94" s="117">
        <f t="shared" si="14"/>
        <v>9</v>
      </c>
      <c r="Q94" s="117">
        <f t="shared" si="15"/>
        <v>0.45</v>
      </c>
      <c r="R94" s="118">
        <f t="shared" si="16"/>
        <v>0.95</v>
      </c>
      <c r="S94" s="118">
        <f t="shared" si="17"/>
        <v>1.1500000000000001</v>
      </c>
      <c r="T94" s="118">
        <f t="shared" si="18"/>
        <v>1.5</v>
      </c>
      <c r="U94" s="118">
        <f t="shared" si="19"/>
        <v>0.32499999999999996</v>
      </c>
      <c r="V94" s="118">
        <f t="shared" si="20"/>
        <v>1.1000000000000001</v>
      </c>
      <c r="W94" s="28">
        <f t="shared" si="21"/>
        <v>39.5</v>
      </c>
      <c r="X94" s="120">
        <f t="shared" si="22"/>
        <v>7.9</v>
      </c>
      <c r="Y94" s="125">
        <v>31</v>
      </c>
      <c r="Z94" s="122">
        <f t="shared" si="23"/>
        <v>24.8</v>
      </c>
      <c r="AA94" s="124"/>
      <c r="AB94" s="124"/>
      <c r="AC94" s="124"/>
      <c r="AD94" s="124"/>
      <c r="AE94" s="124"/>
      <c r="AF94" s="124"/>
      <c r="AG94" s="124"/>
      <c r="AH94" s="124"/>
      <c r="AI94" s="124"/>
      <c r="AJ94" s="124"/>
      <c r="AK94" s="124"/>
      <c r="AL94" s="124"/>
      <c r="AM94" s="124"/>
      <c r="AN94" s="124"/>
      <c r="AO94" s="124"/>
      <c r="AP94" s="124"/>
      <c r="AQ94" s="124"/>
      <c r="AR94" s="123"/>
    </row>
    <row r="95" spans="1:44" s="121" customFormat="1" x14ac:dyDescent="0.3">
      <c r="A95" s="115">
        <v>89</v>
      </c>
      <c r="B95" s="125">
        <v>204381</v>
      </c>
      <c r="C95" s="125" t="s">
        <v>192</v>
      </c>
      <c r="D95" s="116">
        <v>5</v>
      </c>
      <c r="E95" s="116">
        <v>2</v>
      </c>
      <c r="F95" s="116">
        <v>7</v>
      </c>
      <c r="G95" s="116">
        <v>9</v>
      </c>
      <c r="H95" s="116">
        <v>2</v>
      </c>
      <c r="I95" s="116">
        <f t="shared" si="12"/>
        <v>25</v>
      </c>
      <c r="J95" s="116">
        <f t="shared" si="13"/>
        <v>3.75</v>
      </c>
      <c r="K95" s="117">
        <v>2</v>
      </c>
      <c r="L95" s="117">
        <v>2</v>
      </c>
      <c r="M95" s="117">
        <v>2</v>
      </c>
      <c r="N95" s="117">
        <v>2</v>
      </c>
      <c r="O95" s="117">
        <v>3</v>
      </c>
      <c r="P95" s="117">
        <f t="shared" si="14"/>
        <v>11</v>
      </c>
      <c r="Q95" s="117">
        <f t="shared" si="15"/>
        <v>0.55000000000000004</v>
      </c>
      <c r="R95" s="118">
        <f t="shared" si="16"/>
        <v>0.85</v>
      </c>
      <c r="S95" s="118">
        <f t="shared" si="17"/>
        <v>0.4</v>
      </c>
      <c r="T95" s="118">
        <f t="shared" si="18"/>
        <v>1.1500000000000001</v>
      </c>
      <c r="U95" s="118">
        <f t="shared" si="19"/>
        <v>1.45</v>
      </c>
      <c r="V95" s="118">
        <f t="shared" si="20"/>
        <v>0.45</v>
      </c>
      <c r="W95" s="28">
        <f t="shared" si="21"/>
        <v>36</v>
      </c>
      <c r="X95" s="120">
        <f t="shared" si="22"/>
        <v>7.2</v>
      </c>
      <c r="Y95" s="125">
        <v>27</v>
      </c>
      <c r="Z95" s="122">
        <f t="shared" si="23"/>
        <v>21.6</v>
      </c>
      <c r="AA95" s="124"/>
      <c r="AB95" s="124"/>
      <c r="AC95" s="124"/>
      <c r="AD95" s="124"/>
      <c r="AE95" s="124"/>
      <c r="AF95" s="124"/>
      <c r="AG95" s="124"/>
      <c r="AH95" s="124"/>
      <c r="AI95" s="124"/>
      <c r="AJ95" s="124"/>
      <c r="AK95" s="124"/>
      <c r="AL95" s="124"/>
      <c r="AM95" s="124"/>
      <c r="AN95" s="124"/>
      <c r="AO95" s="124"/>
      <c r="AP95" s="124"/>
      <c r="AQ95" s="124"/>
      <c r="AR95" s="123"/>
    </row>
    <row r="96" spans="1:44" s="121" customFormat="1" x14ac:dyDescent="0.3">
      <c r="A96" s="115">
        <v>90</v>
      </c>
      <c r="B96" s="125">
        <v>204382</v>
      </c>
      <c r="C96" s="125" t="s">
        <v>193</v>
      </c>
      <c r="D96" s="116">
        <v>8</v>
      </c>
      <c r="E96" s="116">
        <v>5</v>
      </c>
      <c r="F96" s="116">
        <v>3</v>
      </c>
      <c r="G96" s="116">
        <v>7</v>
      </c>
      <c r="H96" s="116">
        <v>9</v>
      </c>
      <c r="I96" s="116">
        <f t="shared" si="12"/>
        <v>32</v>
      </c>
      <c r="J96" s="116">
        <f t="shared" si="13"/>
        <v>4.8</v>
      </c>
      <c r="K96" s="117">
        <v>3</v>
      </c>
      <c r="L96" s="117">
        <v>2</v>
      </c>
      <c r="M96" s="117">
        <v>2.5</v>
      </c>
      <c r="N96" s="117">
        <v>3</v>
      </c>
      <c r="O96" s="117">
        <v>1</v>
      </c>
      <c r="P96" s="117">
        <f t="shared" si="14"/>
        <v>11.5</v>
      </c>
      <c r="Q96" s="117">
        <f t="shared" si="15"/>
        <v>0.57500000000000007</v>
      </c>
      <c r="R96" s="118">
        <f t="shared" si="16"/>
        <v>1.35</v>
      </c>
      <c r="S96" s="118">
        <f t="shared" si="17"/>
        <v>0.85</v>
      </c>
      <c r="T96" s="118">
        <f t="shared" si="18"/>
        <v>0.57499999999999996</v>
      </c>
      <c r="U96" s="118">
        <f t="shared" si="19"/>
        <v>1.2000000000000002</v>
      </c>
      <c r="V96" s="118">
        <f t="shared" si="20"/>
        <v>1.4</v>
      </c>
      <c r="W96" s="28">
        <f t="shared" si="21"/>
        <v>43.5</v>
      </c>
      <c r="X96" s="120">
        <f t="shared" si="22"/>
        <v>8.7000000000000011</v>
      </c>
      <c r="Y96" s="125">
        <v>36</v>
      </c>
      <c r="Z96" s="122">
        <f t="shared" si="23"/>
        <v>28.8</v>
      </c>
      <c r="AA96" s="124"/>
      <c r="AB96" s="124"/>
      <c r="AC96" s="124"/>
      <c r="AD96" s="124"/>
      <c r="AE96" s="124"/>
      <c r="AF96" s="124"/>
      <c r="AG96" s="124"/>
      <c r="AH96" s="124"/>
      <c r="AI96" s="124"/>
      <c r="AJ96" s="124"/>
      <c r="AK96" s="124"/>
      <c r="AL96" s="124"/>
      <c r="AM96" s="124"/>
      <c r="AN96" s="124"/>
      <c r="AO96" s="124"/>
      <c r="AP96" s="124"/>
      <c r="AQ96" s="124"/>
      <c r="AR96" s="123"/>
    </row>
    <row r="97" spans="1:44" s="121" customFormat="1" x14ac:dyDescent="0.3">
      <c r="A97" s="115">
        <v>91</v>
      </c>
      <c r="B97" s="125">
        <v>204383</v>
      </c>
      <c r="C97" s="125" t="s">
        <v>194</v>
      </c>
      <c r="D97" s="116">
        <v>2</v>
      </c>
      <c r="E97" s="116">
        <v>2</v>
      </c>
      <c r="F97" s="116">
        <v>1.5</v>
      </c>
      <c r="G97" s="116">
        <v>6</v>
      </c>
      <c r="H97" s="116">
        <v>1</v>
      </c>
      <c r="I97" s="116">
        <f t="shared" si="12"/>
        <v>12.5</v>
      </c>
      <c r="J97" s="116">
        <f t="shared" si="13"/>
        <v>1.875</v>
      </c>
      <c r="K97" s="117">
        <v>1.5</v>
      </c>
      <c r="L97" s="117">
        <v>2</v>
      </c>
      <c r="M97" s="117">
        <v>3</v>
      </c>
      <c r="N97" s="117">
        <v>2</v>
      </c>
      <c r="O97" s="117">
        <v>1</v>
      </c>
      <c r="P97" s="117">
        <f t="shared" si="14"/>
        <v>9.5</v>
      </c>
      <c r="Q97" s="117">
        <f t="shared" si="15"/>
        <v>0.47500000000000003</v>
      </c>
      <c r="R97" s="118">
        <f t="shared" si="16"/>
        <v>0.375</v>
      </c>
      <c r="S97" s="118">
        <f t="shared" si="17"/>
        <v>0.4</v>
      </c>
      <c r="T97" s="118">
        <f t="shared" si="18"/>
        <v>0.375</v>
      </c>
      <c r="U97" s="118">
        <f t="shared" si="19"/>
        <v>0.99999999999999989</v>
      </c>
      <c r="V97" s="118">
        <f t="shared" si="20"/>
        <v>0.2</v>
      </c>
      <c r="W97" s="28">
        <f t="shared" si="21"/>
        <v>22</v>
      </c>
      <c r="X97" s="120">
        <f t="shared" si="22"/>
        <v>4.4000000000000004</v>
      </c>
      <c r="Y97" s="125">
        <v>14</v>
      </c>
      <c r="Z97" s="122">
        <f t="shared" si="23"/>
        <v>11.200000000000001</v>
      </c>
      <c r="AA97" s="124"/>
      <c r="AB97" s="124"/>
      <c r="AC97" s="124"/>
      <c r="AD97" s="124"/>
      <c r="AE97" s="124"/>
      <c r="AF97" s="124"/>
      <c r="AG97" s="124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3"/>
    </row>
    <row r="98" spans="1:44" s="121" customFormat="1" x14ac:dyDescent="0.3">
      <c r="A98" s="115">
        <v>92</v>
      </c>
      <c r="B98" s="125">
        <v>204384</v>
      </c>
      <c r="C98" s="125" t="s">
        <v>195</v>
      </c>
      <c r="D98" s="116">
        <v>6</v>
      </c>
      <c r="E98" s="116">
        <v>3</v>
      </c>
      <c r="F98" s="116">
        <v>1</v>
      </c>
      <c r="G98" s="116">
        <v>8</v>
      </c>
      <c r="H98" s="116">
        <v>5</v>
      </c>
      <c r="I98" s="116">
        <f t="shared" si="12"/>
        <v>23</v>
      </c>
      <c r="J98" s="116">
        <f t="shared" si="13"/>
        <v>3.4499999999999997</v>
      </c>
      <c r="K98" s="117">
        <v>2.5</v>
      </c>
      <c r="L98" s="117">
        <v>2</v>
      </c>
      <c r="M98" s="117">
        <v>2</v>
      </c>
      <c r="N98" s="117">
        <v>3</v>
      </c>
      <c r="O98" s="117">
        <v>2</v>
      </c>
      <c r="P98" s="117">
        <f t="shared" si="14"/>
        <v>11.5</v>
      </c>
      <c r="Q98" s="117">
        <f t="shared" si="15"/>
        <v>0.57500000000000007</v>
      </c>
      <c r="R98" s="118">
        <f t="shared" si="16"/>
        <v>1.0249999999999999</v>
      </c>
      <c r="S98" s="118">
        <f t="shared" si="17"/>
        <v>0.54999999999999993</v>
      </c>
      <c r="T98" s="118">
        <f t="shared" si="18"/>
        <v>0.25</v>
      </c>
      <c r="U98" s="118">
        <f t="shared" si="19"/>
        <v>1.35</v>
      </c>
      <c r="V98" s="118">
        <f t="shared" si="20"/>
        <v>0.85</v>
      </c>
      <c r="W98" s="28">
        <f t="shared" si="21"/>
        <v>34.5</v>
      </c>
      <c r="X98" s="120">
        <f t="shared" si="22"/>
        <v>6.9</v>
      </c>
      <c r="Y98" s="125">
        <v>25</v>
      </c>
      <c r="Z98" s="122">
        <f t="shared" si="23"/>
        <v>20</v>
      </c>
      <c r="AA98" s="124"/>
      <c r="AB98" s="124"/>
      <c r="AC98" s="124"/>
      <c r="AD98" s="124"/>
      <c r="AE98" s="124"/>
      <c r="AF98" s="124"/>
      <c r="AG98" s="124"/>
      <c r="AH98" s="124"/>
      <c r="AI98" s="124"/>
      <c r="AJ98" s="124"/>
      <c r="AK98" s="124"/>
      <c r="AL98" s="124"/>
      <c r="AM98" s="124"/>
      <c r="AN98" s="124"/>
      <c r="AO98" s="124"/>
      <c r="AP98" s="124"/>
      <c r="AQ98" s="124"/>
      <c r="AR98" s="123"/>
    </row>
    <row r="99" spans="1:44" s="121" customFormat="1" x14ac:dyDescent="0.3">
      <c r="A99" s="115">
        <v>93</v>
      </c>
      <c r="B99" s="125">
        <v>204385</v>
      </c>
      <c r="C99" s="125" t="s">
        <v>196</v>
      </c>
      <c r="D99" s="116">
        <v>10</v>
      </c>
      <c r="E99" s="116">
        <v>13</v>
      </c>
      <c r="F99" s="116">
        <v>11</v>
      </c>
      <c r="G99" s="116">
        <v>6</v>
      </c>
      <c r="H99" s="116">
        <v>12</v>
      </c>
      <c r="I99" s="116">
        <f t="shared" si="12"/>
        <v>52</v>
      </c>
      <c r="J99" s="116">
        <f t="shared" si="13"/>
        <v>7.8</v>
      </c>
      <c r="K99" s="117">
        <v>2.5</v>
      </c>
      <c r="L99" s="117">
        <v>3</v>
      </c>
      <c r="M99" s="117">
        <v>2</v>
      </c>
      <c r="N99" s="117">
        <v>1</v>
      </c>
      <c r="O99" s="117">
        <v>2</v>
      </c>
      <c r="P99" s="117">
        <f t="shared" si="14"/>
        <v>10.5</v>
      </c>
      <c r="Q99" s="117">
        <f t="shared" si="15"/>
        <v>0.52500000000000002</v>
      </c>
      <c r="R99" s="118">
        <f t="shared" si="16"/>
        <v>1.625</v>
      </c>
      <c r="S99" s="118">
        <f t="shared" si="17"/>
        <v>2.1</v>
      </c>
      <c r="T99" s="118">
        <f t="shared" si="18"/>
        <v>1.75</v>
      </c>
      <c r="U99" s="118">
        <f t="shared" si="19"/>
        <v>0.95</v>
      </c>
      <c r="V99" s="118">
        <f t="shared" si="20"/>
        <v>1.9</v>
      </c>
      <c r="W99" s="28">
        <f t="shared" si="21"/>
        <v>62.5</v>
      </c>
      <c r="X99" s="120">
        <f t="shared" si="22"/>
        <v>12.5</v>
      </c>
      <c r="Y99" s="125">
        <v>57</v>
      </c>
      <c r="Z99" s="122">
        <f t="shared" si="23"/>
        <v>45.6</v>
      </c>
      <c r="AA99" s="124"/>
      <c r="AB99" s="124"/>
      <c r="AC99" s="124"/>
      <c r="AD99" s="124"/>
      <c r="AE99" s="124"/>
      <c r="AF99" s="124"/>
      <c r="AG99" s="124"/>
      <c r="AH99" s="124"/>
      <c r="AI99" s="124"/>
      <c r="AJ99" s="124"/>
      <c r="AK99" s="124"/>
      <c r="AL99" s="124"/>
      <c r="AM99" s="124"/>
      <c r="AN99" s="124"/>
      <c r="AO99" s="124"/>
      <c r="AP99" s="124"/>
      <c r="AQ99" s="124"/>
      <c r="AR99" s="123"/>
    </row>
    <row r="100" spans="1:44" s="121" customFormat="1" x14ac:dyDescent="0.3">
      <c r="A100" s="115">
        <v>94</v>
      </c>
      <c r="B100" s="125">
        <v>204386</v>
      </c>
      <c r="C100" s="125" t="s">
        <v>197</v>
      </c>
      <c r="D100" s="116"/>
      <c r="E100" s="116"/>
      <c r="F100" s="116"/>
      <c r="G100" s="116"/>
      <c r="H100" s="116"/>
      <c r="I100" s="116"/>
      <c r="J100" s="116"/>
      <c r="K100" s="117"/>
      <c r="L100" s="117"/>
      <c r="M100" s="117"/>
      <c r="N100" s="117"/>
      <c r="O100" s="117"/>
      <c r="P100" s="117"/>
      <c r="Q100" s="117"/>
      <c r="R100" s="118"/>
      <c r="S100" s="118"/>
      <c r="T100" s="118"/>
      <c r="U100" s="118"/>
      <c r="V100" s="118"/>
      <c r="W100" s="28"/>
      <c r="X100" s="120"/>
      <c r="Y100" s="125" t="s">
        <v>199</v>
      </c>
      <c r="Z100" s="122" t="e">
        <f t="shared" si="23"/>
        <v>#VALUE!</v>
      </c>
      <c r="AA100" s="124"/>
      <c r="AB100" s="124"/>
      <c r="AC100" s="124"/>
      <c r="AD100" s="124"/>
      <c r="AE100" s="124"/>
      <c r="AF100" s="124"/>
      <c r="AG100" s="124"/>
      <c r="AH100" s="124"/>
      <c r="AI100" s="124"/>
      <c r="AJ100" s="124"/>
      <c r="AK100" s="124"/>
      <c r="AL100" s="124"/>
      <c r="AM100" s="124"/>
      <c r="AN100" s="124"/>
      <c r="AO100" s="124"/>
      <c r="AP100" s="124"/>
      <c r="AQ100" s="124"/>
      <c r="AR100" s="123"/>
    </row>
    <row r="101" spans="1:44" s="121" customFormat="1" x14ac:dyDescent="0.3">
      <c r="A101" s="115">
        <v>95</v>
      </c>
      <c r="B101" s="125">
        <v>204387</v>
      </c>
      <c r="C101" s="125" t="s">
        <v>198</v>
      </c>
      <c r="D101" s="116"/>
      <c r="E101" s="116"/>
      <c r="F101" s="116"/>
      <c r="G101" s="116"/>
      <c r="H101" s="116"/>
      <c r="I101" s="116"/>
      <c r="J101" s="116"/>
      <c r="K101" s="117"/>
      <c r="L101" s="117"/>
      <c r="M101" s="117"/>
      <c r="N101" s="117"/>
      <c r="O101" s="117"/>
      <c r="P101" s="117"/>
      <c r="Q101" s="117"/>
      <c r="R101" s="118"/>
      <c r="S101" s="118"/>
      <c r="T101" s="118"/>
      <c r="U101" s="118"/>
      <c r="V101" s="118"/>
      <c r="W101" s="28"/>
      <c r="X101" s="120"/>
      <c r="Y101" s="126" t="s">
        <v>199</v>
      </c>
      <c r="Z101" s="122" t="e">
        <f t="shared" si="23"/>
        <v>#VALUE!</v>
      </c>
      <c r="AA101" s="124"/>
      <c r="AB101" s="124"/>
      <c r="AC101" s="124"/>
      <c r="AD101" s="124"/>
      <c r="AE101" s="124"/>
      <c r="AF101" s="124"/>
      <c r="AG101" s="124"/>
      <c r="AH101" s="124"/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3"/>
    </row>
    <row r="102" spans="1:44" ht="21" thickBot="1" x14ac:dyDescent="0.35"/>
    <row r="103" spans="1:44" x14ac:dyDescent="0.3">
      <c r="A103" s="135" t="s">
        <v>17</v>
      </c>
      <c r="B103" s="136"/>
      <c r="C103" s="137"/>
      <c r="D103" s="6">
        <f t="shared" ref="D103:V103" si="24">COUNT(D7:D101)</f>
        <v>86</v>
      </c>
      <c r="E103" s="6">
        <f t="shared" si="24"/>
        <v>86</v>
      </c>
      <c r="F103" s="6">
        <f t="shared" si="24"/>
        <v>86</v>
      </c>
      <c r="G103" s="6">
        <f t="shared" si="24"/>
        <v>86</v>
      </c>
      <c r="H103" s="6">
        <f t="shared" si="24"/>
        <v>86</v>
      </c>
      <c r="I103" s="7">
        <f t="shared" si="24"/>
        <v>86</v>
      </c>
      <c r="J103" s="7">
        <f t="shared" si="24"/>
        <v>86</v>
      </c>
      <c r="K103" s="78">
        <f t="shared" si="24"/>
        <v>86</v>
      </c>
      <c r="L103" s="78">
        <f t="shared" si="24"/>
        <v>86</v>
      </c>
      <c r="M103" s="78">
        <f t="shared" si="24"/>
        <v>86</v>
      </c>
      <c r="N103" s="78">
        <f t="shared" si="24"/>
        <v>86</v>
      </c>
      <c r="O103" s="78">
        <f t="shared" si="24"/>
        <v>86</v>
      </c>
      <c r="P103" s="75">
        <f t="shared" si="24"/>
        <v>86</v>
      </c>
      <c r="Q103" s="75">
        <f t="shared" si="24"/>
        <v>86</v>
      </c>
      <c r="R103" s="89">
        <f t="shared" si="24"/>
        <v>86</v>
      </c>
      <c r="S103" s="89">
        <f t="shared" si="24"/>
        <v>86</v>
      </c>
      <c r="T103" s="89">
        <f t="shared" si="24"/>
        <v>86</v>
      </c>
      <c r="U103" s="89">
        <f t="shared" si="24"/>
        <v>86</v>
      </c>
      <c r="V103" s="89">
        <f t="shared" si="24"/>
        <v>86</v>
      </c>
      <c r="W103" s="92">
        <f>COUNT(W6:W101)</f>
        <v>86</v>
      </c>
      <c r="X103" s="92">
        <f>COUNT(X6:X101)</f>
        <v>86</v>
      </c>
      <c r="Y103" s="12">
        <f>COUNT(#REF!)</f>
        <v>0</v>
      </c>
      <c r="Z103" s="75">
        <f>COUNT(#REF!)</f>
        <v>0</v>
      </c>
    </row>
    <row r="104" spans="1:44" ht="21" customHeight="1" x14ac:dyDescent="0.3">
      <c r="A104" s="138" t="s">
        <v>18</v>
      </c>
      <c r="B104" s="139"/>
      <c r="C104" s="140"/>
      <c r="D104" s="8">
        <v>20</v>
      </c>
      <c r="E104" s="9">
        <v>20</v>
      </c>
      <c r="F104" s="9">
        <v>20</v>
      </c>
      <c r="G104" s="9">
        <v>20</v>
      </c>
      <c r="H104" s="81">
        <v>20</v>
      </c>
      <c r="I104" s="10">
        <f>SUM(D104:H104)</f>
        <v>100</v>
      </c>
      <c r="J104" s="82">
        <f>I104*0.15</f>
        <v>15</v>
      </c>
      <c r="K104" s="79">
        <v>6</v>
      </c>
      <c r="L104" s="13">
        <v>6</v>
      </c>
      <c r="M104" s="13">
        <v>6</v>
      </c>
      <c r="N104" s="13">
        <v>6</v>
      </c>
      <c r="O104" s="80">
        <v>6</v>
      </c>
      <c r="P104" s="76">
        <f>SUM(K104:O104)</f>
        <v>30</v>
      </c>
      <c r="Q104" s="87">
        <f>P104*0.05</f>
        <v>1.5</v>
      </c>
      <c r="R104" s="90">
        <f>(D104*0.15+K104*0.05)</f>
        <v>3.3</v>
      </c>
      <c r="S104" s="15">
        <f>((E104*0.15+L104*0.05))</f>
        <v>3.3</v>
      </c>
      <c r="T104" s="15">
        <f t="shared" ref="T104:U104" si="25">((F104*0.15+M104*0.05))</f>
        <v>3.3</v>
      </c>
      <c r="U104" s="15">
        <f t="shared" si="25"/>
        <v>3.3</v>
      </c>
      <c r="V104" s="16">
        <f>((H104*0.15+O104*0.05))</f>
        <v>3.3</v>
      </c>
      <c r="W104" s="93">
        <v>130</v>
      </c>
      <c r="X104" s="91">
        <f>W104*0.2</f>
        <v>26</v>
      </c>
      <c r="Y104" s="14">
        <v>100</v>
      </c>
      <c r="Z104" s="76">
        <f>Y104*0.8</f>
        <v>80</v>
      </c>
    </row>
    <row r="105" spans="1:44" x14ac:dyDescent="0.3">
      <c r="A105" s="138" t="s">
        <v>79</v>
      </c>
      <c r="B105" s="139"/>
      <c r="C105" s="140"/>
      <c r="D105" s="8">
        <f>D104*0.4</f>
        <v>8</v>
      </c>
      <c r="E105" s="9">
        <f>E104*0.4</f>
        <v>8</v>
      </c>
      <c r="F105" s="9">
        <f t="shared" ref="F105:J105" si="26">F104*0.4</f>
        <v>8</v>
      </c>
      <c r="G105" s="9">
        <f t="shared" si="26"/>
        <v>8</v>
      </c>
      <c r="H105" s="81">
        <f t="shared" si="26"/>
        <v>8</v>
      </c>
      <c r="I105" s="10">
        <f t="shared" si="26"/>
        <v>40</v>
      </c>
      <c r="J105" s="82">
        <f t="shared" si="26"/>
        <v>6</v>
      </c>
      <c r="K105" s="79">
        <f>K104*0.4</f>
        <v>2.4000000000000004</v>
      </c>
      <c r="L105" s="13">
        <f>L104*0.4</f>
        <v>2.4000000000000004</v>
      </c>
      <c r="M105" s="13">
        <f t="shared" ref="M105:Z105" si="27">M104*0.4</f>
        <v>2.4000000000000004</v>
      </c>
      <c r="N105" s="13">
        <f t="shared" si="27"/>
        <v>2.4000000000000004</v>
      </c>
      <c r="O105" s="80">
        <f t="shared" si="27"/>
        <v>2.4000000000000004</v>
      </c>
      <c r="P105" s="76">
        <f t="shared" si="27"/>
        <v>12</v>
      </c>
      <c r="Q105" s="87">
        <f t="shared" si="27"/>
        <v>0.60000000000000009</v>
      </c>
      <c r="R105" s="90">
        <f t="shared" si="27"/>
        <v>1.32</v>
      </c>
      <c r="S105" s="15">
        <f t="shared" si="27"/>
        <v>1.32</v>
      </c>
      <c r="T105" s="15">
        <f t="shared" si="27"/>
        <v>1.32</v>
      </c>
      <c r="U105" s="15">
        <f t="shared" si="27"/>
        <v>1.32</v>
      </c>
      <c r="V105" s="16">
        <f t="shared" si="27"/>
        <v>1.32</v>
      </c>
      <c r="W105" s="93">
        <f t="shared" si="27"/>
        <v>52</v>
      </c>
      <c r="X105" s="91">
        <f t="shared" si="27"/>
        <v>10.4</v>
      </c>
      <c r="Y105" s="14">
        <f t="shared" si="27"/>
        <v>40</v>
      </c>
      <c r="Z105" s="76">
        <f t="shared" si="27"/>
        <v>32</v>
      </c>
    </row>
    <row r="106" spans="1:44" ht="21" customHeight="1" x14ac:dyDescent="0.3">
      <c r="A106" s="138" t="s">
        <v>19</v>
      </c>
      <c r="B106" s="139"/>
      <c r="C106" s="140"/>
      <c r="D106" s="8">
        <f>COUNTIF(D7:D101, "&gt;=8")</f>
        <v>24</v>
      </c>
      <c r="E106" s="8">
        <f t="shared" ref="E106:X106" si="28">COUNTIF(E7:E101, "&gt;=8")</f>
        <v>18</v>
      </c>
      <c r="F106" s="8">
        <f t="shared" si="28"/>
        <v>21</v>
      </c>
      <c r="G106" s="8">
        <f t="shared" si="28"/>
        <v>22</v>
      </c>
      <c r="H106" s="8">
        <f t="shared" si="28"/>
        <v>25</v>
      </c>
      <c r="I106" s="8">
        <f>COUNTIF(I7:I101, "&gt;=40")</f>
        <v>14</v>
      </c>
      <c r="J106" s="8">
        <f t="shared" si="28"/>
        <v>6</v>
      </c>
      <c r="K106" s="8">
        <f>COUNTIF(K7:K101, "&gt;=2.4")</f>
        <v>44</v>
      </c>
      <c r="L106" s="8">
        <f t="shared" ref="L106:O106" si="29">COUNTIF(L7:L101, "&gt;=2.4")</f>
        <v>47</v>
      </c>
      <c r="M106" s="8">
        <f t="shared" si="29"/>
        <v>47</v>
      </c>
      <c r="N106" s="8">
        <f t="shared" si="29"/>
        <v>42</v>
      </c>
      <c r="O106" s="8">
        <f t="shared" si="29"/>
        <v>35</v>
      </c>
      <c r="P106" s="8">
        <f>COUNTIF(P7:P101, "&gt;=12")</f>
        <v>38</v>
      </c>
      <c r="Q106" s="8">
        <f t="shared" si="28"/>
        <v>0</v>
      </c>
      <c r="R106" s="8">
        <f>COUNTIF(R7:R101, "&gt;=1.32")</f>
        <v>22</v>
      </c>
      <c r="S106" s="8">
        <f t="shared" ref="S106:V106" si="30">COUNTIF(S7:S101, "&gt;=1.32")</f>
        <v>18</v>
      </c>
      <c r="T106" s="8">
        <f t="shared" si="30"/>
        <v>21</v>
      </c>
      <c r="U106" s="8">
        <f t="shared" si="30"/>
        <v>21</v>
      </c>
      <c r="V106" s="8">
        <f t="shared" si="30"/>
        <v>25</v>
      </c>
      <c r="W106" s="8">
        <f>COUNTIF(W7:W101, "&gt;=52")</f>
        <v>18</v>
      </c>
      <c r="X106" s="8">
        <f t="shared" si="28"/>
        <v>33</v>
      </c>
      <c r="Y106" s="8">
        <f>COUNTIF(Y7:Y101, "&gt;=40")</f>
        <v>20</v>
      </c>
      <c r="Z106" s="8">
        <f>COUNTIF(Z7:Z101, "&gt;=32")</f>
        <v>20</v>
      </c>
    </row>
    <row r="107" spans="1:44" x14ac:dyDescent="0.3">
      <c r="A107" s="138" t="s">
        <v>20</v>
      </c>
      <c r="B107" s="139"/>
      <c r="C107" s="140"/>
      <c r="D107" s="83" t="str">
        <f xml:space="preserve"> IF(((D106/COUNT(D7:D101))*100)&gt;=60,"3", IF(AND(((D106/COUNT(D7:D101))*100)&lt;60, ((D106/COUNT(D7:D101))*100)&gt;=50),"2", IF( AND(((D106/COUNT(D7:D101))*100)&lt;50, ((D106/COUNT(D7:D101))*100)&gt;=40),"1","0")))</f>
        <v>0</v>
      </c>
      <c r="E107" s="83" t="str">
        <f t="shared" ref="E107:Z107" si="31" xml:space="preserve"> IF(((E106/COUNT(E7:E101))*100)&gt;=60,"3", IF(AND(((E106/COUNT(E7:E101))*100)&lt;60, ((E106/COUNT(E7:E101))*100)&gt;=50),"2", IF( AND(((E106/COUNT(E7:E101))*100)&lt;50, ((E106/COUNT(E7:E101))*100)&gt;=40),"1","0")))</f>
        <v>0</v>
      </c>
      <c r="F107" s="83" t="str">
        <f t="shared" si="31"/>
        <v>0</v>
      </c>
      <c r="G107" s="83" t="str">
        <f t="shared" si="31"/>
        <v>0</v>
      </c>
      <c r="H107" s="83" t="str">
        <f t="shared" si="31"/>
        <v>0</v>
      </c>
      <c r="I107" s="83" t="str">
        <f t="shared" si="31"/>
        <v>0</v>
      </c>
      <c r="J107" s="83" t="str">
        <f t="shared" si="31"/>
        <v>0</v>
      </c>
      <c r="K107" s="83" t="str">
        <f t="shared" si="31"/>
        <v>2</v>
      </c>
      <c r="L107" s="83" t="str">
        <f t="shared" si="31"/>
        <v>2</v>
      </c>
      <c r="M107" s="83" t="str">
        <f t="shared" si="31"/>
        <v>2</v>
      </c>
      <c r="N107" s="83" t="str">
        <f t="shared" si="31"/>
        <v>1</v>
      </c>
      <c r="O107" s="83" t="str">
        <f t="shared" si="31"/>
        <v>1</v>
      </c>
      <c r="P107" s="83" t="str">
        <f t="shared" si="31"/>
        <v>1</v>
      </c>
      <c r="Q107" s="83" t="str">
        <f t="shared" si="31"/>
        <v>0</v>
      </c>
      <c r="R107" s="83" t="str">
        <f t="shared" si="31"/>
        <v>0</v>
      </c>
      <c r="S107" s="83" t="str">
        <f t="shared" si="31"/>
        <v>0</v>
      </c>
      <c r="T107" s="83" t="str">
        <f t="shared" si="31"/>
        <v>0</v>
      </c>
      <c r="U107" s="83" t="str">
        <f t="shared" si="31"/>
        <v>0</v>
      </c>
      <c r="V107" s="83" t="str">
        <f t="shared" si="31"/>
        <v>0</v>
      </c>
      <c r="W107" s="83" t="str">
        <f t="shared" si="31"/>
        <v>0</v>
      </c>
      <c r="X107" s="83" t="str">
        <f t="shared" si="31"/>
        <v>0</v>
      </c>
      <c r="Y107" s="83" t="str">
        <f t="shared" si="31"/>
        <v>0</v>
      </c>
      <c r="Z107" s="83" t="str">
        <f t="shared" si="31"/>
        <v>0</v>
      </c>
    </row>
    <row r="108" spans="1:44" ht="21" thickBot="1" x14ac:dyDescent="0.35">
      <c r="A108" s="183" t="s">
        <v>21</v>
      </c>
      <c r="B108" s="184"/>
      <c r="C108" s="185"/>
      <c r="D108" s="11">
        <f>((D106/COUNT(D7:D101))*D107)</f>
        <v>0</v>
      </c>
      <c r="E108" s="11">
        <f t="shared" ref="E108:Z108" si="32">((E106/COUNT(E7:E101))*E107)</f>
        <v>0</v>
      </c>
      <c r="F108" s="11">
        <f t="shared" si="32"/>
        <v>0</v>
      </c>
      <c r="G108" s="11">
        <f t="shared" si="32"/>
        <v>0</v>
      </c>
      <c r="H108" s="11">
        <f t="shared" si="32"/>
        <v>0</v>
      </c>
      <c r="I108" s="11">
        <f t="shared" si="32"/>
        <v>0</v>
      </c>
      <c r="J108" s="11">
        <f t="shared" si="32"/>
        <v>0</v>
      </c>
      <c r="K108" s="11">
        <f t="shared" si="32"/>
        <v>1.0232558139534884</v>
      </c>
      <c r="L108" s="11">
        <f t="shared" si="32"/>
        <v>1.0930232558139534</v>
      </c>
      <c r="M108" s="11">
        <f t="shared" si="32"/>
        <v>1.0930232558139534</v>
      </c>
      <c r="N108" s="11">
        <f t="shared" si="32"/>
        <v>0.48837209302325579</v>
      </c>
      <c r="O108" s="11">
        <f t="shared" si="32"/>
        <v>0.40697674418604651</v>
      </c>
      <c r="P108" s="11">
        <f t="shared" si="32"/>
        <v>0.44186046511627908</v>
      </c>
      <c r="Q108" s="11">
        <f t="shared" si="32"/>
        <v>0</v>
      </c>
      <c r="R108" s="11">
        <f t="shared" si="32"/>
        <v>0</v>
      </c>
      <c r="S108" s="11">
        <f t="shared" si="32"/>
        <v>0</v>
      </c>
      <c r="T108" s="11">
        <f t="shared" si="32"/>
        <v>0</v>
      </c>
      <c r="U108" s="11">
        <f t="shared" si="32"/>
        <v>0</v>
      </c>
      <c r="V108" s="11">
        <f t="shared" si="32"/>
        <v>0</v>
      </c>
      <c r="W108" s="11">
        <f t="shared" si="32"/>
        <v>0</v>
      </c>
      <c r="X108" s="11">
        <f t="shared" si="32"/>
        <v>0</v>
      </c>
      <c r="Y108" s="11">
        <f t="shared" si="32"/>
        <v>0</v>
      </c>
      <c r="Z108" s="11">
        <f t="shared" si="32"/>
        <v>0</v>
      </c>
    </row>
    <row r="109" spans="1:44" ht="21" thickBot="1" x14ac:dyDescent="0.35">
      <c r="A109" s="2"/>
      <c r="B109" s="2"/>
      <c r="C109" s="2"/>
      <c r="D109" s="2"/>
    </row>
    <row r="110" spans="1:44" x14ac:dyDescent="0.3">
      <c r="A110" s="186" t="s">
        <v>22</v>
      </c>
      <c r="B110" s="187"/>
      <c r="C110" s="188"/>
      <c r="D110" s="2"/>
      <c r="E110" s="165" t="s">
        <v>23</v>
      </c>
      <c r="F110" s="166"/>
      <c r="G110" s="166"/>
      <c r="H110" s="166"/>
      <c r="I110" s="166"/>
      <c r="J110" s="166"/>
      <c r="K110" s="166"/>
      <c r="L110" s="166"/>
      <c r="M110" s="166"/>
      <c r="N110" s="167"/>
      <c r="O110" s="77" t="s">
        <v>13</v>
      </c>
      <c r="P110" s="19" t="s">
        <v>3</v>
      </c>
      <c r="Q110" s="19" t="s">
        <v>4</v>
      </c>
      <c r="R110" s="19" t="s">
        <v>5</v>
      </c>
      <c r="S110" s="20" t="s">
        <v>6</v>
      </c>
    </row>
    <row r="111" spans="1:44" ht="21" thickBot="1" x14ac:dyDescent="0.35">
      <c r="A111" s="21" t="s">
        <v>80</v>
      </c>
      <c r="B111" s="3"/>
      <c r="C111" s="22"/>
      <c r="D111" s="2"/>
      <c r="E111" s="168"/>
      <c r="F111" s="169"/>
      <c r="G111" s="169"/>
      <c r="H111" s="169"/>
      <c r="I111" s="169"/>
      <c r="J111" s="169"/>
      <c r="K111" s="169"/>
      <c r="L111" s="169"/>
      <c r="M111" s="169"/>
      <c r="N111" s="170"/>
      <c r="O111" s="4">
        <f>(R108*0.2+Z108*0.8)</f>
        <v>0</v>
      </c>
      <c r="P111" s="4">
        <f>(S108*0.2+Z108*0.8)</f>
        <v>0</v>
      </c>
      <c r="Q111" s="4">
        <f>(T108*0.2+Z108*0.8)</f>
        <v>0</v>
      </c>
      <c r="R111" s="4">
        <f>(U108*0.2+Z108*0.8)</f>
        <v>0</v>
      </c>
      <c r="S111" s="5">
        <f>(V108*0.2+Z108*0.8)</f>
        <v>0</v>
      </c>
    </row>
    <row r="112" spans="1:44" x14ac:dyDescent="0.3">
      <c r="A112" s="21" t="s">
        <v>81</v>
      </c>
      <c r="B112" s="3"/>
      <c r="C112" s="22"/>
      <c r="D112" s="2"/>
    </row>
    <row r="113" spans="1:4" ht="21" thickBot="1" x14ac:dyDescent="0.35">
      <c r="A113" s="23" t="s">
        <v>82</v>
      </c>
      <c r="B113" s="24"/>
      <c r="C113" s="25"/>
      <c r="D113" s="2"/>
    </row>
  </sheetData>
  <mergeCells count="22">
    <mergeCell ref="A105:C105"/>
    <mergeCell ref="A106:C106"/>
    <mergeCell ref="A107:C107"/>
    <mergeCell ref="A108:C108"/>
    <mergeCell ref="A110:C110"/>
    <mergeCell ref="E110:N111"/>
    <mergeCell ref="Y4:Y6"/>
    <mergeCell ref="Z4:Z6"/>
    <mergeCell ref="D5:J5"/>
    <mergeCell ref="K5:Q5"/>
    <mergeCell ref="A103:C103"/>
    <mergeCell ref="A104:C104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113"/>
  <sheetViews>
    <sheetView topLeftCell="E1" zoomScale="80" zoomScaleNormal="80" workbookViewId="0">
      <selection activeCell="P7" sqref="P7:P101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49.140625" style="1" customWidth="1"/>
    <col min="4" max="8" width="13.28515625" style="1" bestFit="1" customWidth="1"/>
    <col min="9" max="9" width="15.7109375" style="1" bestFit="1" customWidth="1"/>
    <col min="10" max="10" width="18.42578125" style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11.85546875" style="1" customWidth="1"/>
    <col min="24" max="24" width="17.85546875" style="1" customWidth="1"/>
    <col min="25" max="25" width="17.42578125" style="1" customWidth="1"/>
    <col min="26" max="26" width="12.7109375" style="1" customWidth="1"/>
    <col min="27" max="43" width="8.85546875" style="124"/>
    <col min="44" max="44" width="8.85546875" style="123"/>
    <col min="45" max="265" width="8.85546875" style="121"/>
    <col min="266" max="16384" width="8.85546875" style="1"/>
  </cols>
  <sheetData>
    <row r="1" spans="1:44" x14ac:dyDescent="0.3">
      <c r="A1" s="141" t="s">
        <v>103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</row>
    <row r="2" spans="1:44" ht="21" thickBot="1" x14ac:dyDescent="0.35">
      <c r="A2" s="141" t="str">
        <f>'EAFM 2'!A2:Z2</f>
        <v>COMMRCE  Department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44" ht="21" thickBot="1" x14ac:dyDescent="0.35">
      <c r="A3" s="142" t="s">
        <v>85</v>
      </c>
      <c r="B3" s="143"/>
      <c r="C3" s="130" t="s">
        <v>202</v>
      </c>
      <c r="D3" s="95" t="s">
        <v>100</v>
      </c>
      <c r="E3" s="94"/>
      <c r="F3" s="144" t="s">
        <v>7</v>
      </c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</row>
    <row r="4" spans="1:44" ht="21" customHeight="1" thickBot="1" x14ac:dyDescent="0.35">
      <c r="A4" s="145" t="s">
        <v>0</v>
      </c>
      <c r="B4" s="147" t="s">
        <v>1</v>
      </c>
      <c r="C4" s="150" t="s">
        <v>2</v>
      </c>
      <c r="D4" s="153" t="s">
        <v>101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5"/>
      <c r="R4" s="156" t="s">
        <v>102</v>
      </c>
      <c r="S4" s="157"/>
      <c r="T4" s="157"/>
      <c r="U4" s="157"/>
      <c r="V4" s="158"/>
      <c r="W4" s="17" t="s">
        <v>16</v>
      </c>
      <c r="X4" s="162" t="s">
        <v>15</v>
      </c>
      <c r="Y4" s="171" t="s">
        <v>83</v>
      </c>
      <c r="Z4" s="174" t="s">
        <v>84</v>
      </c>
    </row>
    <row r="5" spans="1:44" x14ac:dyDescent="0.3">
      <c r="A5" s="146"/>
      <c r="B5" s="148"/>
      <c r="C5" s="151"/>
      <c r="D5" s="177" t="s">
        <v>12</v>
      </c>
      <c r="E5" s="178"/>
      <c r="F5" s="178"/>
      <c r="G5" s="178"/>
      <c r="H5" s="178"/>
      <c r="I5" s="178"/>
      <c r="J5" s="179"/>
      <c r="K5" s="180" t="s">
        <v>89</v>
      </c>
      <c r="L5" s="181"/>
      <c r="M5" s="181"/>
      <c r="N5" s="181"/>
      <c r="O5" s="181"/>
      <c r="P5" s="181"/>
      <c r="Q5" s="182"/>
      <c r="R5" s="159"/>
      <c r="S5" s="160"/>
      <c r="T5" s="160"/>
      <c r="U5" s="160"/>
      <c r="V5" s="161"/>
      <c r="W5" s="18" t="s">
        <v>14</v>
      </c>
      <c r="X5" s="163"/>
      <c r="Y5" s="172"/>
      <c r="Z5" s="175"/>
    </row>
    <row r="6" spans="1:44" ht="21" thickBot="1" x14ac:dyDescent="0.35">
      <c r="A6" s="146"/>
      <c r="B6" s="149"/>
      <c r="C6" s="152"/>
      <c r="D6" s="107" t="s">
        <v>10</v>
      </c>
      <c r="E6" s="108" t="s">
        <v>86</v>
      </c>
      <c r="F6" s="108" t="s">
        <v>9</v>
      </c>
      <c r="G6" s="108" t="s">
        <v>87</v>
      </c>
      <c r="H6" s="108" t="s">
        <v>88</v>
      </c>
      <c r="I6" s="109" t="s">
        <v>11</v>
      </c>
      <c r="J6" s="110" t="s">
        <v>97</v>
      </c>
      <c r="K6" s="111" t="s">
        <v>90</v>
      </c>
      <c r="L6" s="112" t="s">
        <v>91</v>
      </c>
      <c r="M6" s="112" t="s">
        <v>92</v>
      </c>
      <c r="N6" s="112" t="s">
        <v>93</v>
      </c>
      <c r="O6" s="112" t="s">
        <v>94</v>
      </c>
      <c r="P6" s="112" t="s">
        <v>95</v>
      </c>
      <c r="Q6" s="113" t="s">
        <v>98</v>
      </c>
      <c r="R6" s="85" t="s">
        <v>13</v>
      </c>
      <c r="S6" s="86" t="s">
        <v>3</v>
      </c>
      <c r="T6" s="86" t="s">
        <v>4</v>
      </c>
      <c r="U6" s="86" t="s">
        <v>5</v>
      </c>
      <c r="V6" s="84" t="s">
        <v>6</v>
      </c>
      <c r="W6" s="114" t="s">
        <v>96</v>
      </c>
      <c r="X6" s="164"/>
      <c r="Y6" s="173"/>
      <c r="Z6" s="176"/>
    </row>
    <row r="7" spans="1:44" s="121" customFormat="1" x14ac:dyDescent="0.3">
      <c r="A7" s="115">
        <v>1</v>
      </c>
      <c r="B7" s="125">
        <v>204293</v>
      </c>
      <c r="C7" s="125" t="s">
        <v>104</v>
      </c>
      <c r="D7" s="116"/>
      <c r="E7" s="116"/>
      <c r="F7" s="116"/>
      <c r="G7" s="116"/>
      <c r="H7" s="116"/>
      <c r="I7" s="116"/>
      <c r="J7" s="116"/>
      <c r="K7" s="117"/>
      <c r="L7" s="117"/>
      <c r="M7" s="117"/>
      <c r="N7" s="117"/>
      <c r="O7" s="117"/>
      <c r="P7" s="117"/>
      <c r="Q7" s="117"/>
      <c r="R7" s="118">
        <f>D7*0.15+K7*0.05</f>
        <v>0</v>
      </c>
      <c r="S7" s="118">
        <f t="shared" ref="S7:V7" si="0">E7*0.15+L7*0.05</f>
        <v>0</v>
      </c>
      <c r="T7" s="118">
        <f t="shared" si="0"/>
        <v>0</v>
      </c>
      <c r="U7" s="118">
        <f t="shared" si="0"/>
        <v>0</v>
      </c>
      <c r="V7" s="118">
        <f t="shared" si="0"/>
        <v>0</v>
      </c>
      <c r="W7" s="28">
        <f>I7+P7</f>
        <v>0</v>
      </c>
      <c r="X7" s="120">
        <f>W7*0.2</f>
        <v>0</v>
      </c>
      <c r="Y7" s="125" t="s">
        <v>199</v>
      </c>
      <c r="Z7" s="122" t="e">
        <f>Y7*0.8</f>
        <v>#VALUE!</v>
      </c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3"/>
    </row>
    <row r="8" spans="1:44" s="121" customFormat="1" x14ac:dyDescent="0.3">
      <c r="A8" s="115">
        <v>2</v>
      </c>
      <c r="B8" s="125">
        <v>204294</v>
      </c>
      <c r="C8" s="125" t="s">
        <v>105</v>
      </c>
      <c r="D8" s="116">
        <v>6</v>
      </c>
      <c r="E8" s="116">
        <v>4</v>
      </c>
      <c r="F8" s="116">
        <v>2</v>
      </c>
      <c r="G8" s="116">
        <v>8</v>
      </c>
      <c r="H8" s="116">
        <v>7</v>
      </c>
      <c r="I8" s="116">
        <f t="shared" ref="I8:I71" si="1">SUM(D8:H8)</f>
        <v>27</v>
      </c>
      <c r="J8" s="116">
        <f t="shared" ref="J8:J71" si="2">I8*0.15</f>
        <v>4.05</v>
      </c>
      <c r="K8" s="117">
        <v>2</v>
      </c>
      <c r="L8" s="117">
        <v>3</v>
      </c>
      <c r="M8" s="117">
        <v>2</v>
      </c>
      <c r="N8" s="117">
        <v>1</v>
      </c>
      <c r="O8" s="117">
        <v>2</v>
      </c>
      <c r="P8" s="117">
        <f t="shared" ref="P8:P71" si="3">SUM(K8:O8)</f>
        <v>10</v>
      </c>
      <c r="Q8" s="117">
        <f t="shared" ref="Q8:Q71" si="4">P8*0.05</f>
        <v>0.5</v>
      </c>
      <c r="R8" s="118">
        <f t="shared" ref="R8:R71" si="5">D8*0.15+K8*0.05</f>
        <v>0.99999999999999989</v>
      </c>
      <c r="S8" s="118">
        <f t="shared" ref="S8:S71" si="6">E8*0.15+L8*0.05</f>
        <v>0.75</v>
      </c>
      <c r="T8" s="118">
        <f t="shared" ref="T8:T71" si="7">F8*0.15+M8*0.05</f>
        <v>0.4</v>
      </c>
      <c r="U8" s="118">
        <f t="shared" ref="U8:U71" si="8">G8*0.15+N8*0.05</f>
        <v>1.25</v>
      </c>
      <c r="V8" s="118">
        <f t="shared" ref="V8:V71" si="9">H8*0.15+O8*0.05</f>
        <v>1.1500000000000001</v>
      </c>
      <c r="W8" s="28">
        <f t="shared" ref="W8:W71" si="10">I8+P8</f>
        <v>37</v>
      </c>
      <c r="X8" s="120">
        <f t="shared" ref="X8:X71" si="11">W8*0.2</f>
        <v>7.4</v>
      </c>
      <c r="Y8" s="125">
        <v>30</v>
      </c>
      <c r="Z8" s="122">
        <f t="shared" ref="Z8:Z71" si="12">Y8*0.8</f>
        <v>24</v>
      </c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3"/>
    </row>
    <row r="9" spans="1:44" s="121" customFormat="1" x14ac:dyDescent="0.3">
      <c r="A9" s="115">
        <v>3</v>
      </c>
      <c r="B9" s="125">
        <v>204295</v>
      </c>
      <c r="C9" s="125" t="s">
        <v>106</v>
      </c>
      <c r="D9" s="116">
        <v>9</v>
      </c>
      <c r="E9" s="116">
        <v>7</v>
      </c>
      <c r="F9" s="116">
        <v>5.5</v>
      </c>
      <c r="G9" s="116">
        <v>6</v>
      </c>
      <c r="H9" s="116">
        <v>8</v>
      </c>
      <c r="I9" s="116">
        <f t="shared" si="1"/>
        <v>35.5</v>
      </c>
      <c r="J9" s="116">
        <f t="shared" si="2"/>
        <v>5.3250000000000002</v>
      </c>
      <c r="K9" s="117">
        <v>3</v>
      </c>
      <c r="L9" s="117">
        <v>2.5</v>
      </c>
      <c r="M9" s="117">
        <v>1</v>
      </c>
      <c r="N9" s="117">
        <v>1.5</v>
      </c>
      <c r="O9" s="117">
        <v>1</v>
      </c>
      <c r="P9" s="117">
        <f t="shared" si="3"/>
        <v>9</v>
      </c>
      <c r="Q9" s="117">
        <f t="shared" si="4"/>
        <v>0.45</v>
      </c>
      <c r="R9" s="118">
        <f t="shared" si="5"/>
        <v>1.5</v>
      </c>
      <c r="S9" s="118">
        <f t="shared" si="6"/>
        <v>1.175</v>
      </c>
      <c r="T9" s="118">
        <f t="shared" si="7"/>
        <v>0.875</v>
      </c>
      <c r="U9" s="118">
        <f t="shared" si="8"/>
        <v>0.97499999999999987</v>
      </c>
      <c r="V9" s="118">
        <f t="shared" si="9"/>
        <v>1.25</v>
      </c>
      <c r="W9" s="28">
        <f t="shared" si="10"/>
        <v>44.5</v>
      </c>
      <c r="X9" s="120">
        <f t="shared" si="11"/>
        <v>8.9</v>
      </c>
      <c r="Y9" s="125">
        <v>36</v>
      </c>
      <c r="Z9" s="122">
        <f t="shared" si="12"/>
        <v>28.8</v>
      </c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3"/>
    </row>
    <row r="10" spans="1:44" s="121" customFormat="1" x14ac:dyDescent="0.3">
      <c r="A10" s="115">
        <v>4</v>
      </c>
      <c r="B10" s="125">
        <v>204296</v>
      </c>
      <c r="C10" s="125" t="s">
        <v>107</v>
      </c>
      <c r="D10" s="116">
        <v>3</v>
      </c>
      <c r="E10" s="116">
        <v>3</v>
      </c>
      <c r="F10" s="116">
        <v>2</v>
      </c>
      <c r="G10" s="116">
        <v>1.5</v>
      </c>
      <c r="H10" s="116">
        <v>2</v>
      </c>
      <c r="I10" s="116">
        <f t="shared" si="1"/>
        <v>11.5</v>
      </c>
      <c r="J10" s="116">
        <f t="shared" si="2"/>
        <v>1.7249999999999999</v>
      </c>
      <c r="K10" s="117">
        <v>0.5</v>
      </c>
      <c r="L10" s="117">
        <v>2</v>
      </c>
      <c r="M10" s="117">
        <v>3</v>
      </c>
      <c r="N10" s="117">
        <v>2</v>
      </c>
      <c r="O10" s="117">
        <v>1</v>
      </c>
      <c r="P10" s="117">
        <f t="shared" si="3"/>
        <v>8.5</v>
      </c>
      <c r="Q10" s="117">
        <f t="shared" si="4"/>
        <v>0.42500000000000004</v>
      </c>
      <c r="R10" s="118">
        <f t="shared" si="5"/>
        <v>0.47499999999999998</v>
      </c>
      <c r="S10" s="118">
        <f t="shared" si="6"/>
        <v>0.54999999999999993</v>
      </c>
      <c r="T10" s="118">
        <f t="shared" si="7"/>
        <v>0.45</v>
      </c>
      <c r="U10" s="118">
        <f t="shared" si="8"/>
        <v>0.32499999999999996</v>
      </c>
      <c r="V10" s="118">
        <f t="shared" si="9"/>
        <v>0.35</v>
      </c>
      <c r="W10" s="28">
        <f t="shared" si="10"/>
        <v>20</v>
      </c>
      <c r="X10" s="120">
        <f t="shared" si="11"/>
        <v>4</v>
      </c>
      <c r="Y10" s="125">
        <v>13</v>
      </c>
      <c r="Z10" s="122">
        <f t="shared" si="12"/>
        <v>10.4</v>
      </c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3"/>
    </row>
    <row r="11" spans="1:44" s="121" customFormat="1" x14ac:dyDescent="0.3">
      <c r="A11" s="115">
        <v>5</v>
      </c>
      <c r="B11" s="125">
        <v>204297</v>
      </c>
      <c r="C11" s="125" t="s">
        <v>108</v>
      </c>
      <c r="D11" s="116">
        <v>9</v>
      </c>
      <c r="E11" s="116">
        <v>5</v>
      </c>
      <c r="F11" s="116">
        <v>8</v>
      </c>
      <c r="G11" s="116">
        <v>10</v>
      </c>
      <c r="H11" s="116">
        <v>8</v>
      </c>
      <c r="I11" s="116">
        <f t="shared" si="1"/>
        <v>40</v>
      </c>
      <c r="J11" s="116">
        <f t="shared" si="2"/>
        <v>6</v>
      </c>
      <c r="K11" s="117">
        <v>2</v>
      </c>
      <c r="L11" s="117">
        <v>0.5</v>
      </c>
      <c r="M11" s="117">
        <v>2</v>
      </c>
      <c r="N11" s="117">
        <v>2</v>
      </c>
      <c r="O11" s="117">
        <v>3</v>
      </c>
      <c r="P11" s="117">
        <f t="shared" si="3"/>
        <v>9.5</v>
      </c>
      <c r="Q11" s="117">
        <f t="shared" si="4"/>
        <v>0.47500000000000003</v>
      </c>
      <c r="R11" s="118">
        <f t="shared" si="5"/>
        <v>1.45</v>
      </c>
      <c r="S11" s="118">
        <f t="shared" si="6"/>
        <v>0.77500000000000002</v>
      </c>
      <c r="T11" s="118">
        <f t="shared" si="7"/>
        <v>1.3</v>
      </c>
      <c r="U11" s="118">
        <f t="shared" si="8"/>
        <v>1.6</v>
      </c>
      <c r="V11" s="118">
        <f t="shared" si="9"/>
        <v>1.35</v>
      </c>
      <c r="W11" s="28">
        <f t="shared" si="10"/>
        <v>49.5</v>
      </c>
      <c r="X11" s="120">
        <f t="shared" si="11"/>
        <v>9.9</v>
      </c>
      <c r="Y11" s="125">
        <v>47</v>
      </c>
      <c r="Z11" s="122">
        <f t="shared" si="12"/>
        <v>37.6</v>
      </c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3"/>
    </row>
    <row r="12" spans="1:44" s="121" customFormat="1" x14ac:dyDescent="0.3">
      <c r="A12" s="115">
        <v>6</v>
      </c>
      <c r="B12" s="125">
        <v>204298</v>
      </c>
      <c r="C12" s="125" t="s">
        <v>109</v>
      </c>
      <c r="D12" s="116">
        <v>8</v>
      </c>
      <c r="E12" s="116">
        <v>7.5</v>
      </c>
      <c r="F12" s="116">
        <v>8.5</v>
      </c>
      <c r="G12" s="116">
        <v>11</v>
      </c>
      <c r="H12" s="116">
        <v>9</v>
      </c>
      <c r="I12" s="116">
        <f t="shared" si="1"/>
        <v>44</v>
      </c>
      <c r="J12" s="116">
        <f t="shared" si="2"/>
        <v>6.6</v>
      </c>
      <c r="K12" s="117">
        <v>4</v>
      </c>
      <c r="L12" s="117">
        <v>3</v>
      </c>
      <c r="M12" s="117">
        <v>2</v>
      </c>
      <c r="N12" s="117">
        <v>1</v>
      </c>
      <c r="O12" s="117">
        <v>1</v>
      </c>
      <c r="P12" s="117">
        <f t="shared" si="3"/>
        <v>11</v>
      </c>
      <c r="Q12" s="117">
        <f t="shared" si="4"/>
        <v>0.55000000000000004</v>
      </c>
      <c r="R12" s="118">
        <f t="shared" si="5"/>
        <v>1.4</v>
      </c>
      <c r="S12" s="118">
        <f t="shared" si="6"/>
        <v>1.2749999999999999</v>
      </c>
      <c r="T12" s="118">
        <f t="shared" si="7"/>
        <v>1.375</v>
      </c>
      <c r="U12" s="118">
        <f t="shared" si="8"/>
        <v>1.7</v>
      </c>
      <c r="V12" s="118">
        <f t="shared" si="9"/>
        <v>1.4</v>
      </c>
      <c r="W12" s="28">
        <f t="shared" si="10"/>
        <v>55</v>
      </c>
      <c r="X12" s="120">
        <f t="shared" si="11"/>
        <v>11</v>
      </c>
      <c r="Y12" s="125">
        <v>50</v>
      </c>
      <c r="Z12" s="122">
        <f t="shared" si="12"/>
        <v>40</v>
      </c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3"/>
    </row>
    <row r="13" spans="1:44" s="121" customFormat="1" x14ac:dyDescent="0.3">
      <c r="A13" s="115">
        <v>7</v>
      </c>
      <c r="B13" s="125">
        <v>204299</v>
      </c>
      <c r="C13" s="125" t="s">
        <v>110</v>
      </c>
      <c r="D13" s="116">
        <v>2.5</v>
      </c>
      <c r="E13" s="116">
        <v>3</v>
      </c>
      <c r="F13" s="116">
        <v>1.5</v>
      </c>
      <c r="G13" s="116">
        <v>2</v>
      </c>
      <c r="H13" s="116">
        <v>6</v>
      </c>
      <c r="I13" s="116">
        <f t="shared" si="1"/>
        <v>15</v>
      </c>
      <c r="J13" s="116">
        <f t="shared" si="2"/>
        <v>2.25</v>
      </c>
      <c r="K13" s="117">
        <v>2</v>
      </c>
      <c r="L13" s="117">
        <v>1</v>
      </c>
      <c r="M13" s="117">
        <v>2</v>
      </c>
      <c r="N13" s="117">
        <v>3</v>
      </c>
      <c r="O13" s="117">
        <v>2</v>
      </c>
      <c r="P13" s="117">
        <f t="shared" si="3"/>
        <v>10</v>
      </c>
      <c r="Q13" s="117">
        <f t="shared" si="4"/>
        <v>0.5</v>
      </c>
      <c r="R13" s="118">
        <f t="shared" si="5"/>
        <v>0.47499999999999998</v>
      </c>
      <c r="S13" s="118">
        <f t="shared" si="6"/>
        <v>0.49999999999999994</v>
      </c>
      <c r="T13" s="118">
        <f t="shared" si="7"/>
        <v>0.32499999999999996</v>
      </c>
      <c r="U13" s="118">
        <f t="shared" si="8"/>
        <v>0.45</v>
      </c>
      <c r="V13" s="118">
        <f t="shared" si="9"/>
        <v>0.99999999999999989</v>
      </c>
      <c r="W13" s="28">
        <f t="shared" si="10"/>
        <v>25</v>
      </c>
      <c r="X13" s="120">
        <f t="shared" si="11"/>
        <v>5</v>
      </c>
      <c r="Y13" s="125">
        <v>19</v>
      </c>
      <c r="Z13" s="122">
        <f t="shared" si="12"/>
        <v>15.200000000000001</v>
      </c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3"/>
    </row>
    <row r="14" spans="1:44" s="121" customFormat="1" x14ac:dyDescent="0.3">
      <c r="A14" s="115">
        <v>8</v>
      </c>
      <c r="B14" s="125">
        <v>204300</v>
      </c>
      <c r="C14" s="125" t="s">
        <v>111</v>
      </c>
      <c r="D14" s="116">
        <v>3</v>
      </c>
      <c r="E14" s="116">
        <v>5</v>
      </c>
      <c r="F14" s="116">
        <v>4.5</v>
      </c>
      <c r="G14" s="116">
        <v>6</v>
      </c>
      <c r="H14" s="116">
        <v>5.5</v>
      </c>
      <c r="I14" s="116">
        <f t="shared" si="1"/>
        <v>24</v>
      </c>
      <c r="J14" s="116">
        <f t="shared" si="2"/>
        <v>3.5999999999999996</v>
      </c>
      <c r="K14" s="117">
        <v>1.5</v>
      </c>
      <c r="L14" s="117">
        <v>2</v>
      </c>
      <c r="M14" s="117">
        <v>3</v>
      </c>
      <c r="N14" s="117">
        <v>2</v>
      </c>
      <c r="O14" s="117">
        <v>1</v>
      </c>
      <c r="P14" s="117">
        <f t="shared" si="3"/>
        <v>9.5</v>
      </c>
      <c r="Q14" s="117">
        <f t="shared" si="4"/>
        <v>0.47500000000000003</v>
      </c>
      <c r="R14" s="118">
        <f t="shared" si="5"/>
        <v>0.52499999999999991</v>
      </c>
      <c r="S14" s="118">
        <f t="shared" si="6"/>
        <v>0.85</v>
      </c>
      <c r="T14" s="118">
        <f t="shared" si="7"/>
        <v>0.82499999999999996</v>
      </c>
      <c r="U14" s="118">
        <f t="shared" si="8"/>
        <v>0.99999999999999989</v>
      </c>
      <c r="V14" s="118">
        <f t="shared" si="9"/>
        <v>0.875</v>
      </c>
      <c r="W14" s="28">
        <f t="shared" si="10"/>
        <v>33.5</v>
      </c>
      <c r="X14" s="120">
        <f t="shared" si="11"/>
        <v>6.7</v>
      </c>
      <c r="Y14" s="125">
        <v>25</v>
      </c>
      <c r="Z14" s="122">
        <f t="shared" si="12"/>
        <v>20</v>
      </c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3"/>
    </row>
    <row r="15" spans="1:44" s="121" customFormat="1" x14ac:dyDescent="0.3">
      <c r="A15" s="115">
        <v>9</v>
      </c>
      <c r="B15" s="125">
        <v>204301</v>
      </c>
      <c r="C15" s="125" t="s">
        <v>112</v>
      </c>
      <c r="D15" s="116">
        <v>2</v>
      </c>
      <c r="E15" s="116">
        <v>3</v>
      </c>
      <c r="F15" s="116">
        <v>5</v>
      </c>
      <c r="G15" s="116">
        <v>5.5</v>
      </c>
      <c r="H15" s="116">
        <v>7</v>
      </c>
      <c r="I15" s="116">
        <f t="shared" si="1"/>
        <v>22.5</v>
      </c>
      <c r="J15" s="116">
        <f t="shared" si="2"/>
        <v>3.375</v>
      </c>
      <c r="K15" s="117">
        <v>2.5</v>
      </c>
      <c r="L15" s="117">
        <v>2</v>
      </c>
      <c r="M15" s="117">
        <v>2</v>
      </c>
      <c r="N15" s="117">
        <v>1</v>
      </c>
      <c r="O15" s="117">
        <v>1</v>
      </c>
      <c r="P15" s="117">
        <f t="shared" si="3"/>
        <v>8.5</v>
      </c>
      <c r="Q15" s="117">
        <f t="shared" si="4"/>
        <v>0.42500000000000004</v>
      </c>
      <c r="R15" s="118">
        <f t="shared" si="5"/>
        <v>0.42499999999999999</v>
      </c>
      <c r="S15" s="118">
        <f t="shared" si="6"/>
        <v>0.54999999999999993</v>
      </c>
      <c r="T15" s="118">
        <f t="shared" si="7"/>
        <v>0.85</v>
      </c>
      <c r="U15" s="118">
        <f t="shared" si="8"/>
        <v>0.875</v>
      </c>
      <c r="V15" s="118">
        <f t="shared" si="9"/>
        <v>1.1000000000000001</v>
      </c>
      <c r="W15" s="28">
        <f t="shared" si="10"/>
        <v>31</v>
      </c>
      <c r="X15" s="120">
        <f t="shared" si="11"/>
        <v>6.2</v>
      </c>
      <c r="Y15" s="125">
        <v>24</v>
      </c>
      <c r="Z15" s="122">
        <f t="shared" si="12"/>
        <v>19.200000000000003</v>
      </c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3"/>
    </row>
    <row r="16" spans="1:44" s="121" customFormat="1" x14ac:dyDescent="0.3">
      <c r="A16" s="115">
        <v>10</v>
      </c>
      <c r="B16" s="125">
        <v>204302</v>
      </c>
      <c r="C16" s="125" t="s">
        <v>113</v>
      </c>
      <c r="D16" s="116">
        <v>3</v>
      </c>
      <c r="E16" s="116">
        <v>2.5</v>
      </c>
      <c r="F16" s="116">
        <v>7</v>
      </c>
      <c r="G16" s="116">
        <v>6</v>
      </c>
      <c r="H16" s="116">
        <v>5</v>
      </c>
      <c r="I16" s="116">
        <f t="shared" si="1"/>
        <v>23.5</v>
      </c>
      <c r="J16" s="116">
        <f t="shared" si="2"/>
        <v>3.5249999999999999</v>
      </c>
      <c r="K16" s="117">
        <v>1.5</v>
      </c>
      <c r="L16" s="117">
        <v>1.5</v>
      </c>
      <c r="M16" s="117">
        <v>1</v>
      </c>
      <c r="N16" s="117">
        <v>2</v>
      </c>
      <c r="O16" s="117">
        <v>1</v>
      </c>
      <c r="P16" s="117">
        <f t="shared" si="3"/>
        <v>7</v>
      </c>
      <c r="Q16" s="117">
        <f t="shared" si="4"/>
        <v>0.35000000000000003</v>
      </c>
      <c r="R16" s="118">
        <f t="shared" si="5"/>
        <v>0.52499999999999991</v>
      </c>
      <c r="S16" s="118">
        <f t="shared" si="6"/>
        <v>0.45</v>
      </c>
      <c r="T16" s="118">
        <f t="shared" si="7"/>
        <v>1.1000000000000001</v>
      </c>
      <c r="U16" s="118">
        <f t="shared" si="8"/>
        <v>0.99999999999999989</v>
      </c>
      <c r="V16" s="118">
        <f t="shared" si="9"/>
        <v>0.8</v>
      </c>
      <c r="W16" s="28">
        <f t="shared" si="10"/>
        <v>30.5</v>
      </c>
      <c r="X16" s="120">
        <f t="shared" si="11"/>
        <v>6.1000000000000005</v>
      </c>
      <c r="Y16" s="125">
        <v>24</v>
      </c>
      <c r="Z16" s="122">
        <f t="shared" si="12"/>
        <v>19.200000000000003</v>
      </c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3"/>
    </row>
    <row r="17" spans="1:44" s="121" customFormat="1" x14ac:dyDescent="0.3">
      <c r="A17" s="115">
        <v>11</v>
      </c>
      <c r="B17" s="125">
        <v>204303</v>
      </c>
      <c r="C17" s="125" t="s">
        <v>114</v>
      </c>
      <c r="D17" s="116">
        <v>2.5</v>
      </c>
      <c r="E17" s="116">
        <v>3.5</v>
      </c>
      <c r="F17" s="116">
        <v>4</v>
      </c>
      <c r="G17" s="116">
        <v>5</v>
      </c>
      <c r="H17" s="116">
        <v>6</v>
      </c>
      <c r="I17" s="116">
        <f t="shared" si="1"/>
        <v>21</v>
      </c>
      <c r="J17" s="116">
        <f t="shared" si="2"/>
        <v>3.15</v>
      </c>
      <c r="K17" s="117">
        <v>2</v>
      </c>
      <c r="L17" s="117">
        <v>3</v>
      </c>
      <c r="M17" s="117">
        <v>2</v>
      </c>
      <c r="N17" s="117">
        <v>1</v>
      </c>
      <c r="O17" s="117">
        <v>1</v>
      </c>
      <c r="P17" s="117">
        <f t="shared" si="3"/>
        <v>9</v>
      </c>
      <c r="Q17" s="117">
        <f t="shared" si="4"/>
        <v>0.45</v>
      </c>
      <c r="R17" s="118">
        <f t="shared" si="5"/>
        <v>0.47499999999999998</v>
      </c>
      <c r="S17" s="118">
        <f t="shared" si="6"/>
        <v>0.67500000000000004</v>
      </c>
      <c r="T17" s="118">
        <f t="shared" si="7"/>
        <v>0.7</v>
      </c>
      <c r="U17" s="118">
        <f t="shared" si="8"/>
        <v>0.8</v>
      </c>
      <c r="V17" s="118">
        <f t="shared" si="9"/>
        <v>0.95</v>
      </c>
      <c r="W17" s="28">
        <f t="shared" si="10"/>
        <v>30</v>
      </c>
      <c r="X17" s="120">
        <f t="shared" si="11"/>
        <v>6</v>
      </c>
      <c r="Y17" s="125">
        <v>23</v>
      </c>
      <c r="Z17" s="122">
        <f t="shared" si="12"/>
        <v>18.400000000000002</v>
      </c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3"/>
    </row>
    <row r="18" spans="1:44" s="121" customFormat="1" x14ac:dyDescent="0.3">
      <c r="A18" s="115">
        <v>12</v>
      </c>
      <c r="B18" s="125">
        <v>204304</v>
      </c>
      <c r="C18" s="125" t="s">
        <v>115</v>
      </c>
      <c r="D18" s="116">
        <v>4</v>
      </c>
      <c r="E18" s="116">
        <v>2.5</v>
      </c>
      <c r="F18" s="116">
        <v>5</v>
      </c>
      <c r="G18" s="116">
        <v>4.5</v>
      </c>
      <c r="H18" s="116">
        <v>6</v>
      </c>
      <c r="I18" s="116">
        <f t="shared" si="1"/>
        <v>22</v>
      </c>
      <c r="J18" s="116">
        <f t="shared" si="2"/>
        <v>3.3</v>
      </c>
      <c r="K18" s="117">
        <v>2</v>
      </c>
      <c r="L18" s="117">
        <v>2</v>
      </c>
      <c r="M18" s="117">
        <v>3</v>
      </c>
      <c r="N18" s="117">
        <v>1</v>
      </c>
      <c r="O18" s="117">
        <v>1</v>
      </c>
      <c r="P18" s="117">
        <f t="shared" si="3"/>
        <v>9</v>
      </c>
      <c r="Q18" s="117">
        <f t="shared" si="4"/>
        <v>0.45</v>
      </c>
      <c r="R18" s="118">
        <f t="shared" si="5"/>
        <v>0.7</v>
      </c>
      <c r="S18" s="118">
        <f t="shared" si="6"/>
        <v>0.47499999999999998</v>
      </c>
      <c r="T18" s="118">
        <f t="shared" si="7"/>
        <v>0.9</v>
      </c>
      <c r="U18" s="118">
        <f t="shared" si="8"/>
        <v>0.72499999999999998</v>
      </c>
      <c r="V18" s="118">
        <f t="shared" si="9"/>
        <v>0.95</v>
      </c>
      <c r="W18" s="28">
        <f t="shared" si="10"/>
        <v>31</v>
      </c>
      <c r="X18" s="120">
        <f t="shared" si="11"/>
        <v>6.2</v>
      </c>
      <c r="Y18" s="125">
        <v>25</v>
      </c>
      <c r="Z18" s="122">
        <f t="shared" si="12"/>
        <v>20</v>
      </c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3"/>
    </row>
    <row r="19" spans="1:44" s="121" customFormat="1" x14ac:dyDescent="0.3">
      <c r="A19" s="115">
        <v>13</v>
      </c>
      <c r="B19" s="125">
        <v>204305</v>
      </c>
      <c r="C19" s="125" t="s">
        <v>116</v>
      </c>
      <c r="D19" s="116">
        <v>8.5</v>
      </c>
      <c r="E19" s="116">
        <v>7</v>
      </c>
      <c r="F19" s="116">
        <v>6.5</v>
      </c>
      <c r="G19" s="116">
        <v>10</v>
      </c>
      <c r="H19" s="116">
        <v>9</v>
      </c>
      <c r="I19" s="116">
        <f t="shared" si="1"/>
        <v>41</v>
      </c>
      <c r="J19" s="116">
        <f t="shared" si="2"/>
        <v>6.1499999999999995</v>
      </c>
      <c r="K19" s="117">
        <v>3</v>
      </c>
      <c r="L19" s="117">
        <v>2.5</v>
      </c>
      <c r="M19" s="117">
        <v>2</v>
      </c>
      <c r="N19" s="117">
        <v>1.5</v>
      </c>
      <c r="O19" s="117">
        <v>2.5</v>
      </c>
      <c r="P19" s="117">
        <f t="shared" si="3"/>
        <v>11.5</v>
      </c>
      <c r="Q19" s="117">
        <f t="shared" si="4"/>
        <v>0.57500000000000007</v>
      </c>
      <c r="R19" s="118">
        <f t="shared" si="5"/>
        <v>1.4249999999999998</v>
      </c>
      <c r="S19" s="118">
        <f t="shared" si="6"/>
        <v>1.175</v>
      </c>
      <c r="T19" s="118">
        <f t="shared" si="7"/>
        <v>1.075</v>
      </c>
      <c r="U19" s="118">
        <f t="shared" si="8"/>
        <v>1.575</v>
      </c>
      <c r="V19" s="118">
        <f t="shared" si="9"/>
        <v>1.4749999999999999</v>
      </c>
      <c r="W19" s="28">
        <f t="shared" si="10"/>
        <v>52.5</v>
      </c>
      <c r="X19" s="120">
        <f t="shared" si="11"/>
        <v>10.5</v>
      </c>
      <c r="Y19" s="125">
        <v>43</v>
      </c>
      <c r="Z19" s="122">
        <f t="shared" si="12"/>
        <v>34.4</v>
      </c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3"/>
    </row>
    <row r="20" spans="1:44" s="121" customFormat="1" x14ac:dyDescent="0.3">
      <c r="A20" s="115">
        <v>14</v>
      </c>
      <c r="B20" s="125">
        <v>204306</v>
      </c>
      <c r="C20" s="125" t="s">
        <v>117</v>
      </c>
      <c r="D20" s="116">
        <v>3</v>
      </c>
      <c r="E20" s="116">
        <v>5</v>
      </c>
      <c r="F20" s="116">
        <v>2.5</v>
      </c>
      <c r="G20" s="116">
        <v>2</v>
      </c>
      <c r="H20" s="116">
        <v>3.5</v>
      </c>
      <c r="I20" s="116">
        <f t="shared" si="1"/>
        <v>16</v>
      </c>
      <c r="J20" s="116">
        <f t="shared" si="2"/>
        <v>2.4</v>
      </c>
      <c r="K20" s="117">
        <v>1.5</v>
      </c>
      <c r="L20" s="117">
        <v>2</v>
      </c>
      <c r="M20" s="117">
        <v>3</v>
      </c>
      <c r="N20" s="117">
        <v>2</v>
      </c>
      <c r="O20" s="117">
        <v>1</v>
      </c>
      <c r="P20" s="117">
        <f t="shared" si="3"/>
        <v>9.5</v>
      </c>
      <c r="Q20" s="117">
        <f t="shared" si="4"/>
        <v>0.47500000000000003</v>
      </c>
      <c r="R20" s="118">
        <f t="shared" si="5"/>
        <v>0.52499999999999991</v>
      </c>
      <c r="S20" s="118">
        <f t="shared" si="6"/>
        <v>0.85</v>
      </c>
      <c r="T20" s="118">
        <f t="shared" si="7"/>
        <v>0.52500000000000002</v>
      </c>
      <c r="U20" s="118">
        <f t="shared" si="8"/>
        <v>0.4</v>
      </c>
      <c r="V20" s="118">
        <f t="shared" si="9"/>
        <v>0.57500000000000007</v>
      </c>
      <c r="W20" s="28">
        <f t="shared" si="10"/>
        <v>25.5</v>
      </c>
      <c r="X20" s="120">
        <f t="shared" si="11"/>
        <v>5.1000000000000005</v>
      </c>
      <c r="Y20" s="125">
        <v>18</v>
      </c>
      <c r="Z20" s="122">
        <f t="shared" si="12"/>
        <v>14.4</v>
      </c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3"/>
    </row>
    <row r="21" spans="1:44" s="121" customFormat="1" x14ac:dyDescent="0.3">
      <c r="A21" s="115">
        <v>15</v>
      </c>
      <c r="B21" s="125">
        <v>204307</v>
      </c>
      <c r="C21" s="125" t="s">
        <v>118</v>
      </c>
      <c r="D21" s="116">
        <v>6</v>
      </c>
      <c r="E21" s="116">
        <v>6.5</v>
      </c>
      <c r="F21" s="116">
        <v>9</v>
      </c>
      <c r="G21" s="116">
        <v>10</v>
      </c>
      <c r="H21" s="116">
        <v>8</v>
      </c>
      <c r="I21" s="116">
        <f t="shared" si="1"/>
        <v>39.5</v>
      </c>
      <c r="J21" s="116">
        <f t="shared" si="2"/>
        <v>5.9249999999999998</v>
      </c>
      <c r="K21" s="117">
        <v>3</v>
      </c>
      <c r="L21" s="117">
        <v>2</v>
      </c>
      <c r="M21" s="117">
        <v>4</v>
      </c>
      <c r="N21" s="117">
        <v>3</v>
      </c>
      <c r="O21" s="117">
        <v>2</v>
      </c>
      <c r="P21" s="117">
        <f t="shared" si="3"/>
        <v>14</v>
      </c>
      <c r="Q21" s="117">
        <f t="shared" si="4"/>
        <v>0.70000000000000007</v>
      </c>
      <c r="R21" s="118">
        <f t="shared" si="5"/>
        <v>1.0499999999999998</v>
      </c>
      <c r="S21" s="118">
        <f t="shared" si="6"/>
        <v>1.075</v>
      </c>
      <c r="T21" s="118">
        <f t="shared" si="7"/>
        <v>1.5499999999999998</v>
      </c>
      <c r="U21" s="118">
        <f t="shared" si="8"/>
        <v>1.65</v>
      </c>
      <c r="V21" s="118">
        <f t="shared" si="9"/>
        <v>1.3</v>
      </c>
      <c r="W21" s="28">
        <f t="shared" si="10"/>
        <v>53.5</v>
      </c>
      <c r="X21" s="120">
        <f t="shared" si="11"/>
        <v>10.700000000000001</v>
      </c>
      <c r="Y21" s="125">
        <v>42</v>
      </c>
      <c r="Z21" s="122">
        <f t="shared" si="12"/>
        <v>33.6</v>
      </c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3"/>
    </row>
    <row r="22" spans="1:44" s="121" customFormat="1" x14ac:dyDescent="0.3">
      <c r="A22" s="115">
        <v>16</v>
      </c>
      <c r="B22" s="125">
        <v>204308</v>
      </c>
      <c r="C22" s="125" t="s">
        <v>119</v>
      </c>
      <c r="D22" s="116">
        <v>4.5</v>
      </c>
      <c r="E22" s="116">
        <v>6</v>
      </c>
      <c r="F22" s="116">
        <v>8</v>
      </c>
      <c r="G22" s="116">
        <v>6.5</v>
      </c>
      <c r="H22" s="116">
        <v>7</v>
      </c>
      <c r="I22" s="116">
        <f t="shared" si="1"/>
        <v>32</v>
      </c>
      <c r="J22" s="116">
        <f t="shared" si="2"/>
        <v>4.8</v>
      </c>
      <c r="K22" s="117">
        <v>2</v>
      </c>
      <c r="L22" s="117">
        <v>1</v>
      </c>
      <c r="M22" s="117">
        <v>2</v>
      </c>
      <c r="N22" s="117">
        <v>3</v>
      </c>
      <c r="O22" s="117">
        <v>4</v>
      </c>
      <c r="P22" s="117">
        <f t="shared" si="3"/>
        <v>12</v>
      </c>
      <c r="Q22" s="117">
        <f t="shared" si="4"/>
        <v>0.60000000000000009</v>
      </c>
      <c r="R22" s="118">
        <f t="shared" si="5"/>
        <v>0.77499999999999991</v>
      </c>
      <c r="S22" s="118">
        <f t="shared" si="6"/>
        <v>0.95</v>
      </c>
      <c r="T22" s="118">
        <f t="shared" si="7"/>
        <v>1.3</v>
      </c>
      <c r="U22" s="118">
        <f t="shared" si="8"/>
        <v>1.125</v>
      </c>
      <c r="V22" s="118">
        <f t="shared" si="9"/>
        <v>1.25</v>
      </c>
      <c r="W22" s="28">
        <f t="shared" si="10"/>
        <v>44</v>
      </c>
      <c r="X22" s="120">
        <f t="shared" si="11"/>
        <v>8.8000000000000007</v>
      </c>
      <c r="Y22" s="125">
        <v>39</v>
      </c>
      <c r="Z22" s="122">
        <f t="shared" si="12"/>
        <v>31.200000000000003</v>
      </c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3"/>
    </row>
    <row r="23" spans="1:44" s="121" customFormat="1" x14ac:dyDescent="0.3">
      <c r="A23" s="115">
        <v>17</v>
      </c>
      <c r="B23" s="125">
        <v>204309</v>
      </c>
      <c r="C23" s="125" t="s">
        <v>120</v>
      </c>
      <c r="D23" s="116">
        <v>13</v>
      </c>
      <c r="E23" s="116">
        <v>14</v>
      </c>
      <c r="F23" s="116">
        <v>10.5</v>
      </c>
      <c r="G23" s="116">
        <v>15</v>
      </c>
      <c r="H23" s="116">
        <v>12</v>
      </c>
      <c r="I23" s="116">
        <f t="shared" si="1"/>
        <v>64.5</v>
      </c>
      <c r="J23" s="116">
        <f t="shared" si="2"/>
        <v>9.6749999999999989</v>
      </c>
      <c r="K23" s="117">
        <v>5</v>
      </c>
      <c r="L23" s="117">
        <v>4</v>
      </c>
      <c r="M23" s="117">
        <v>5</v>
      </c>
      <c r="N23" s="117">
        <v>4</v>
      </c>
      <c r="O23" s="117">
        <v>3</v>
      </c>
      <c r="P23" s="117">
        <f t="shared" si="3"/>
        <v>21</v>
      </c>
      <c r="Q23" s="117">
        <f t="shared" si="4"/>
        <v>1.05</v>
      </c>
      <c r="R23" s="118">
        <f t="shared" si="5"/>
        <v>2.2000000000000002</v>
      </c>
      <c r="S23" s="118">
        <f t="shared" si="6"/>
        <v>2.3000000000000003</v>
      </c>
      <c r="T23" s="118">
        <f t="shared" si="7"/>
        <v>1.825</v>
      </c>
      <c r="U23" s="118">
        <f t="shared" si="8"/>
        <v>2.4500000000000002</v>
      </c>
      <c r="V23" s="118">
        <f t="shared" si="9"/>
        <v>1.9499999999999997</v>
      </c>
      <c r="W23" s="28">
        <f t="shared" si="10"/>
        <v>85.5</v>
      </c>
      <c r="X23" s="120">
        <f t="shared" si="11"/>
        <v>17.100000000000001</v>
      </c>
      <c r="Y23" s="125">
        <v>65</v>
      </c>
      <c r="Z23" s="122">
        <f t="shared" si="12"/>
        <v>52</v>
      </c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3"/>
    </row>
    <row r="24" spans="1:44" s="121" customFormat="1" x14ac:dyDescent="0.3">
      <c r="A24" s="115">
        <v>18</v>
      </c>
      <c r="B24" s="125">
        <v>204310</v>
      </c>
      <c r="C24" s="125" t="s">
        <v>121</v>
      </c>
      <c r="D24" s="116">
        <v>14</v>
      </c>
      <c r="E24" s="116">
        <v>12.5</v>
      </c>
      <c r="F24" s="116">
        <v>13</v>
      </c>
      <c r="G24" s="116">
        <v>14.5</v>
      </c>
      <c r="H24" s="116">
        <v>11</v>
      </c>
      <c r="I24" s="116">
        <f t="shared" si="1"/>
        <v>65</v>
      </c>
      <c r="J24" s="116">
        <f t="shared" si="2"/>
        <v>9.75</v>
      </c>
      <c r="K24" s="117">
        <v>5</v>
      </c>
      <c r="L24" s="117">
        <v>5</v>
      </c>
      <c r="M24" s="117">
        <v>4</v>
      </c>
      <c r="N24" s="117">
        <v>3</v>
      </c>
      <c r="O24" s="117">
        <v>5</v>
      </c>
      <c r="P24" s="117">
        <f t="shared" si="3"/>
        <v>22</v>
      </c>
      <c r="Q24" s="117">
        <f t="shared" si="4"/>
        <v>1.1000000000000001</v>
      </c>
      <c r="R24" s="118">
        <f t="shared" si="5"/>
        <v>2.35</v>
      </c>
      <c r="S24" s="118">
        <f t="shared" si="6"/>
        <v>2.125</v>
      </c>
      <c r="T24" s="118">
        <f t="shared" si="7"/>
        <v>2.15</v>
      </c>
      <c r="U24" s="118">
        <f t="shared" si="8"/>
        <v>2.3249999999999997</v>
      </c>
      <c r="V24" s="118">
        <f t="shared" si="9"/>
        <v>1.9</v>
      </c>
      <c r="W24" s="28">
        <f t="shared" si="10"/>
        <v>87</v>
      </c>
      <c r="X24" s="120">
        <f t="shared" si="11"/>
        <v>17.400000000000002</v>
      </c>
      <c r="Y24" s="125">
        <v>68</v>
      </c>
      <c r="Z24" s="122">
        <f t="shared" si="12"/>
        <v>54.400000000000006</v>
      </c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3"/>
    </row>
    <row r="25" spans="1:44" s="121" customFormat="1" x14ac:dyDescent="0.3">
      <c r="A25" s="115">
        <v>19</v>
      </c>
      <c r="B25" s="125">
        <v>204311</v>
      </c>
      <c r="C25" s="125" t="s">
        <v>122</v>
      </c>
      <c r="D25" s="116">
        <v>10</v>
      </c>
      <c r="E25" s="116">
        <v>7</v>
      </c>
      <c r="F25" s="116">
        <v>10</v>
      </c>
      <c r="G25" s="116">
        <v>9</v>
      </c>
      <c r="H25" s="116">
        <v>8</v>
      </c>
      <c r="I25" s="116">
        <f t="shared" si="1"/>
        <v>44</v>
      </c>
      <c r="J25" s="116">
        <f t="shared" si="2"/>
        <v>6.6</v>
      </c>
      <c r="K25" s="117">
        <v>4</v>
      </c>
      <c r="L25" s="117">
        <v>3</v>
      </c>
      <c r="M25" s="117">
        <v>2</v>
      </c>
      <c r="N25" s="117">
        <v>4</v>
      </c>
      <c r="O25" s="117">
        <v>3</v>
      </c>
      <c r="P25" s="117">
        <f t="shared" si="3"/>
        <v>16</v>
      </c>
      <c r="Q25" s="117">
        <f t="shared" si="4"/>
        <v>0.8</v>
      </c>
      <c r="R25" s="118">
        <f t="shared" si="5"/>
        <v>1.7</v>
      </c>
      <c r="S25" s="118">
        <f t="shared" si="6"/>
        <v>1.2000000000000002</v>
      </c>
      <c r="T25" s="118">
        <f t="shared" si="7"/>
        <v>1.6</v>
      </c>
      <c r="U25" s="118">
        <f t="shared" si="8"/>
        <v>1.5499999999999998</v>
      </c>
      <c r="V25" s="118">
        <f t="shared" si="9"/>
        <v>1.35</v>
      </c>
      <c r="W25" s="28">
        <f t="shared" si="10"/>
        <v>60</v>
      </c>
      <c r="X25" s="120">
        <f t="shared" si="11"/>
        <v>12</v>
      </c>
      <c r="Y25" s="125">
        <v>45</v>
      </c>
      <c r="Z25" s="122">
        <f t="shared" si="12"/>
        <v>36</v>
      </c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3"/>
    </row>
    <row r="26" spans="1:44" s="121" customFormat="1" x14ac:dyDescent="0.3">
      <c r="A26" s="115">
        <v>20</v>
      </c>
      <c r="B26" s="125">
        <v>204312</v>
      </c>
      <c r="C26" s="125" t="s">
        <v>123</v>
      </c>
      <c r="D26" s="116">
        <v>9</v>
      </c>
      <c r="E26" s="116">
        <v>6.5</v>
      </c>
      <c r="F26" s="116">
        <v>8.5</v>
      </c>
      <c r="G26" s="116">
        <v>7</v>
      </c>
      <c r="H26" s="116">
        <v>9</v>
      </c>
      <c r="I26" s="116">
        <f t="shared" si="1"/>
        <v>40</v>
      </c>
      <c r="J26" s="116">
        <f t="shared" si="2"/>
        <v>6</v>
      </c>
      <c r="K26" s="117">
        <v>2.5</v>
      </c>
      <c r="L26" s="117">
        <v>1.5</v>
      </c>
      <c r="M26" s="117">
        <v>2</v>
      </c>
      <c r="N26" s="117">
        <v>2</v>
      </c>
      <c r="O26" s="117">
        <v>3</v>
      </c>
      <c r="P26" s="117">
        <f t="shared" si="3"/>
        <v>11</v>
      </c>
      <c r="Q26" s="117">
        <f t="shared" si="4"/>
        <v>0.55000000000000004</v>
      </c>
      <c r="R26" s="118">
        <f t="shared" si="5"/>
        <v>1.4749999999999999</v>
      </c>
      <c r="S26" s="118">
        <f t="shared" si="6"/>
        <v>1.05</v>
      </c>
      <c r="T26" s="118">
        <f t="shared" si="7"/>
        <v>1.375</v>
      </c>
      <c r="U26" s="118">
        <f t="shared" si="8"/>
        <v>1.1500000000000001</v>
      </c>
      <c r="V26" s="118">
        <f t="shared" si="9"/>
        <v>1.5</v>
      </c>
      <c r="W26" s="28">
        <f t="shared" si="10"/>
        <v>51</v>
      </c>
      <c r="X26" s="120">
        <f t="shared" si="11"/>
        <v>10.200000000000001</v>
      </c>
      <c r="Y26" s="125">
        <v>43</v>
      </c>
      <c r="Z26" s="122">
        <f t="shared" si="12"/>
        <v>34.4</v>
      </c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3"/>
    </row>
    <row r="27" spans="1:44" s="121" customFormat="1" x14ac:dyDescent="0.3">
      <c r="A27" s="115">
        <v>21</v>
      </c>
      <c r="B27" s="125">
        <v>204313</v>
      </c>
      <c r="C27" s="125" t="s">
        <v>124</v>
      </c>
      <c r="D27" s="116">
        <v>3</v>
      </c>
      <c r="E27" s="116">
        <v>4</v>
      </c>
      <c r="F27" s="116">
        <v>3.5</v>
      </c>
      <c r="G27" s="116">
        <v>4.5</v>
      </c>
      <c r="H27" s="116">
        <v>2</v>
      </c>
      <c r="I27" s="116">
        <f t="shared" si="1"/>
        <v>17</v>
      </c>
      <c r="J27" s="116">
        <f t="shared" si="2"/>
        <v>2.5499999999999998</v>
      </c>
      <c r="K27" s="117">
        <v>2</v>
      </c>
      <c r="L27" s="117">
        <v>1</v>
      </c>
      <c r="M27" s="117">
        <v>2.5</v>
      </c>
      <c r="N27" s="117">
        <v>2</v>
      </c>
      <c r="O27" s="117">
        <v>3</v>
      </c>
      <c r="P27" s="117">
        <f t="shared" si="3"/>
        <v>10.5</v>
      </c>
      <c r="Q27" s="117">
        <f t="shared" si="4"/>
        <v>0.52500000000000002</v>
      </c>
      <c r="R27" s="118">
        <f t="shared" si="5"/>
        <v>0.54999999999999993</v>
      </c>
      <c r="S27" s="118">
        <f t="shared" si="6"/>
        <v>0.65</v>
      </c>
      <c r="T27" s="118">
        <f t="shared" si="7"/>
        <v>0.65</v>
      </c>
      <c r="U27" s="118">
        <f t="shared" si="8"/>
        <v>0.77499999999999991</v>
      </c>
      <c r="V27" s="118">
        <f t="shared" si="9"/>
        <v>0.45</v>
      </c>
      <c r="W27" s="28">
        <f t="shared" si="10"/>
        <v>27.5</v>
      </c>
      <c r="X27" s="120">
        <f t="shared" si="11"/>
        <v>5.5</v>
      </c>
      <c r="Y27" s="125">
        <v>17</v>
      </c>
      <c r="Z27" s="122">
        <f t="shared" si="12"/>
        <v>13.600000000000001</v>
      </c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3"/>
    </row>
    <row r="28" spans="1:44" s="121" customFormat="1" x14ac:dyDescent="0.3">
      <c r="A28" s="115">
        <v>22</v>
      </c>
      <c r="B28" s="125">
        <v>204314</v>
      </c>
      <c r="C28" s="125" t="s">
        <v>125</v>
      </c>
      <c r="D28" s="116">
        <v>13</v>
      </c>
      <c r="E28" s="116">
        <v>12</v>
      </c>
      <c r="F28" s="116">
        <v>9</v>
      </c>
      <c r="G28" s="116">
        <v>13</v>
      </c>
      <c r="H28" s="116">
        <v>15</v>
      </c>
      <c r="I28" s="116">
        <f t="shared" si="1"/>
        <v>62</v>
      </c>
      <c r="J28" s="116">
        <f t="shared" si="2"/>
        <v>9.2999999999999989</v>
      </c>
      <c r="K28" s="117">
        <v>4</v>
      </c>
      <c r="L28" s="117">
        <v>3</v>
      </c>
      <c r="M28" s="117">
        <v>2</v>
      </c>
      <c r="N28" s="117">
        <v>4</v>
      </c>
      <c r="O28" s="117">
        <v>5</v>
      </c>
      <c r="P28" s="117">
        <f t="shared" si="3"/>
        <v>18</v>
      </c>
      <c r="Q28" s="117">
        <f t="shared" si="4"/>
        <v>0.9</v>
      </c>
      <c r="R28" s="118">
        <f t="shared" si="5"/>
        <v>2.15</v>
      </c>
      <c r="S28" s="118">
        <f t="shared" si="6"/>
        <v>1.9499999999999997</v>
      </c>
      <c r="T28" s="118">
        <f t="shared" si="7"/>
        <v>1.45</v>
      </c>
      <c r="U28" s="118">
        <f t="shared" si="8"/>
        <v>2.15</v>
      </c>
      <c r="V28" s="118">
        <f t="shared" si="9"/>
        <v>2.5</v>
      </c>
      <c r="W28" s="28">
        <f t="shared" si="10"/>
        <v>80</v>
      </c>
      <c r="X28" s="120">
        <f t="shared" si="11"/>
        <v>16</v>
      </c>
      <c r="Y28" s="125">
        <v>64</v>
      </c>
      <c r="Z28" s="122">
        <f t="shared" si="12"/>
        <v>51.2</v>
      </c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3"/>
    </row>
    <row r="29" spans="1:44" s="121" customFormat="1" x14ac:dyDescent="0.3">
      <c r="A29" s="115">
        <v>23</v>
      </c>
      <c r="B29" s="125">
        <v>204315</v>
      </c>
      <c r="C29" s="125" t="s">
        <v>126</v>
      </c>
      <c r="D29" s="116">
        <v>5</v>
      </c>
      <c r="E29" s="116">
        <v>3.5</v>
      </c>
      <c r="F29" s="116">
        <v>6</v>
      </c>
      <c r="G29" s="116">
        <v>9</v>
      </c>
      <c r="H29" s="116">
        <v>8.5</v>
      </c>
      <c r="I29" s="116">
        <f t="shared" si="1"/>
        <v>32</v>
      </c>
      <c r="J29" s="116">
        <f t="shared" si="2"/>
        <v>4.8</v>
      </c>
      <c r="K29" s="117">
        <v>1</v>
      </c>
      <c r="L29" s="117">
        <v>5</v>
      </c>
      <c r="M29" s="117">
        <v>2</v>
      </c>
      <c r="N29" s="117">
        <v>2</v>
      </c>
      <c r="O29" s="117">
        <v>5</v>
      </c>
      <c r="P29" s="117">
        <f t="shared" si="3"/>
        <v>15</v>
      </c>
      <c r="Q29" s="117">
        <f t="shared" si="4"/>
        <v>0.75</v>
      </c>
      <c r="R29" s="118">
        <f t="shared" si="5"/>
        <v>0.8</v>
      </c>
      <c r="S29" s="118">
        <f t="shared" si="6"/>
        <v>0.77500000000000002</v>
      </c>
      <c r="T29" s="118">
        <f t="shared" si="7"/>
        <v>0.99999999999999989</v>
      </c>
      <c r="U29" s="118">
        <f t="shared" si="8"/>
        <v>1.45</v>
      </c>
      <c r="V29" s="118">
        <f t="shared" si="9"/>
        <v>1.5249999999999999</v>
      </c>
      <c r="W29" s="28">
        <f t="shared" si="10"/>
        <v>47</v>
      </c>
      <c r="X29" s="120">
        <f t="shared" si="11"/>
        <v>9.4</v>
      </c>
      <c r="Y29" s="125">
        <v>38</v>
      </c>
      <c r="Z29" s="122">
        <f t="shared" si="12"/>
        <v>30.400000000000002</v>
      </c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3"/>
    </row>
    <row r="30" spans="1:44" s="121" customFormat="1" x14ac:dyDescent="0.3">
      <c r="A30" s="115">
        <v>24</v>
      </c>
      <c r="B30" s="125">
        <v>204316</v>
      </c>
      <c r="C30" s="125" t="s">
        <v>127</v>
      </c>
      <c r="D30" s="116"/>
      <c r="E30" s="116"/>
      <c r="F30" s="116"/>
      <c r="G30" s="116"/>
      <c r="H30" s="116"/>
      <c r="I30" s="116"/>
      <c r="J30" s="116"/>
      <c r="K30" s="117"/>
      <c r="L30" s="117"/>
      <c r="M30" s="117"/>
      <c r="N30" s="117"/>
      <c r="O30" s="117"/>
      <c r="P30" s="117"/>
      <c r="Q30" s="117"/>
      <c r="R30" s="118"/>
      <c r="S30" s="118"/>
      <c r="T30" s="118"/>
      <c r="U30" s="118"/>
      <c r="V30" s="118"/>
      <c r="W30" s="28"/>
      <c r="X30" s="120"/>
      <c r="Y30" s="125" t="s">
        <v>199</v>
      </c>
      <c r="Z30" s="122" t="e">
        <f t="shared" si="12"/>
        <v>#VALUE!</v>
      </c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3"/>
    </row>
    <row r="31" spans="1:44" s="121" customFormat="1" x14ac:dyDescent="0.3">
      <c r="A31" s="115">
        <v>25</v>
      </c>
      <c r="B31" s="125">
        <v>204317</v>
      </c>
      <c r="C31" s="125" t="s">
        <v>128</v>
      </c>
      <c r="D31" s="116">
        <v>3.5</v>
      </c>
      <c r="E31" s="116">
        <v>6</v>
      </c>
      <c r="F31" s="116">
        <v>4.5</v>
      </c>
      <c r="G31" s="116">
        <v>3</v>
      </c>
      <c r="H31" s="116">
        <v>5</v>
      </c>
      <c r="I31" s="116">
        <f t="shared" si="1"/>
        <v>22</v>
      </c>
      <c r="J31" s="116">
        <f t="shared" si="2"/>
        <v>3.3</v>
      </c>
      <c r="K31" s="117">
        <v>3</v>
      </c>
      <c r="L31" s="117">
        <v>2</v>
      </c>
      <c r="M31" s="117">
        <v>2</v>
      </c>
      <c r="N31" s="117">
        <v>2</v>
      </c>
      <c r="O31" s="117">
        <v>1</v>
      </c>
      <c r="P31" s="117">
        <f t="shared" si="3"/>
        <v>10</v>
      </c>
      <c r="Q31" s="117">
        <f t="shared" si="4"/>
        <v>0.5</v>
      </c>
      <c r="R31" s="118">
        <f t="shared" si="5"/>
        <v>0.67500000000000004</v>
      </c>
      <c r="S31" s="118">
        <f t="shared" si="6"/>
        <v>0.99999999999999989</v>
      </c>
      <c r="T31" s="118">
        <f t="shared" si="7"/>
        <v>0.77499999999999991</v>
      </c>
      <c r="U31" s="118">
        <f t="shared" si="8"/>
        <v>0.54999999999999993</v>
      </c>
      <c r="V31" s="118">
        <f t="shared" si="9"/>
        <v>0.8</v>
      </c>
      <c r="W31" s="28">
        <f t="shared" si="10"/>
        <v>32</v>
      </c>
      <c r="X31" s="120">
        <f t="shared" si="11"/>
        <v>6.4</v>
      </c>
      <c r="Y31" s="125">
        <v>25</v>
      </c>
      <c r="Z31" s="122">
        <f t="shared" si="12"/>
        <v>20</v>
      </c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3"/>
    </row>
    <row r="32" spans="1:44" s="121" customFormat="1" x14ac:dyDescent="0.3">
      <c r="A32" s="115">
        <v>26</v>
      </c>
      <c r="B32" s="125">
        <v>204318</v>
      </c>
      <c r="C32" s="125" t="s">
        <v>129</v>
      </c>
      <c r="D32" s="116">
        <v>2</v>
      </c>
      <c r="E32" s="116">
        <v>3.5</v>
      </c>
      <c r="F32" s="116">
        <v>4</v>
      </c>
      <c r="G32" s="116">
        <v>2</v>
      </c>
      <c r="H32" s="116">
        <v>1.5</v>
      </c>
      <c r="I32" s="116">
        <f t="shared" si="1"/>
        <v>13</v>
      </c>
      <c r="J32" s="116">
        <f t="shared" si="2"/>
        <v>1.95</v>
      </c>
      <c r="K32" s="117">
        <v>0</v>
      </c>
      <c r="L32" s="117">
        <v>2</v>
      </c>
      <c r="M32" s="117">
        <v>5</v>
      </c>
      <c r="N32" s="117">
        <v>2</v>
      </c>
      <c r="O32" s="117">
        <v>2</v>
      </c>
      <c r="P32" s="117">
        <f t="shared" si="3"/>
        <v>11</v>
      </c>
      <c r="Q32" s="117">
        <f t="shared" si="4"/>
        <v>0.55000000000000004</v>
      </c>
      <c r="R32" s="118">
        <f t="shared" si="5"/>
        <v>0.3</v>
      </c>
      <c r="S32" s="118">
        <f t="shared" si="6"/>
        <v>0.625</v>
      </c>
      <c r="T32" s="118">
        <f t="shared" si="7"/>
        <v>0.85</v>
      </c>
      <c r="U32" s="118">
        <f t="shared" si="8"/>
        <v>0.4</v>
      </c>
      <c r="V32" s="118">
        <f t="shared" si="9"/>
        <v>0.32499999999999996</v>
      </c>
      <c r="W32" s="28">
        <f t="shared" si="10"/>
        <v>24</v>
      </c>
      <c r="X32" s="120">
        <f t="shared" si="11"/>
        <v>4.8000000000000007</v>
      </c>
      <c r="Y32" s="125">
        <v>14</v>
      </c>
      <c r="Z32" s="122">
        <f t="shared" si="12"/>
        <v>11.200000000000001</v>
      </c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3"/>
    </row>
    <row r="33" spans="1:44" s="121" customFormat="1" x14ac:dyDescent="0.3">
      <c r="A33" s="115">
        <v>27</v>
      </c>
      <c r="B33" s="125">
        <v>204319</v>
      </c>
      <c r="C33" s="125" t="s">
        <v>130</v>
      </c>
      <c r="D33" s="116">
        <v>6</v>
      </c>
      <c r="E33" s="116">
        <v>2.5</v>
      </c>
      <c r="F33" s="116">
        <v>4</v>
      </c>
      <c r="G33" s="116">
        <v>2.5</v>
      </c>
      <c r="H33" s="116">
        <v>5</v>
      </c>
      <c r="I33" s="116">
        <f t="shared" si="1"/>
        <v>20</v>
      </c>
      <c r="J33" s="116">
        <f t="shared" si="2"/>
        <v>3</v>
      </c>
      <c r="K33" s="117">
        <v>2</v>
      </c>
      <c r="L33" s="117">
        <v>3</v>
      </c>
      <c r="M33" s="117">
        <v>2</v>
      </c>
      <c r="N33" s="117">
        <v>1</v>
      </c>
      <c r="O33" s="117">
        <v>2</v>
      </c>
      <c r="P33" s="117">
        <f t="shared" si="3"/>
        <v>10</v>
      </c>
      <c r="Q33" s="117">
        <f t="shared" si="4"/>
        <v>0.5</v>
      </c>
      <c r="R33" s="118">
        <f t="shared" si="5"/>
        <v>0.99999999999999989</v>
      </c>
      <c r="S33" s="118">
        <f t="shared" si="6"/>
        <v>0.52500000000000002</v>
      </c>
      <c r="T33" s="118">
        <f t="shared" si="7"/>
        <v>0.7</v>
      </c>
      <c r="U33" s="118">
        <f t="shared" si="8"/>
        <v>0.42499999999999999</v>
      </c>
      <c r="V33" s="118">
        <f t="shared" si="9"/>
        <v>0.85</v>
      </c>
      <c r="W33" s="28">
        <f t="shared" si="10"/>
        <v>30</v>
      </c>
      <c r="X33" s="120">
        <f t="shared" si="11"/>
        <v>6</v>
      </c>
      <c r="Y33" s="125">
        <v>21</v>
      </c>
      <c r="Z33" s="122">
        <f t="shared" si="12"/>
        <v>16.8</v>
      </c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3"/>
    </row>
    <row r="34" spans="1:44" s="121" customFormat="1" x14ac:dyDescent="0.3">
      <c r="A34" s="115">
        <v>28</v>
      </c>
      <c r="B34" s="125">
        <v>204320</v>
      </c>
      <c r="C34" s="125" t="s">
        <v>131</v>
      </c>
      <c r="D34" s="116">
        <v>4</v>
      </c>
      <c r="E34" s="116">
        <v>3.5</v>
      </c>
      <c r="F34" s="116">
        <v>2.5</v>
      </c>
      <c r="G34" s="116">
        <v>3</v>
      </c>
      <c r="H34" s="116">
        <v>1</v>
      </c>
      <c r="I34" s="116">
        <f t="shared" si="1"/>
        <v>14</v>
      </c>
      <c r="J34" s="116">
        <f t="shared" si="2"/>
        <v>2.1</v>
      </c>
      <c r="K34" s="117">
        <v>2</v>
      </c>
      <c r="L34" s="117">
        <v>2</v>
      </c>
      <c r="M34" s="117">
        <v>3</v>
      </c>
      <c r="N34" s="117">
        <v>2</v>
      </c>
      <c r="O34" s="117">
        <v>1</v>
      </c>
      <c r="P34" s="117">
        <f t="shared" si="3"/>
        <v>10</v>
      </c>
      <c r="Q34" s="117">
        <f t="shared" si="4"/>
        <v>0.5</v>
      </c>
      <c r="R34" s="118">
        <f t="shared" si="5"/>
        <v>0.7</v>
      </c>
      <c r="S34" s="118">
        <f t="shared" si="6"/>
        <v>0.625</v>
      </c>
      <c r="T34" s="118">
        <f t="shared" si="7"/>
        <v>0.52500000000000002</v>
      </c>
      <c r="U34" s="118">
        <f t="shared" si="8"/>
        <v>0.54999999999999993</v>
      </c>
      <c r="V34" s="118">
        <f t="shared" si="9"/>
        <v>0.2</v>
      </c>
      <c r="W34" s="28">
        <f t="shared" si="10"/>
        <v>24</v>
      </c>
      <c r="X34" s="120">
        <f t="shared" si="11"/>
        <v>4.8000000000000007</v>
      </c>
      <c r="Y34" s="125">
        <v>15</v>
      </c>
      <c r="Z34" s="122">
        <f t="shared" si="12"/>
        <v>12</v>
      </c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3"/>
    </row>
    <row r="35" spans="1:44" s="121" customFormat="1" x14ac:dyDescent="0.3">
      <c r="A35" s="115">
        <v>29</v>
      </c>
      <c r="B35" s="125">
        <v>204321</v>
      </c>
      <c r="C35" s="125" t="s">
        <v>132</v>
      </c>
      <c r="D35" s="116">
        <v>2</v>
      </c>
      <c r="E35" s="116">
        <v>3.5</v>
      </c>
      <c r="F35" s="116">
        <v>1</v>
      </c>
      <c r="G35" s="116">
        <v>1.5</v>
      </c>
      <c r="H35" s="116">
        <v>2</v>
      </c>
      <c r="I35" s="116">
        <f t="shared" si="1"/>
        <v>10</v>
      </c>
      <c r="J35" s="116">
        <f t="shared" si="2"/>
        <v>1.5</v>
      </c>
      <c r="K35" s="117">
        <v>2</v>
      </c>
      <c r="L35" s="117">
        <v>2</v>
      </c>
      <c r="M35" s="117">
        <v>4</v>
      </c>
      <c r="N35" s="117">
        <v>2</v>
      </c>
      <c r="O35" s="117">
        <v>3</v>
      </c>
      <c r="P35" s="117">
        <f t="shared" si="3"/>
        <v>13</v>
      </c>
      <c r="Q35" s="117">
        <f t="shared" si="4"/>
        <v>0.65</v>
      </c>
      <c r="R35" s="118">
        <f t="shared" si="5"/>
        <v>0.4</v>
      </c>
      <c r="S35" s="118">
        <f t="shared" si="6"/>
        <v>0.625</v>
      </c>
      <c r="T35" s="118">
        <f t="shared" si="7"/>
        <v>0.35</v>
      </c>
      <c r="U35" s="118">
        <f t="shared" si="8"/>
        <v>0.32499999999999996</v>
      </c>
      <c r="V35" s="118">
        <f t="shared" si="9"/>
        <v>0.45</v>
      </c>
      <c r="W35" s="28">
        <f t="shared" si="10"/>
        <v>23</v>
      </c>
      <c r="X35" s="120">
        <f t="shared" si="11"/>
        <v>4.6000000000000005</v>
      </c>
      <c r="Y35" s="125">
        <v>10</v>
      </c>
      <c r="Z35" s="122">
        <f t="shared" si="12"/>
        <v>8</v>
      </c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3"/>
    </row>
    <row r="36" spans="1:44" s="121" customFormat="1" x14ac:dyDescent="0.3">
      <c r="A36" s="115">
        <v>30</v>
      </c>
      <c r="B36" s="125">
        <v>204322</v>
      </c>
      <c r="C36" s="125" t="s">
        <v>133</v>
      </c>
      <c r="D36" s="116">
        <v>0.5</v>
      </c>
      <c r="E36" s="116">
        <v>1</v>
      </c>
      <c r="F36" s="116">
        <v>0</v>
      </c>
      <c r="G36" s="116">
        <v>2.5</v>
      </c>
      <c r="H36" s="116">
        <v>1</v>
      </c>
      <c r="I36" s="116">
        <f t="shared" si="1"/>
        <v>5</v>
      </c>
      <c r="J36" s="116">
        <f t="shared" si="2"/>
        <v>0.75</v>
      </c>
      <c r="K36" s="117">
        <v>1</v>
      </c>
      <c r="L36" s="117">
        <v>0</v>
      </c>
      <c r="M36" s="117">
        <v>2</v>
      </c>
      <c r="N36" s="117">
        <v>0</v>
      </c>
      <c r="O36" s="117">
        <v>2</v>
      </c>
      <c r="P36" s="117">
        <f t="shared" si="3"/>
        <v>5</v>
      </c>
      <c r="Q36" s="117">
        <f t="shared" si="4"/>
        <v>0.25</v>
      </c>
      <c r="R36" s="118">
        <f t="shared" si="5"/>
        <v>0.125</v>
      </c>
      <c r="S36" s="118">
        <f t="shared" si="6"/>
        <v>0.15</v>
      </c>
      <c r="T36" s="118">
        <f t="shared" si="7"/>
        <v>0.1</v>
      </c>
      <c r="U36" s="118">
        <f t="shared" si="8"/>
        <v>0.375</v>
      </c>
      <c r="V36" s="118">
        <f t="shared" si="9"/>
        <v>0.25</v>
      </c>
      <c r="W36" s="28">
        <f t="shared" si="10"/>
        <v>10</v>
      </c>
      <c r="X36" s="120">
        <f t="shared" si="11"/>
        <v>2</v>
      </c>
      <c r="Y36" s="125">
        <v>6</v>
      </c>
      <c r="Z36" s="122">
        <f t="shared" si="12"/>
        <v>4.8000000000000007</v>
      </c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3"/>
    </row>
    <row r="37" spans="1:44" s="121" customFormat="1" x14ac:dyDescent="0.3">
      <c r="A37" s="115">
        <v>31</v>
      </c>
      <c r="B37" s="125">
        <v>204323</v>
      </c>
      <c r="C37" s="125" t="s">
        <v>134</v>
      </c>
      <c r="D37" s="116">
        <v>3</v>
      </c>
      <c r="E37" s="116">
        <v>5</v>
      </c>
      <c r="F37" s="116">
        <v>4.5</v>
      </c>
      <c r="G37" s="116">
        <v>2.5</v>
      </c>
      <c r="H37" s="116">
        <v>3</v>
      </c>
      <c r="I37" s="116">
        <f t="shared" si="1"/>
        <v>18</v>
      </c>
      <c r="J37" s="116">
        <f t="shared" si="2"/>
        <v>2.6999999999999997</v>
      </c>
      <c r="K37" s="117">
        <v>3</v>
      </c>
      <c r="L37" s="117">
        <v>2.5</v>
      </c>
      <c r="M37" s="117">
        <v>1</v>
      </c>
      <c r="N37" s="117">
        <v>2.5</v>
      </c>
      <c r="O37" s="117">
        <v>2</v>
      </c>
      <c r="P37" s="117">
        <f t="shared" si="3"/>
        <v>11</v>
      </c>
      <c r="Q37" s="117">
        <f t="shared" si="4"/>
        <v>0.55000000000000004</v>
      </c>
      <c r="R37" s="118">
        <f t="shared" si="5"/>
        <v>0.6</v>
      </c>
      <c r="S37" s="118">
        <f t="shared" si="6"/>
        <v>0.875</v>
      </c>
      <c r="T37" s="118">
        <f t="shared" si="7"/>
        <v>0.72499999999999998</v>
      </c>
      <c r="U37" s="118">
        <f t="shared" si="8"/>
        <v>0.5</v>
      </c>
      <c r="V37" s="118">
        <f t="shared" si="9"/>
        <v>0.54999999999999993</v>
      </c>
      <c r="W37" s="28">
        <f t="shared" si="10"/>
        <v>29</v>
      </c>
      <c r="X37" s="120">
        <f t="shared" si="11"/>
        <v>5.8000000000000007</v>
      </c>
      <c r="Y37" s="125">
        <v>20</v>
      </c>
      <c r="Z37" s="122">
        <f t="shared" si="12"/>
        <v>16</v>
      </c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3"/>
    </row>
    <row r="38" spans="1:44" s="121" customFormat="1" x14ac:dyDescent="0.3">
      <c r="A38" s="115">
        <v>32</v>
      </c>
      <c r="B38" s="125">
        <v>204324</v>
      </c>
      <c r="C38" s="125" t="s">
        <v>135</v>
      </c>
      <c r="D38" s="116">
        <v>0.5</v>
      </c>
      <c r="E38" s="116">
        <v>1</v>
      </c>
      <c r="F38" s="116">
        <v>2</v>
      </c>
      <c r="G38" s="116">
        <v>1.5</v>
      </c>
      <c r="H38" s="116">
        <v>0.5</v>
      </c>
      <c r="I38" s="116">
        <f t="shared" si="1"/>
        <v>5.5</v>
      </c>
      <c r="J38" s="116">
        <f t="shared" si="2"/>
        <v>0.82499999999999996</v>
      </c>
      <c r="K38" s="117">
        <v>0</v>
      </c>
      <c r="L38" s="117">
        <v>0</v>
      </c>
      <c r="M38" s="117">
        <v>2</v>
      </c>
      <c r="N38" s="117">
        <v>3</v>
      </c>
      <c r="O38" s="117">
        <v>2</v>
      </c>
      <c r="P38" s="117">
        <f t="shared" si="3"/>
        <v>7</v>
      </c>
      <c r="Q38" s="117">
        <f t="shared" si="4"/>
        <v>0.35000000000000003</v>
      </c>
      <c r="R38" s="118">
        <f t="shared" si="5"/>
        <v>7.4999999999999997E-2</v>
      </c>
      <c r="S38" s="118">
        <f t="shared" si="6"/>
        <v>0.15</v>
      </c>
      <c r="T38" s="118">
        <f t="shared" si="7"/>
        <v>0.4</v>
      </c>
      <c r="U38" s="118">
        <f t="shared" si="8"/>
        <v>0.375</v>
      </c>
      <c r="V38" s="118">
        <f t="shared" si="9"/>
        <v>0.17499999999999999</v>
      </c>
      <c r="W38" s="28">
        <f t="shared" si="10"/>
        <v>12.5</v>
      </c>
      <c r="X38" s="120">
        <f t="shared" si="11"/>
        <v>2.5</v>
      </c>
      <c r="Y38" s="125">
        <v>7</v>
      </c>
      <c r="Z38" s="122">
        <f t="shared" si="12"/>
        <v>5.6000000000000005</v>
      </c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3"/>
    </row>
    <row r="39" spans="1:44" s="121" customFormat="1" x14ac:dyDescent="0.3">
      <c r="A39" s="115">
        <v>33</v>
      </c>
      <c r="B39" s="125">
        <v>204325</v>
      </c>
      <c r="C39" s="125" t="s">
        <v>136</v>
      </c>
      <c r="D39" s="116">
        <v>3</v>
      </c>
      <c r="E39" s="116">
        <v>4</v>
      </c>
      <c r="F39" s="116">
        <v>6</v>
      </c>
      <c r="G39" s="116">
        <v>5</v>
      </c>
      <c r="H39" s="116">
        <v>2.5</v>
      </c>
      <c r="I39" s="116">
        <f t="shared" si="1"/>
        <v>20.5</v>
      </c>
      <c r="J39" s="116">
        <f t="shared" si="2"/>
        <v>3.0749999999999997</v>
      </c>
      <c r="K39" s="117">
        <v>1.5</v>
      </c>
      <c r="L39" s="117">
        <v>4</v>
      </c>
      <c r="M39" s="117">
        <v>3</v>
      </c>
      <c r="N39" s="117">
        <v>2</v>
      </c>
      <c r="O39" s="117">
        <v>2.5</v>
      </c>
      <c r="P39" s="117">
        <f t="shared" si="3"/>
        <v>13</v>
      </c>
      <c r="Q39" s="117">
        <f t="shared" si="4"/>
        <v>0.65</v>
      </c>
      <c r="R39" s="118">
        <f t="shared" si="5"/>
        <v>0.52499999999999991</v>
      </c>
      <c r="S39" s="118">
        <f t="shared" si="6"/>
        <v>0.8</v>
      </c>
      <c r="T39" s="118">
        <f t="shared" si="7"/>
        <v>1.0499999999999998</v>
      </c>
      <c r="U39" s="118">
        <f t="shared" si="8"/>
        <v>0.85</v>
      </c>
      <c r="V39" s="118">
        <f t="shared" si="9"/>
        <v>0.5</v>
      </c>
      <c r="W39" s="28">
        <f t="shared" si="10"/>
        <v>33.5</v>
      </c>
      <c r="X39" s="120">
        <f t="shared" si="11"/>
        <v>6.7</v>
      </c>
      <c r="Y39" s="125">
        <v>20</v>
      </c>
      <c r="Z39" s="122">
        <f t="shared" si="12"/>
        <v>16</v>
      </c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3"/>
    </row>
    <row r="40" spans="1:44" s="121" customFormat="1" x14ac:dyDescent="0.3">
      <c r="A40" s="115">
        <v>34</v>
      </c>
      <c r="B40" s="125">
        <v>204326</v>
      </c>
      <c r="C40" s="125" t="s">
        <v>137</v>
      </c>
      <c r="D40" s="116">
        <v>0.5</v>
      </c>
      <c r="E40" s="116">
        <v>1</v>
      </c>
      <c r="F40" s="116">
        <v>2</v>
      </c>
      <c r="G40" s="116">
        <v>1.5</v>
      </c>
      <c r="H40" s="116">
        <v>0</v>
      </c>
      <c r="I40" s="116">
        <f t="shared" si="1"/>
        <v>5</v>
      </c>
      <c r="J40" s="116">
        <f t="shared" si="2"/>
        <v>0.75</v>
      </c>
      <c r="K40" s="117">
        <v>0</v>
      </c>
      <c r="L40" s="117">
        <v>2</v>
      </c>
      <c r="M40" s="117">
        <v>3</v>
      </c>
      <c r="N40" s="117">
        <v>2</v>
      </c>
      <c r="O40" s="117">
        <v>1</v>
      </c>
      <c r="P40" s="117">
        <f t="shared" si="3"/>
        <v>8</v>
      </c>
      <c r="Q40" s="117">
        <f t="shared" si="4"/>
        <v>0.4</v>
      </c>
      <c r="R40" s="118">
        <f t="shared" si="5"/>
        <v>7.4999999999999997E-2</v>
      </c>
      <c r="S40" s="118">
        <f t="shared" si="6"/>
        <v>0.25</v>
      </c>
      <c r="T40" s="118">
        <f t="shared" si="7"/>
        <v>0.45</v>
      </c>
      <c r="U40" s="118">
        <f t="shared" si="8"/>
        <v>0.32499999999999996</v>
      </c>
      <c r="V40" s="118">
        <f t="shared" si="9"/>
        <v>0.05</v>
      </c>
      <c r="W40" s="28">
        <f t="shared" si="10"/>
        <v>13</v>
      </c>
      <c r="X40" s="120">
        <f t="shared" si="11"/>
        <v>2.6</v>
      </c>
      <c r="Y40" s="125">
        <v>5</v>
      </c>
      <c r="Z40" s="122">
        <f t="shared" si="12"/>
        <v>4</v>
      </c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3"/>
    </row>
    <row r="41" spans="1:44" s="121" customFormat="1" x14ac:dyDescent="0.3">
      <c r="A41" s="115">
        <v>35</v>
      </c>
      <c r="B41" s="125">
        <v>204327</v>
      </c>
      <c r="C41" s="125" t="s">
        <v>138</v>
      </c>
      <c r="D41" s="116">
        <v>0</v>
      </c>
      <c r="E41" s="116">
        <v>0.5</v>
      </c>
      <c r="F41" s="116">
        <v>0</v>
      </c>
      <c r="G41" s="116">
        <v>1</v>
      </c>
      <c r="H41" s="116">
        <v>0.5</v>
      </c>
      <c r="I41" s="116">
        <f t="shared" si="1"/>
        <v>2</v>
      </c>
      <c r="J41" s="116">
        <f t="shared" si="2"/>
        <v>0.3</v>
      </c>
      <c r="K41" s="117">
        <v>0</v>
      </c>
      <c r="L41" s="117">
        <v>2</v>
      </c>
      <c r="M41" s="117">
        <v>0</v>
      </c>
      <c r="N41" s="117">
        <v>1</v>
      </c>
      <c r="O41" s="117">
        <v>1</v>
      </c>
      <c r="P41" s="117">
        <f t="shared" si="3"/>
        <v>4</v>
      </c>
      <c r="Q41" s="117">
        <f t="shared" si="4"/>
        <v>0.2</v>
      </c>
      <c r="R41" s="118">
        <f t="shared" si="5"/>
        <v>0</v>
      </c>
      <c r="S41" s="118">
        <f t="shared" si="6"/>
        <v>0.17499999999999999</v>
      </c>
      <c r="T41" s="118">
        <f t="shared" si="7"/>
        <v>0</v>
      </c>
      <c r="U41" s="118">
        <f t="shared" si="8"/>
        <v>0.2</v>
      </c>
      <c r="V41" s="118">
        <f t="shared" si="9"/>
        <v>0.125</v>
      </c>
      <c r="W41" s="28">
        <f t="shared" si="10"/>
        <v>6</v>
      </c>
      <c r="X41" s="120">
        <f t="shared" si="11"/>
        <v>1.2000000000000002</v>
      </c>
      <c r="Y41" s="125">
        <v>3</v>
      </c>
      <c r="Z41" s="122">
        <f t="shared" si="12"/>
        <v>2.4000000000000004</v>
      </c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3"/>
    </row>
    <row r="42" spans="1:44" s="121" customFormat="1" x14ac:dyDescent="0.3">
      <c r="A42" s="115">
        <v>36</v>
      </c>
      <c r="B42" s="125">
        <v>204328</v>
      </c>
      <c r="C42" s="125" t="s">
        <v>139</v>
      </c>
      <c r="D42" s="116">
        <v>6</v>
      </c>
      <c r="E42" s="116">
        <v>8</v>
      </c>
      <c r="F42" s="116">
        <v>6</v>
      </c>
      <c r="G42" s="116">
        <v>9</v>
      </c>
      <c r="H42" s="116">
        <v>5</v>
      </c>
      <c r="I42" s="116">
        <f t="shared" si="1"/>
        <v>34</v>
      </c>
      <c r="J42" s="116">
        <f t="shared" si="2"/>
        <v>5.0999999999999996</v>
      </c>
      <c r="K42" s="117">
        <v>3.5</v>
      </c>
      <c r="L42" s="117">
        <v>2</v>
      </c>
      <c r="M42" s="117">
        <v>3</v>
      </c>
      <c r="N42" s="117">
        <v>2</v>
      </c>
      <c r="O42" s="117">
        <v>1</v>
      </c>
      <c r="P42" s="117">
        <f t="shared" si="3"/>
        <v>11.5</v>
      </c>
      <c r="Q42" s="117">
        <f t="shared" si="4"/>
        <v>0.57500000000000007</v>
      </c>
      <c r="R42" s="118">
        <f t="shared" si="5"/>
        <v>1.075</v>
      </c>
      <c r="S42" s="118">
        <f t="shared" si="6"/>
        <v>1.3</v>
      </c>
      <c r="T42" s="118">
        <f t="shared" si="7"/>
        <v>1.0499999999999998</v>
      </c>
      <c r="U42" s="118">
        <f t="shared" si="8"/>
        <v>1.45</v>
      </c>
      <c r="V42" s="118">
        <f t="shared" si="9"/>
        <v>0.8</v>
      </c>
      <c r="W42" s="28">
        <f t="shared" si="10"/>
        <v>45.5</v>
      </c>
      <c r="X42" s="120">
        <f t="shared" si="11"/>
        <v>9.1</v>
      </c>
      <c r="Y42" s="125">
        <v>36</v>
      </c>
      <c r="Z42" s="122">
        <f t="shared" si="12"/>
        <v>28.8</v>
      </c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3"/>
    </row>
    <row r="43" spans="1:44" s="121" customFormat="1" x14ac:dyDescent="0.3">
      <c r="A43" s="115">
        <v>37</v>
      </c>
      <c r="B43" s="125">
        <v>204329</v>
      </c>
      <c r="C43" s="125" t="s">
        <v>140</v>
      </c>
      <c r="D43" s="116">
        <v>7</v>
      </c>
      <c r="E43" s="116">
        <v>6</v>
      </c>
      <c r="F43" s="116">
        <v>5</v>
      </c>
      <c r="G43" s="116">
        <v>3</v>
      </c>
      <c r="H43" s="116">
        <v>1.5</v>
      </c>
      <c r="I43" s="116">
        <f t="shared" si="1"/>
        <v>22.5</v>
      </c>
      <c r="J43" s="116">
        <f t="shared" si="2"/>
        <v>3.375</v>
      </c>
      <c r="K43" s="117">
        <v>2</v>
      </c>
      <c r="L43" s="117">
        <v>1</v>
      </c>
      <c r="M43" s="117">
        <v>2</v>
      </c>
      <c r="N43" s="117">
        <v>2</v>
      </c>
      <c r="O43" s="117">
        <v>3</v>
      </c>
      <c r="P43" s="117">
        <f t="shared" si="3"/>
        <v>10</v>
      </c>
      <c r="Q43" s="117">
        <f t="shared" si="4"/>
        <v>0.5</v>
      </c>
      <c r="R43" s="118">
        <f t="shared" si="5"/>
        <v>1.1500000000000001</v>
      </c>
      <c r="S43" s="118">
        <f t="shared" si="6"/>
        <v>0.95</v>
      </c>
      <c r="T43" s="118">
        <f t="shared" si="7"/>
        <v>0.85</v>
      </c>
      <c r="U43" s="118">
        <f t="shared" si="8"/>
        <v>0.54999999999999993</v>
      </c>
      <c r="V43" s="118">
        <f t="shared" si="9"/>
        <v>0.375</v>
      </c>
      <c r="W43" s="28">
        <f t="shared" si="10"/>
        <v>32.5</v>
      </c>
      <c r="X43" s="120">
        <f t="shared" si="11"/>
        <v>6.5</v>
      </c>
      <c r="Y43" s="125">
        <v>23</v>
      </c>
      <c r="Z43" s="122">
        <f t="shared" si="12"/>
        <v>18.400000000000002</v>
      </c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3"/>
    </row>
    <row r="44" spans="1:44" s="121" customFormat="1" x14ac:dyDescent="0.3">
      <c r="A44" s="115">
        <v>38</v>
      </c>
      <c r="B44" s="125">
        <v>204330</v>
      </c>
      <c r="C44" s="125" t="s">
        <v>141</v>
      </c>
      <c r="D44" s="116">
        <v>2</v>
      </c>
      <c r="E44" s="116">
        <v>1.5</v>
      </c>
      <c r="F44" s="116">
        <v>1</v>
      </c>
      <c r="G44" s="116">
        <v>0.5</v>
      </c>
      <c r="H44" s="116">
        <v>3</v>
      </c>
      <c r="I44" s="116">
        <f t="shared" si="1"/>
        <v>8</v>
      </c>
      <c r="J44" s="116">
        <f t="shared" si="2"/>
        <v>1.2</v>
      </c>
      <c r="K44" s="117">
        <v>0</v>
      </c>
      <c r="L44" s="117">
        <v>2</v>
      </c>
      <c r="M44" s="117">
        <v>3</v>
      </c>
      <c r="N44" s="117">
        <v>2</v>
      </c>
      <c r="O44" s="117">
        <v>0</v>
      </c>
      <c r="P44" s="117">
        <f t="shared" si="3"/>
        <v>7</v>
      </c>
      <c r="Q44" s="117">
        <f t="shared" si="4"/>
        <v>0.35000000000000003</v>
      </c>
      <c r="R44" s="118">
        <f t="shared" si="5"/>
        <v>0.3</v>
      </c>
      <c r="S44" s="118">
        <f t="shared" si="6"/>
        <v>0.32499999999999996</v>
      </c>
      <c r="T44" s="118">
        <f t="shared" si="7"/>
        <v>0.30000000000000004</v>
      </c>
      <c r="U44" s="118">
        <f t="shared" si="8"/>
        <v>0.17499999999999999</v>
      </c>
      <c r="V44" s="118">
        <f t="shared" si="9"/>
        <v>0.44999999999999996</v>
      </c>
      <c r="W44" s="28">
        <f t="shared" si="10"/>
        <v>15</v>
      </c>
      <c r="X44" s="120">
        <f t="shared" si="11"/>
        <v>3</v>
      </c>
      <c r="Y44" s="125">
        <v>12</v>
      </c>
      <c r="Z44" s="122">
        <f t="shared" si="12"/>
        <v>9.6000000000000014</v>
      </c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3"/>
    </row>
    <row r="45" spans="1:44" s="121" customFormat="1" x14ac:dyDescent="0.3">
      <c r="A45" s="115">
        <v>39</v>
      </c>
      <c r="B45" s="125">
        <v>204331</v>
      </c>
      <c r="C45" s="125" t="s">
        <v>142</v>
      </c>
      <c r="D45" s="116">
        <v>2</v>
      </c>
      <c r="E45" s="116">
        <v>1.5</v>
      </c>
      <c r="F45" s="116">
        <v>1</v>
      </c>
      <c r="G45" s="116">
        <v>2</v>
      </c>
      <c r="H45" s="116">
        <v>4</v>
      </c>
      <c r="I45" s="116">
        <f t="shared" si="1"/>
        <v>10.5</v>
      </c>
      <c r="J45" s="116">
        <f t="shared" si="2"/>
        <v>1.575</v>
      </c>
      <c r="K45" s="117">
        <v>2</v>
      </c>
      <c r="L45" s="117">
        <v>2</v>
      </c>
      <c r="M45" s="117">
        <v>3</v>
      </c>
      <c r="N45" s="117">
        <v>1</v>
      </c>
      <c r="O45" s="117">
        <v>2</v>
      </c>
      <c r="P45" s="117">
        <f t="shared" si="3"/>
        <v>10</v>
      </c>
      <c r="Q45" s="117">
        <f t="shared" si="4"/>
        <v>0.5</v>
      </c>
      <c r="R45" s="118">
        <f t="shared" si="5"/>
        <v>0.4</v>
      </c>
      <c r="S45" s="118">
        <f t="shared" si="6"/>
        <v>0.32499999999999996</v>
      </c>
      <c r="T45" s="118">
        <f t="shared" si="7"/>
        <v>0.30000000000000004</v>
      </c>
      <c r="U45" s="118">
        <f t="shared" si="8"/>
        <v>0.35</v>
      </c>
      <c r="V45" s="118">
        <f t="shared" si="9"/>
        <v>0.7</v>
      </c>
      <c r="W45" s="28">
        <f t="shared" si="10"/>
        <v>20.5</v>
      </c>
      <c r="X45" s="120">
        <f t="shared" si="11"/>
        <v>4.1000000000000005</v>
      </c>
      <c r="Y45" s="125">
        <v>11</v>
      </c>
      <c r="Z45" s="122">
        <f t="shared" si="12"/>
        <v>8.8000000000000007</v>
      </c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3"/>
    </row>
    <row r="46" spans="1:44" s="121" customFormat="1" x14ac:dyDescent="0.3">
      <c r="A46" s="115">
        <v>40</v>
      </c>
      <c r="B46" s="125">
        <v>204332</v>
      </c>
      <c r="C46" s="125" t="s">
        <v>143</v>
      </c>
      <c r="D46" s="116"/>
      <c r="E46" s="116"/>
      <c r="F46" s="116"/>
      <c r="G46" s="116"/>
      <c r="H46" s="116"/>
      <c r="I46" s="116"/>
      <c r="J46" s="116"/>
      <c r="K46" s="117"/>
      <c r="L46" s="117"/>
      <c r="M46" s="117"/>
      <c r="N46" s="117"/>
      <c r="O46" s="117"/>
      <c r="P46" s="117"/>
      <c r="Q46" s="117"/>
      <c r="R46" s="118"/>
      <c r="S46" s="118"/>
      <c r="T46" s="118"/>
      <c r="U46" s="118"/>
      <c r="V46" s="118"/>
      <c r="W46" s="28"/>
      <c r="X46" s="120"/>
      <c r="Y46" s="125" t="s">
        <v>199</v>
      </c>
      <c r="Z46" s="122" t="e">
        <f t="shared" si="12"/>
        <v>#VALUE!</v>
      </c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3"/>
    </row>
    <row r="47" spans="1:44" s="121" customFormat="1" x14ac:dyDescent="0.3">
      <c r="A47" s="115">
        <v>41</v>
      </c>
      <c r="B47" s="125">
        <v>204333</v>
      </c>
      <c r="C47" s="125" t="s">
        <v>144</v>
      </c>
      <c r="D47" s="116">
        <v>3</v>
      </c>
      <c r="E47" s="116">
        <v>1.5</v>
      </c>
      <c r="F47" s="116">
        <v>2</v>
      </c>
      <c r="G47" s="116">
        <v>2.5</v>
      </c>
      <c r="H47" s="116">
        <v>1.5</v>
      </c>
      <c r="I47" s="116">
        <f t="shared" si="1"/>
        <v>10.5</v>
      </c>
      <c r="J47" s="116">
        <f t="shared" si="2"/>
        <v>1.575</v>
      </c>
      <c r="K47" s="117">
        <v>2</v>
      </c>
      <c r="L47" s="117">
        <v>1</v>
      </c>
      <c r="M47" s="117">
        <v>0</v>
      </c>
      <c r="N47" s="117">
        <v>2</v>
      </c>
      <c r="O47" s="117">
        <v>3</v>
      </c>
      <c r="P47" s="117">
        <f t="shared" si="3"/>
        <v>8</v>
      </c>
      <c r="Q47" s="117">
        <f t="shared" si="4"/>
        <v>0.4</v>
      </c>
      <c r="R47" s="118">
        <f t="shared" si="5"/>
        <v>0.54999999999999993</v>
      </c>
      <c r="S47" s="118">
        <f t="shared" si="6"/>
        <v>0.27499999999999997</v>
      </c>
      <c r="T47" s="118">
        <f t="shared" si="7"/>
        <v>0.3</v>
      </c>
      <c r="U47" s="118">
        <f t="shared" si="8"/>
        <v>0.47499999999999998</v>
      </c>
      <c r="V47" s="118">
        <f t="shared" si="9"/>
        <v>0.375</v>
      </c>
      <c r="W47" s="28">
        <f t="shared" si="10"/>
        <v>18.5</v>
      </c>
      <c r="X47" s="120">
        <f t="shared" si="11"/>
        <v>3.7</v>
      </c>
      <c r="Y47" s="125">
        <v>12</v>
      </c>
      <c r="Z47" s="122">
        <f t="shared" si="12"/>
        <v>9.6000000000000014</v>
      </c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3"/>
    </row>
    <row r="48" spans="1:44" s="121" customFormat="1" x14ac:dyDescent="0.3">
      <c r="A48" s="115">
        <v>42</v>
      </c>
      <c r="B48" s="125">
        <v>204334</v>
      </c>
      <c r="C48" s="125" t="s">
        <v>145</v>
      </c>
      <c r="D48" s="116">
        <v>6</v>
      </c>
      <c r="E48" s="116">
        <v>7</v>
      </c>
      <c r="F48" s="116">
        <v>3.5</v>
      </c>
      <c r="G48" s="116">
        <v>4</v>
      </c>
      <c r="H48" s="116">
        <v>6.5</v>
      </c>
      <c r="I48" s="116">
        <f t="shared" si="1"/>
        <v>27</v>
      </c>
      <c r="J48" s="116">
        <f t="shared" si="2"/>
        <v>4.05</v>
      </c>
      <c r="K48" s="117">
        <v>3</v>
      </c>
      <c r="L48" s="117">
        <v>2.5</v>
      </c>
      <c r="M48" s="117">
        <v>3</v>
      </c>
      <c r="N48" s="117">
        <v>2.5</v>
      </c>
      <c r="O48" s="117">
        <v>2</v>
      </c>
      <c r="P48" s="117">
        <f t="shared" si="3"/>
        <v>13</v>
      </c>
      <c r="Q48" s="117">
        <f t="shared" si="4"/>
        <v>0.65</v>
      </c>
      <c r="R48" s="118">
        <f t="shared" si="5"/>
        <v>1.0499999999999998</v>
      </c>
      <c r="S48" s="118">
        <f t="shared" si="6"/>
        <v>1.175</v>
      </c>
      <c r="T48" s="118">
        <f t="shared" si="7"/>
        <v>0.67500000000000004</v>
      </c>
      <c r="U48" s="118">
        <f t="shared" si="8"/>
        <v>0.72499999999999998</v>
      </c>
      <c r="V48" s="118">
        <f t="shared" si="9"/>
        <v>1.075</v>
      </c>
      <c r="W48" s="28">
        <f t="shared" si="10"/>
        <v>40</v>
      </c>
      <c r="X48" s="120">
        <f t="shared" si="11"/>
        <v>8</v>
      </c>
      <c r="Y48" s="125">
        <v>30</v>
      </c>
      <c r="Z48" s="122">
        <f t="shared" si="12"/>
        <v>24</v>
      </c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3"/>
    </row>
    <row r="49" spans="1:44" s="121" customFormat="1" x14ac:dyDescent="0.3">
      <c r="A49" s="115">
        <v>43</v>
      </c>
      <c r="B49" s="125">
        <v>204335</v>
      </c>
      <c r="C49" s="125" t="s">
        <v>146</v>
      </c>
      <c r="D49" s="116">
        <v>4</v>
      </c>
      <c r="E49" s="116">
        <v>3.5</v>
      </c>
      <c r="F49" s="116">
        <v>5</v>
      </c>
      <c r="G49" s="116">
        <v>3.5</v>
      </c>
      <c r="H49" s="116">
        <v>6</v>
      </c>
      <c r="I49" s="116">
        <f t="shared" si="1"/>
        <v>22</v>
      </c>
      <c r="J49" s="116">
        <f t="shared" si="2"/>
        <v>3.3</v>
      </c>
      <c r="K49" s="117">
        <v>2.5</v>
      </c>
      <c r="L49" s="117">
        <v>2</v>
      </c>
      <c r="M49" s="117">
        <v>3</v>
      </c>
      <c r="N49" s="117">
        <v>1</v>
      </c>
      <c r="O49" s="117">
        <v>2</v>
      </c>
      <c r="P49" s="117">
        <f t="shared" si="3"/>
        <v>10.5</v>
      </c>
      <c r="Q49" s="117">
        <f t="shared" si="4"/>
        <v>0.52500000000000002</v>
      </c>
      <c r="R49" s="118">
        <f t="shared" si="5"/>
        <v>0.72499999999999998</v>
      </c>
      <c r="S49" s="118">
        <f t="shared" si="6"/>
        <v>0.625</v>
      </c>
      <c r="T49" s="118">
        <f t="shared" si="7"/>
        <v>0.9</v>
      </c>
      <c r="U49" s="118">
        <f t="shared" si="8"/>
        <v>0.57500000000000007</v>
      </c>
      <c r="V49" s="118">
        <f t="shared" si="9"/>
        <v>0.99999999999999989</v>
      </c>
      <c r="W49" s="28">
        <f t="shared" si="10"/>
        <v>32.5</v>
      </c>
      <c r="X49" s="120">
        <f t="shared" si="11"/>
        <v>6.5</v>
      </c>
      <c r="Y49" s="125">
        <v>25</v>
      </c>
      <c r="Z49" s="122">
        <f t="shared" si="12"/>
        <v>20</v>
      </c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3"/>
    </row>
    <row r="50" spans="1:44" s="121" customFormat="1" x14ac:dyDescent="0.3">
      <c r="A50" s="115">
        <v>44</v>
      </c>
      <c r="B50" s="125">
        <v>204336</v>
      </c>
      <c r="C50" s="125" t="s">
        <v>147</v>
      </c>
      <c r="D50" s="116">
        <v>6</v>
      </c>
      <c r="E50" s="116">
        <v>3</v>
      </c>
      <c r="F50" s="116">
        <v>4</v>
      </c>
      <c r="G50" s="116">
        <v>6</v>
      </c>
      <c r="H50" s="116">
        <v>2</v>
      </c>
      <c r="I50" s="116">
        <f t="shared" si="1"/>
        <v>21</v>
      </c>
      <c r="J50" s="116">
        <f t="shared" si="2"/>
        <v>3.15</v>
      </c>
      <c r="K50" s="117">
        <v>2</v>
      </c>
      <c r="L50" s="117">
        <v>1</v>
      </c>
      <c r="M50" s="117">
        <v>1</v>
      </c>
      <c r="N50" s="117">
        <v>1</v>
      </c>
      <c r="O50" s="117">
        <v>1</v>
      </c>
      <c r="P50" s="117">
        <f t="shared" si="3"/>
        <v>6</v>
      </c>
      <c r="Q50" s="117">
        <f t="shared" si="4"/>
        <v>0.30000000000000004</v>
      </c>
      <c r="R50" s="118">
        <f t="shared" si="5"/>
        <v>0.99999999999999989</v>
      </c>
      <c r="S50" s="118">
        <f t="shared" si="6"/>
        <v>0.49999999999999994</v>
      </c>
      <c r="T50" s="118">
        <f t="shared" si="7"/>
        <v>0.65</v>
      </c>
      <c r="U50" s="118">
        <f t="shared" si="8"/>
        <v>0.95</v>
      </c>
      <c r="V50" s="118">
        <f t="shared" si="9"/>
        <v>0.35</v>
      </c>
      <c r="W50" s="28">
        <f t="shared" si="10"/>
        <v>27</v>
      </c>
      <c r="X50" s="120">
        <f t="shared" si="11"/>
        <v>5.4</v>
      </c>
      <c r="Y50" s="125">
        <v>21</v>
      </c>
      <c r="Z50" s="122">
        <f t="shared" si="12"/>
        <v>16.8</v>
      </c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3"/>
    </row>
    <row r="51" spans="1:44" s="121" customFormat="1" x14ac:dyDescent="0.3">
      <c r="A51" s="115">
        <v>45</v>
      </c>
      <c r="B51" s="125">
        <v>204337</v>
      </c>
      <c r="C51" s="125" t="s">
        <v>148</v>
      </c>
      <c r="D51" s="116">
        <v>4</v>
      </c>
      <c r="E51" s="116">
        <v>3</v>
      </c>
      <c r="F51" s="116">
        <v>1.5</v>
      </c>
      <c r="G51" s="116">
        <v>5</v>
      </c>
      <c r="H51" s="116">
        <v>0.5</v>
      </c>
      <c r="I51" s="116">
        <f t="shared" si="1"/>
        <v>14</v>
      </c>
      <c r="J51" s="116">
        <f t="shared" si="2"/>
        <v>2.1</v>
      </c>
      <c r="K51" s="117">
        <v>2</v>
      </c>
      <c r="L51" s="117">
        <v>1</v>
      </c>
      <c r="M51" s="117">
        <v>0</v>
      </c>
      <c r="N51" s="117">
        <v>2</v>
      </c>
      <c r="O51" s="117">
        <v>3</v>
      </c>
      <c r="P51" s="117">
        <f t="shared" si="3"/>
        <v>8</v>
      </c>
      <c r="Q51" s="117">
        <f t="shared" si="4"/>
        <v>0.4</v>
      </c>
      <c r="R51" s="118">
        <f t="shared" si="5"/>
        <v>0.7</v>
      </c>
      <c r="S51" s="118">
        <f t="shared" si="6"/>
        <v>0.49999999999999994</v>
      </c>
      <c r="T51" s="118">
        <f t="shared" si="7"/>
        <v>0.22499999999999998</v>
      </c>
      <c r="U51" s="118">
        <f t="shared" si="8"/>
        <v>0.85</v>
      </c>
      <c r="V51" s="118">
        <f t="shared" si="9"/>
        <v>0.22500000000000003</v>
      </c>
      <c r="W51" s="28">
        <f t="shared" si="10"/>
        <v>22</v>
      </c>
      <c r="X51" s="120">
        <f t="shared" si="11"/>
        <v>4.4000000000000004</v>
      </c>
      <c r="Y51" s="125">
        <v>18</v>
      </c>
      <c r="Z51" s="122">
        <f t="shared" si="12"/>
        <v>14.4</v>
      </c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3"/>
    </row>
    <row r="52" spans="1:44" s="121" customFormat="1" x14ac:dyDescent="0.3">
      <c r="A52" s="115">
        <v>46</v>
      </c>
      <c r="B52" s="125">
        <v>204338</v>
      </c>
      <c r="C52" s="125" t="s">
        <v>149</v>
      </c>
      <c r="D52" s="116">
        <v>3</v>
      </c>
      <c r="E52" s="116">
        <v>2.5</v>
      </c>
      <c r="F52" s="116">
        <v>2</v>
      </c>
      <c r="G52" s="116">
        <v>1.5</v>
      </c>
      <c r="H52" s="116">
        <v>4</v>
      </c>
      <c r="I52" s="116">
        <f t="shared" si="1"/>
        <v>13</v>
      </c>
      <c r="J52" s="116">
        <f t="shared" si="2"/>
        <v>1.95</v>
      </c>
      <c r="K52" s="117">
        <v>4</v>
      </c>
      <c r="L52" s="117">
        <v>3</v>
      </c>
      <c r="M52" s="117">
        <v>2</v>
      </c>
      <c r="N52" s="117">
        <v>1</v>
      </c>
      <c r="O52" s="117">
        <v>2</v>
      </c>
      <c r="P52" s="117">
        <f t="shared" si="3"/>
        <v>12</v>
      </c>
      <c r="Q52" s="117">
        <f t="shared" si="4"/>
        <v>0.60000000000000009</v>
      </c>
      <c r="R52" s="118">
        <f t="shared" si="5"/>
        <v>0.64999999999999991</v>
      </c>
      <c r="S52" s="118">
        <f t="shared" si="6"/>
        <v>0.52500000000000002</v>
      </c>
      <c r="T52" s="118">
        <f t="shared" si="7"/>
        <v>0.4</v>
      </c>
      <c r="U52" s="118">
        <f t="shared" si="8"/>
        <v>0.27499999999999997</v>
      </c>
      <c r="V52" s="118">
        <f t="shared" si="9"/>
        <v>0.7</v>
      </c>
      <c r="W52" s="28">
        <f t="shared" si="10"/>
        <v>25</v>
      </c>
      <c r="X52" s="120">
        <f t="shared" si="11"/>
        <v>5</v>
      </c>
      <c r="Y52" s="125">
        <v>16</v>
      </c>
      <c r="Z52" s="122">
        <f t="shared" si="12"/>
        <v>12.8</v>
      </c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3"/>
    </row>
    <row r="53" spans="1:44" s="121" customFormat="1" x14ac:dyDescent="0.3">
      <c r="A53" s="115">
        <v>47</v>
      </c>
      <c r="B53" s="125">
        <v>204340</v>
      </c>
      <c r="C53" s="125" t="s">
        <v>150</v>
      </c>
      <c r="D53" s="116">
        <v>0</v>
      </c>
      <c r="E53" s="116">
        <v>0.5</v>
      </c>
      <c r="F53" s="116">
        <v>1</v>
      </c>
      <c r="G53" s="116">
        <v>0</v>
      </c>
      <c r="H53" s="116">
        <v>0.5</v>
      </c>
      <c r="I53" s="116">
        <f t="shared" si="1"/>
        <v>2</v>
      </c>
      <c r="J53" s="116">
        <f t="shared" si="2"/>
        <v>0.3</v>
      </c>
      <c r="K53" s="117">
        <v>2.2000000000000002</v>
      </c>
      <c r="L53" s="117">
        <v>2</v>
      </c>
      <c r="M53" s="117">
        <v>2</v>
      </c>
      <c r="N53" s="117">
        <v>0</v>
      </c>
      <c r="O53" s="117">
        <v>0</v>
      </c>
      <c r="P53" s="117">
        <f t="shared" si="3"/>
        <v>6.2</v>
      </c>
      <c r="Q53" s="117">
        <f t="shared" si="4"/>
        <v>0.31000000000000005</v>
      </c>
      <c r="R53" s="118">
        <f t="shared" si="5"/>
        <v>0.11000000000000001</v>
      </c>
      <c r="S53" s="118">
        <f t="shared" si="6"/>
        <v>0.17499999999999999</v>
      </c>
      <c r="T53" s="118">
        <f t="shared" si="7"/>
        <v>0.25</v>
      </c>
      <c r="U53" s="118">
        <f t="shared" si="8"/>
        <v>0</v>
      </c>
      <c r="V53" s="118">
        <f t="shared" si="9"/>
        <v>7.4999999999999997E-2</v>
      </c>
      <c r="W53" s="28">
        <f t="shared" si="10"/>
        <v>8.1999999999999993</v>
      </c>
      <c r="X53" s="120">
        <f t="shared" si="11"/>
        <v>1.64</v>
      </c>
      <c r="Y53" s="125">
        <v>2</v>
      </c>
      <c r="Z53" s="122">
        <f t="shared" si="12"/>
        <v>1.6</v>
      </c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3"/>
    </row>
    <row r="54" spans="1:44" s="121" customFormat="1" x14ac:dyDescent="0.3">
      <c r="A54" s="115">
        <v>48</v>
      </c>
      <c r="B54" s="125">
        <v>204339</v>
      </c>
      <c r="C54" s="125" t="s">
        <v>151</v>
      </c>
      <c r="D54" s="116">
        <v>1</v>
      </c>
      <c r="E54" s="116">
        <v>0.5</v>
      </c>
      <c r="F54" s="116">
        <v>0</v>
      </c>
      <c r="G54" s="116">
        <v>1</v>
      </c>
      <c r="H54" s="116">
        <v>0.5</v>
      </c>
      <c r="I54" s="116">
        <f t="shared" si="1"/>
        <v>3</v>
      </c>
      <c r="J54" s="116">
        <f t="shared" si="2"/>
        <v>0.44999999999999996</v>
      </c>
      <c r="K54" s="117">
        <v>0</v>
      </c>
      <c r="L54" s="117">
        <v>2</v>
      </c>
      <c r="M54" s="117">
        <v>1</v>
      </c>
      <c r="N54" s="117">
        <v>2</v>
      </c>
      <c r="O54" s="117">
        <v>0</v>
      </c>
      <c r="P54" s="117">
        <f t="shared" si="3"/>
        <v>5</v>
      </c>
      <c r="Q54" s="117">
        <f t="shared" si="4"/>
        <v>0.25</v>
      </c>
      <c r="R54" s="118">
        <f t="shared" si="5"/>
        <v>0.15</v>
      </c>
      <c r="S54" s="118">
        <f t="shared" si="6"/>
        <v>0.17499999999999999</v>
      </c>
      <c r="T54" s="118">
        <f t="shared" si="7"/>
        <v>0.05</v>
      </c>
      <c r="U54" s="118">
        <f t="shared" si="8"/>
        <v>0.25</v>
      </c>
      <c r="V54" s="118">
        <f t="shared" si="9"/>
        <v>7.4999999999999997E-2</v>
      </c>
      <c r="W54" s="28">
        <f t="shared" si="10"/>
        <v>8</v>
      </c>
      <c r="X54" s="120">
        <f t="shared" si="11"/>
        <v>1.6</v>
      </c>
      <c r="Y54" s="125">
        <v>4</v>
      </c>
      <c r="Z54" s="122">
        <f t="shared" si="12"/>
        <v>3.2</v>
      </c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3"/>
    </row>
    <row r="55" spans="1:44" s="121" customFormat="1" x14ac:dyDescent="0.3">
      <c r="A55" s="115">
        <v>49</v>
      </c>
      <c r="B55" s="125">
        <v>204341</v>
      </c>
      <c r="C55" s="125" t="s">
        <v>152</v>
      </c>
      <c r="D55" s="116">
        <v>2</v>
      </c>
      <c r="E55" s="116">
        <v>1.5</v>
      </c>
      <c r="F55" s="116">
        <v>2</v>
      </c>
      <c r="G55" s="116">
        <v>0.5</v>
      </c>
      <c r="H55" s="116">
        <v>1</v>
      </c>
      <c r="I55" s="116">
        <f t="shared" si="1"/>
        <v>7</v>
      </c>
      <c r="J55" s="116">
        <f t="shared" si="2"/>
        <v>1.05</v>
      </c>
      <c r="K55" s="117">
        <v>2</v>
      </c>
      <c r="L55" s="117">
        <v>0</v>
      </c>
      <c r="M55" s="117">
        <v>1</v>
      </c>
      <c r="N55" s="117">
        <v>0</v>
      </c>
      <c r="O55" s="117">
        <v>2</v>
      </c>
      <c r="P55" s="117">
        <f t="shared" si="3"/>
        <v>5</v>
      </c>
      <c r="Q55" s="117">
        <f t="shared" si="4"/>
        <v>0.25</v>
      </c>
      <c r="R55" s="118">
        <f t="shared" si="5"/>
        <v>0.4</v>
      </c>
      <c r="S55" s="118">
        <f t="shared" si="6"/>
        <v>0.22499999999999998</v>
      </c>
      <c r="T55" s="118">
        <f t="shared" si="7"/>
        <v>0.35</v>
      </c>
      <c r="U55" s="118">
        <f t="shared" si="8"/>
        <v>7.4999999999999997E-2</v>
      </c>
      <c r="V55" s="118">
        <f t="shared" si="9"/>
        <v>0.25</v>
      </c>
      <c r="W55" s="28">
        <f t="shared" si="10"/>
        <v>12</v>
      </c>
      <c r="X55" s="120">
        <f t="shared" si="11"/>
        <v>2.4000000000000004</v>
      </c>
      <c r="Y55" s="125">
        <v>7</v>
      </c>
      <c r="Z55" s="122">
        <f t="shared" si="12"/>
        <v>5.6000000000000005</v>
      </c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3"/>
    </row>
    <row r="56" spans="1:44" s="121" customFormat="1" x14ac:dyDescent="0.3">
      <c r="A56" s="115">
        <v>50</v>
      </c>
      <c r="B56" s="125">
        <v>204342</v>
      </c>
      <c r="C56" s="125" t="s">
        <v>153</v>
      </c>
      <c r="D56" s="116">
        <v>3</v>
      </c>
      <c r="E56" s="116">
        <v>5</v>
      </c>
      <c r="F56" s="116">
        <v>6</v>
      </c>
      <c r="G56" s="116">
        <v>4.5</v>
      </c>
      <c r="H56" s="116">
        <v>2</v>
      </c>
      <c r="I56" s="116">
        <f t="shared" si="1"/>
        <v>20.5</v>
      </c>
      <c r="J56" s="116">
        <f t="shared" si="2"/>
        <v>3.0749999999999997</v>
      </c>
      <c r="K56" s="117">
        <v>2</v>
      </c>
      <c r="L56" s="117">
        <v>3</v>
      </c>
      <c r="M56" s="117">
        <v>2</v>
      </c>
      <c r="N56" s="117">
        <v>1</v>
      </c>
      <c r="O56" s="117">
        <v>2</v>
      </c>
      <c r="P56" s="117">
        <f t="shared" si="3"/>
        <v>10</v>
      </c>
      <c r="Q56" s="117">
        <f t="shared" si="4"/>
        <v>0.5</v>
      </c>
      <c r="R56" s="118">
        <f t="shared" si="5"/>
        <v>0.54999999999999993</v>
      </c>
      <c r="S56" s="118">
        <f t="shared" si="6"/>
        <v>0.9</v>
      </c>
      <c r="T56" s="118">
        <f t="shared" si="7"/>
        <v>0.99999999999999989</v>
      </c>
      <c r="U56" s="118">
        <f t="shared" si="8"/>
        <v>0.72499999999999998</v>
      </c>
      <c r="V56" s="118">
        <f t="shared" si="9"/>
        <v>0.4</v>
      </c>
      <c r="W56" s="28">
        <f t="shared" si="10"/>
        <v>30.5</v>
      </c>
      <c r="X56" s="120">
        <f t="shared" si="11"/>
        <v>6.1000000000000005</v>
      </c>
      <c r="Y56" s="125">
        <v>21</v>
      </c>
      <c r="Z56" s="122">
        <f t="shared" si="12"/>
        <v>16.8</v>
      </c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3"/>
    </row>
    <row r="57" spans="1:44" s="121" customFormat="1" x14ac:dyDescent="0.3">
      <c r="A57" s="115">
        <v>51</v>
      </c>
      <c r="B57" s="125">
        <v>204343</v>
      </c>
      <c r="C57" s="125" t="s">
        <v>154</v>
      </c>
      <c r="D57" s="116"/>
      <c r="E57" s="116"/>
      <c r="F57" s="116"/>
      <c r="G57" s="116"/>
      <c r="H57" s="116"/>
      <c r="I57" s="116"/>
      <c r="J57" s="116"/>
      <c r="K57" s="117"/>
      <c r="L57" s="117"/>
      <c r="M57" s="117"/>
      <c r="N57" s="117"/>
      <c r="O57" s="117"/>
      <c r="P57" s="117"/>
      <c r="Q57" s="117"/>
      <c r="R57" s="118"/>
      <c r="S57" s="118"/>
      <c r="T57" s="118"/>
      <c r="U57" s="118"/>
      <c r="V57" s="118"/>
      <c r="W57" s="28"/>
      <c r="X57" s="120"/>
      <c r="Y57" s="125" t="s">
        <v>199</v>
      </c>
      <c r="Z57" s="122" t="e">
        <f t="shared" si="12"/>
        <v>#VALUE!</v>
      </c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3"/>
    </row>
    <row r="58" spans="1:44" s="121" customFormat="1" x14ac:dyDescent="0.3">
      <c r="A58" s="115">
        <v>52</v>
      </c>
      <c r="B58" s="125">
        <v>204344</v>
      </c>
      <c r="C58" s="125" t="s">
        <v>155</v>
      </c>
      <c r="D58" s="116">
        <v>6</v>
      </c>
      <c r="E58" s="116">
        <v>5</v>
      </c>
      <c r="F58" s="116">
        <v>2.5</v>
      </c>
      <c r="G58" s="116">
        <v>1.5</v>
      </c>
      <c r="H58" s="116">
        <v>4</v>
      </c>
      <c r="I58" s="116">
        <f t="shared" si="1"/>
        <v>19</v>
      </c>
      <c r="J58" s="116">
        <f t="shared" si="2"/>
        <v>2.85</v>
      </c>
      <c r="K58" s="117">
        <v>2</v>
      </c>
      <c r="L58" s="117">
        <v>4</v>
      </c>
      <c r="M58" s="117">
        <v>5</v>
      </c>
      <c r="N58" s="117">
        <v>2</v>
      </c>
      <c r="O58" s="117">
        <v>5</v>
      </c>
      <c r="P58" s="117">
        <f t="shared" si="3"/>
        <v>18</v>
      </c>
      <c r="Q58" s="117">
        <f t="shared" si="4"/>
        <v>0.9</v>
      </c>
      <c r="R58" s="118">
        <f t="shared" si="5"/>
        <v>0.99999999999999989</v>
      </c>
      <c r="S58" s="118">
        <f t="shared" si="6"/>
        <v>0.95</v>
      </c>
      <c r="T58" s="118">
        <f t="shared" si="7"/>
        <v>0.625</v>
      </c>
      <c r="U58" s="118">
        <f t="shared" si="8"/>
        <v>0.32499999999999996</v>
      </c>
      <c r="V58" s="118">
        <f t="shared" si="9"/>
        <v>0.85</v>
      </c>
      <c r="W58" s="28">
        <f t="shared" si="10"/>
        <v>37</v>
      </c>
      <c r="X58" s="120">
        <f t="shared" si="11"/>
        <v>7.4</v>
      </c>
      <c r="Y58" s="125">
        <v>20</v>
      </c>
      <c r="Z58" s="122">
        <f t="shared" si="12"/>
        <v>16</v>
      </c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3"/>
    </row>
    <row r="59" spans="1:44" s="121" customFormat="1" x14ac:dyDescent="0.3">
      <c r="A59" s="115">
        <v>53</v>
      </c>
      <c r="B59" s="125">
        <v>204345</v>
      </c>
      <c r="C59" s="125" t="s">
        <v>156</v>
      </c>
      <c r="D59" s="116">
        <v>2</v>
      </c>
      <c r="E59" s="116">
        <v>1.5</v>
      </c>
      <c r="F59" s="116">
        <v>1</v>
      </c>
      <c r="G59" s="116">
        <v>2</v>
      </c>
      <c r="H59" s="116">
        <v>1</v>
      </c>
      <c r="I59" s="116">
        <f t="shared" si="1"/>
        <v>7.5</v>
      </c>
      <c r="J59" s="116">
        <f t="shared" si="2"/>
        <v>1.125</v>
      </c>
      <c r="K59" s="117">
        <v>2</v>
      </c>
      <c r="L59" s="117">
        <v>3</v>
      </c>
      <c r="M59" s="117">
        <v>1</v>
      </c>
      <c r="N59" s="117">
        <v>2</v>
      </c>
      <c r="O59" s="117">
        <v>2</v>
      </c>
      <c r="P59" s="117">
        <f t="shared" si="3"/>
        <v>10</v>
      </c>
      <c r="Q59" s="117">
        <f t="shared" si="4"/>
        <v>0.5</v>
      </c>
      <c r="R59" s="118">
        <f t="shared" si="5"/>
        <v>0.4</v>
      </c>
      <c r="S59" s="118">
        <f t="shared" si="6"/>
        <v>0.375</v>
      </c>
      <c r="T59" s="118">
        <f t="shared" si="7"/>
        <v>0.2</v>
      </c>
      <c r="U59" s="118">
        <f t="shared" si="8"/>
        <v>0.4</v>
      </c>
      <c r="V59" s="118">
        <f t="shared" si="9"/>
        <v>0.25</v>
      </c>
      <c r="W59" s="28">
        <f t="shared" si="10"/>
        <v>17.5</v>
      </c>
      <c r="X59" s="120">
        <f t="shared" si="11"/>
        <v>3.5</v>
      </c>
      <c r="Y59" s="125">
        <v>8</v>
      </c>
      <c r="Z59" s="122">
        <f t="shared" si="12"/>
        <v>6.4</v>
      </c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3"/>
    </row>
    <row r="60" spans="1:44" s="121" customFormat="1" x14ac:dyDescent="0.3">
      <c r="A60" s="115">
        <v>54</v>
      </c>
      <c r="B60" s="125">
        <v>204346</v>
      </c>
      <c r="C60" s="125" t="s">
        <v>157</v>
      </c>
      <c r="D60" s="116">
        <v>1.5</v>
      </c>
      <c r="E60" s="116">
        <v>2</v>
      </c>
      <c r="F60" s="116">
        <v>1</v>
      </c>
      <c r="G60" s="116">
        <v>0.5</v>
      </c>
      <c r="H60" s="116">
        <v>3</v>
      </c>
      <c r="I60" s="116">
        <f t="shared" si="1"/>
        <v>8</v>
      </c>
      <c r="J60" s="116">
        <f t="shared" si="2"/>
        <v>1.2</v>
      </c>
      <c r="K60" s="117">
        <v>2</v>
      </c>
      <c r="L60" s="117">
        <v>3</v>
      </c>
      <c r="M60" s="117">
        <v>2</v>
      </c>
      <c r="N60" s="117">
        <v>1</v>
      </c>
      <c r="O60" s="117">
        <v>1</v>
      </c>
      <c r="P60" s="117">
        <f t="shared" si="3"/>
        <v>9</v>
      </c>
      <c r="Q60" s="117">
        <f t="shared" si="4"/>
        <v>0.45</v>
      </c>
      <c r="R60" s="118">
        <f t="shared" si="5"/>
        <v>0.32499999999999996</v>
      </c>
      <c r="S60" s="118">
        <f t="shared" si="6"/>
        <v>0.45</v>
      </c>
      <c r="T60" s="118">
        <f t="shared" si="7"/>
        <v>0.25</v>
      </c>
      <c r="U60" s="118">
        <f t="shared" si="8"/>
        <v>0.125</v>
      </c>
      <c r="V60" s="118">
        <f t="shared" si="9"/>
        <v>0.49999999999999994</v>
      </c>
      <c r="W60" s="28">
        <f t="shared" si="10"/>
        <v>17</v>
      </c>
      <c r="X60" s="120">
        <f t="shared" si="11"/>
        <v>3.4000000000000004</v>
      </c>
      <c r="Y60" s="125">
        <v>10</v>
      </c>
      <c r="Z60" s="122">
        <f t="shared" si="12"/>
        <v>8</v>
      </c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3"/>
    </row>
    <row r="61" spans="1:44" s="121" customFormat="1" x14ac:dyDescent="0.3">
      <c r="A61" s="115">
        <v>55</v>
      </c>
      <c r="B61" s="125">
        <v>204347</v>
      </c>
      <c r="C61" s="125" t="s">
        <v>158</v>
      </c>
      <c r="D61" s="116">
        <v>3</v>
      </c>
      <c r="E61" s="116">
        <v>2</v>
      </c>
      <c r="F61" s="116">
        <v>1.5</v>
      </c>
      <c r="G61" s="116">
        <v>3</v>
      </c>
      <c r="H61" s="116">
        <v>2</v>
      </c>
      <c r="I61" s="116">
        <f t="shared" si="1"/>
        <v>11.5</v>
      </c>
      <c r="J61" s="116">
        <f t="shared" si="2"/>
        <v>1.7249999999999999</v>
      </c>
      <c r="K61" s="117">
        <v>0</v>
      </c>
      <c r="L61" s="117">
        <v>0</v>
      </c>
      <c r="M61" s="117">
        <v>2</v>
      </c>
      <c r="N61" s="117">
        <v>3</v>
      </c>
      <c r="O61" s="117">
        <v>2</v>
      </c>
      <c r="P61" s="117">
        <f t="shared" si="3"/>
        <v>7</v>
      </c>
      <c r="Q61" s="117">
        <f t="shared" si="4"/>
        <v>0.35000000000000003</v>
      </c>
      <c r="R61" s="118">
        <f t="shared" si="5"/>
        <v>0.44999999999999996</v>
      </c>
      <c r="S61" s="118">
        <f t="shared" si="6"/>
        <v>0.3</v>
      </c>
      <c r="T61" s="118">
        <f t="shared" si="7"/>
        <v>0.32499999999999996</v>
      </c>
      <c r="U61" s="118">
        <f t="shared" si="8"/>
        <v>0.6</v>
      </c>
      <c r="V61" s="118">
        <f t="shared" si="9"/>
        <v>0.4</v>
      </c>
      <c r="W61" s="28">
        <f t="shared" si="10"/>
        <v>18.5</v>
      </c>
      <c r="X61" s="120">
        <f t="shared" si="11"/>
        <v>3.7</v>
      </c>
      <c r="Y61" s="125">
        <v>11</v>
      </c>
      <c r="Z61" s="122">
        <f t="shared" si="12"/>
        <v>8.8000000000000007</v>
      </c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3"/>
    </row>
    <row r="62" spans="1:44" s="121" customFormat="1" x14ac:dyDescent="0.3">
      <c r="A62" s="115">
        <v>56</v>
      </c>
      <c r="B62" s="125">
        <v>204348</v>
      </c>
      <c r="C62" s="125" t="s">
        <v>159</v>
      </c>
      <c r="D62" s="116">
        <v>2</v>
      </c>
      <c r="E62" s="116">
        <v>1.5</v>
      </c>
      <c r="F62" s="116">
        <v>3</v>
      </c>
      <c r="G62" s="116">
        <v>2.5</v>
      </c>
      <c r="H62" s="116">
        <v>4</v>
      </c>
      <c r="I62" s="116">
        <f t="shared" si="1"/>
        <v>13</v>
      </c>
      <c r="J62" s="116">
        <f t="shared" si="2"/>
        <v>1.95</v>
      </c>
      <c r="K62" s="117">
        <v>2</v>
      </c>
      <c r="L62" s="117">
        <v>3</v>
      </c>
      <c r="M62" s="117">
        <v>4</v>
      </c>
      <c r="N62" s="117">
        <v>2</v>
      </c>
      <c r="O62" s="117">
        <v>0</v>
      </c>
      <c r="P62" s="117">
        <f t="shared" si="3"/>
        <v>11</v>
      </c>
      <c r="Q62" s="117">
        <f t="shared" si="4"/>
        <v>0.55000000000000004</v>
      </c>
      <c r="R62" s="118">
        <f t="shared" si="5"/>
        <v>0.4</v>
      </c>
      <c r="S62" s="118">
        <f t="shared" si="6"/>
        <v>0.375</v>
      </c>
      <c r="T62" s="118">
        <f t="shared" si="7"/>
        <v>0.64999999999999991</v>
      </c>
      <c r="U62" s="118">
        <f t="shared" si="8"/>
        <v>0.47499999999999998</v>
      </c>
      <c r="V62" s="118">
        <f t="shared" si="9"/>
        <v>0.6</v>
      </c>
      <c r="W62" s="28">
        <f t="shared" si="10"/>
        <v>24</v>
      </c>
      <c r="X62" s="120">
        <f t="shared" si="11"/>
        <v>4.8000000000000007</v>
      </c>
      <c r="Y62" s="125">
        <v>15</v>
      </c>
      <c r="Z62" s="122">
        <f t="shared" si="12"/>
        <v>12</v>
      </c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3"/>
    </row>
    <row r="63" spans="1:44" s="121" customFormat="1" x14ac:dyDescent="0.3">
      <c r="A63" s="115">
        <v>57</v>
      </c>
      <c r="B63" s="125">
        <v>204349</v>
      </c>
      <c r="C63" s="125" t="s">
        <v>160</v>
      </c>
      <c r="D63" s="116"/>
      <c r="E63" s="116"/>
      <c r="F63" s="116"/>
      <c r="G63" s="116"/>
      <c r="H63" s="116"/>
      <c r="I63" s="116"/>
      <c r="J63" s="116"/>
      <c r="K63" s="117"/>
      <c r="L63" s="117"/>
      <c r="M63" s="117"/>
      <c r="N63" s="117"/>
      <c r="O63" s="117"/>
      <c r="P63" s="117"/>
      <c r="Q63" s="117"/>
      <c r="R63" s="118"/>
      <c r="S63" s="118"/>
      <c r="T63" s="118"/>
      <c r="U63" s="118"/>
      <c r="V63" s="118"/>
      <c r="W63" s="28"/>
      <c r="X63" s="120"/>
      <c r="Y63" s="125" t="s">
        <v>199</v>
      </c>
      <c r="Z63" s="122" t="e">
        <f t="shared" si="12"/>
        <v>#VALUE!</v>
      </c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3"/>
    </row>
    <row r="64" spans="1:44" s="121" customFormat="1" x14ac:dyDescent="0.3">
      <c r="A64" s="115">
        <v>58</v>
      </c>
      <c r="B64" s="125">
        <v>204350</v>
      </c>
      <c r="C64" s="125" t="s">
        <v>161</v>
      </c>
      <c r="D64" s="116">
        <v>1.5</v>
      </c>
      <c r="E64" s="116">
        <v>1</v>
      </c>
      <c r="F64" s="116">
        <v>2</v>
      </c>
      <c r="G64" s="116">
        <v>2.5</v>
      </c>
      <c r="H64" s="116">
        <v>3</v>
      </c>
      <c r="I64" s="116">
        <f t="shared" si="1"/>
        <v>10</v>
      </c>
      <c r="J64" s="116">
        <f t="shared" si="2"/>
        <v>1.5</v>
      </c>
      <c r="K64" s="117">
        <v>2</v>
      </c>
      <c r="L64" s="117">
        <v>3</v>
      </c>
      <c r="M64" s="117">
        <v>1</v>
      </c>
      <c r="N64" s="117">
        <v>2</v>
      </c>
      <c r="O64" s="117">
        <v>3</v>
      </c>
      <c r="P64" s="117">
        <f t="shared" si="3"/>
        <v>11</v>
      </c>
      <c r="Q64" s="117">
        <f t="shared" si="4"/>
        <v>0.55000000000000004</v>
      </c>
      <c r="R64" s="118">
        <f t="shared" si="5"/>
        <v>0.32499999999999996</v>
      </c>
      <c r="S64" s="118">
        <f t="shared" si="6"/>
        <v>0.30000000000000004</v>
      </c>
      <c r="T64" s="118">
        <f t="shared" si="7"/>
        <v>0.35</v>
      </c>
      <c r="U64" s="118">
        <f t="shared" si="8"/>
        <v>0.47499999999999998</v>
      </c>
      <c r="V64" s="118">
        <f t="shared" si="9"/>
        <v>0.6</v>
      </c>
      <c r="W64" s="28">
        <f t="shared" si="10"/>
        <v>21</v>
      </c>
      <c r="X64" s="120">
        <f t="shared" si="11"/>
        <v>4.2</v>
      </c>
      <c r="Y64" s="125">
        <v>13</v>
      </c>
      <c r="Z64" s="122">
        <f t="shared" si="12"/>
        <v>10.4</v>
      </c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3"/>
    </row>
    <row r="65" spans="1:44" s="121" customFormat="1" x14ac:dyDescent="0.3">
      <c r="A65" s="115">
        <v>59</v>
      </c>
      <c r="B65" s="125">
        <v>204351</v>
      </c>
      <c r="C65" s="125" t="s">
        <v>162</v>
      </c>
      <c r="D65" s="116">
        <v>3</v>
      </c>
      <c r="E65" s="116">
        <v>2.5</v>
      </c>
      <c r="F65" s="116">
        <v>2</v>
      </c>
      <c r="G65" s="116">
        <v>3</v>
      </c>
      <c r="H65" s="116">
        <v>4</v>
      </c>
      <c r="I65" s="116">
        <f t="shared" si="1"/>
        <v>14.5</v>
      </c>
      <c r="J65" s="116">
        <f t="shared" si="2"/>
        <v>2.1749999999999998</v>
      </c>
      <c r="K65" s="117">
        <v>2</v>
      </c>
      <c r="L65" s="117">
        <v>3</v>
      </c>
      <c r="M65" s="117">
        <v>2</v>
      </c>
      <c r="N65" s="117">
        <v>1</v>
      </c>
      <c r="O65" s="117">
        <v>2</v>
      </c>
      <c r="P65" s="117">
        <f t="shared" si="3"/>
        <v>10</v>
      </c>
      <c r="Q65" s="117">
        <f t="shared" si="4"/>
        <v>0.5</v>
      </c>
      <c r="R65" s="118">
        <f t="shared" si="5"/>
        <v>0.54999999999999993</v>
      </c>
      <c r="S65" s="118">
        <f t="shared" si="6"/>
        <v>0.52500000000000002</v>
      </c>
      <c r="T65" s="118">
        <f t="shared" si="7"/>
        <v>0.4</v>
      </c>
      <c r="U65" s="118">
        <f t="shared" si="8"/>
        <v>0.49999999999999994</v>
      </c>
      <c r="V65" s="118">
        <f t="shared" si="9"/>
        <v>0.7</v>
      </c>
      <c r="W65" s="28">
        <f t="shared" si="10"/>
        <v>24.5</v>
      </c>
      <c r="X65" s="120">
        <f t="shared" si="11"/>
        <v>4.9000000000000004</v>
      </c>
      <c r="Y65" s="125">
        <v>20</v>
      </c>
      <c r="Z65" s="122">
        <f t="shared" si="12"/>
        <v>16</v>
      </c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3"/>
    </row>
    <row r="66" spans="1:44" s="121" customFormat="1" x14ac:dyDescent="0.3">
      <c r="A66" s="115">
        <v>60</v>
      </c>
      <c r="B66" s="125">
        <v>204352</v>
      </c>
      <c r="C66" s="125" t="s">
        <v>163</v>
      </c>
      <c r="D66" s="116">
        <v>5</v>
      </c>
      <c r="E66" s="116">
        <v>2.5</v>
      </c>
      <c r="F66" s="116">
        <v>5</v>
      </c>
      <c r="G66" s="116">
        <v>4</v>
      </c>
      <c r="H66" s="116">
        <v>3.5</v>
      </c>
      <c r="I66" s="116">
        <f t="shared" si="1"/>
        <v>20</v>
      </c>
      <c r="J66" s="116">
        <f t="shared" si="2"/>
        <v>3</v>
      </c>
      <c r="K66" s="117">
        <v>2</v>
      </c>
      <c r="L66" s="117">
        <v>3</v>
      </c>
      <c r="M66" s="117">
        <v>1</v>
      </c>
      <c r="N66" s="117">
        <v>2</v>
      </c>
      <c r="O66" s="117">
        <v>3</v>
      </c>
      <c r="P66" s="117">
        <f t="shared" si="3"/>
        <v>11</v>
      </c>
      <c r="Q66" s="117">
        <f t="shared" si="4"/>
        <v>0.55000000000000004</v>
      </c>
      <c r="R66" s="118">
        <f t="shared" si="5"/>
        <v>0.85</v>
      </c>
      <c r="S66" s="118">
        <f t="shared" si="6"/>
        <v>0.52500000000000002</v>
      </c>
      <c r="T66" s="118">
        <f t="shared" si="7"/>
        <v>0.8</v>
      </c>
      <c r="U66" s="118">
        <f t="shared" si="8"/>
        <v>0.7</v>
      </c>
      <c r="V66" s="118">
        <f t="shared" si="9"/>
        <v>0.67500000000000004</v>
      </c>
      <c r="W66" s="28">
        <f t="shared" si="10"/>
        <v>31</v>
      </c>
      <c r="X66" s="120">
        <f t="shared" si="11"/>
        <v>6.2</v>
      </c>
      <c r="Y66" s="125">
        <v>21</v>
      </c>
      <c r="Z66" s="122">
        <f t="shared" si="12"/>
        <v>16.8</v>
      </c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3"/>
    </row>
    <row r="67" spans="1:44" s="121" customFormat="1" x14ac:dyDescent="0.3">
      <c r="A67" s="115">
        <v>61</v>
      </c>
      <c r="B67" s="125">
        <v>204353</v>
      </c>
      <c r="C67" s="125" t="s">
        <v>164</v>
      </c>
      <c r="D67" s="116">
        <v>1</v>
      </c>
      <c r="E67" s="116">
        <v>0.5</v>
      </c>
      <c r="F67" s="116">
        <v>0</v>
      </c>
      <c r="G67" s="116">
        <v>1.5</v>
      </c>
      <c r="H67" s="116">
        <v>2</v>
      </c>
      <c r="I67" s="116">
        <f t="shared" si="1"/>
        <v>5</v>
      </c>
      <c r="J67" s="116">
        <f t="shared" si="2"/>
        <v>0.75</v>
      </c>
      <c r="K67" s="117">
        <v>2</v>
      </c>
      <c r="L67" s="117">
        <v>2</v>
      </c>
      <c r="M67" s="117">
        <v>2</v>
      </c>
      <c r="N67" s="117">
        <v>1</v>
      </c>
      <c r="O67" s="117">
        <v>2</v>
      </c>
      <c r="P67" s="117">
        <f t="shared" si="3"/>
        <v>9</v>
      </c>
      <c r="Q67" s="117">
        <f t="shared" si="4"/>
        <v>0.45</v>
      </c>
      <c r="R67" s="118">
        <f t="shared" si="5"/>
        <v>0.25</v>
      </c>
      <c r="S67" s="118">
        <f t="shared" si="6"/>
        <v>0.17499999999999999</v>
      </c>
      <c r="T67" s="118">
        <f t="shared" si="7"/>
        <v>0.1</v>
      </c>
      <c r="U67" s="118">
        <f t="shared" si="8"/>
        <v>0.27499999999999997</v>
      </c>
      <c r="V67" s="118">
        <f t="shared" si="9"/>
        <v>0.4</v>
      </c>
      <c r="W67" s="28">
        <f t="shared" si="10"/>
        <v>14</v>
      </c>
      <c r="X67" s="120">
        <f t="shared" si="11"/>
        <v>2.8000000000000003</v>
      </c>
      <c r="Y67" s="125">
        <v>6</v>
      </c>
      <c r="Z67" s="122">
        <f t="shared" si="12"/>
        <v>4.8000000000000007</v>
      </c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3"/>
    </row>
    <row r="68" spans="1:44" s="121" customFormat="1" x14ac:dyDescent="0.3">
      <c r="A68" s="115">
        <v>62</v>
      </c>
      <c r="B68" s="125">
        <v>204354</v>
      </c>
      <c r="C68" s="125" t="s">
        <v>165</v>
      </c>
      <c r="D68" s="116">
        <v>0</v>
      </c>
      <c r="E68" s="116">
        <v>0.5</v>
      </c>
      <c r="F68" s="116">
        <v>1.5</v>
      </c>
      <c r="G68" s="116">
        <v>1</v>
      </c>
      <c r="H68" s="116">
        <v>1.5</v>
      </c>
      <c r="I68" s="116">
        <f t="shared" si="1"/>
        <v>4.5</v>
      </c>
      <c r="J68" s="116">
        <f t="shared" si="2"/>
        <v>0.67499999999999993</v>
      </c>
      <c r="K68" s="117">
        <v>2</v>
      </c>
      <c r="L68" s="117">
        <v>2</v>
      </c>
      <c r="M68" s="117">
        <v>1</v>
      </c>
      <c r="N68" s="117">
        <v>2</v>
      </c>
      <c r="O68" s="117">
        <v>3</v>
      </c>
      <c r="P68" s="117">
        <f t="shared" si="3"/>
        <v>10</v>
      </c>
      <c r="Q68" s="117">
        <f t="shared" si="4"/>
        <v>0.5</v>
      </c>
      <c r="R68" s="118">
        <f t="shared" si="5"/>
        <v>0.1</v>
      </c>
      <c r="S68" s="118">
        <f t="shared" si="6"/>
        <v>0.17499999999999999</v>
      </c>
      <c r="T68" s="118">
        <f t="shared" si="7"/>
        <v>0.27499999999999997</v>
      </c>
      <c r="U68" s="118">
        <f t="shared" si="8"/>
        <v>0.25</v>
      </c>
      <c r="V68" s="118">
        <f t="shared" si="9"/>
        <v>0.375</v>
      </c>
      <c r="W68" s="28">
        <f t="shared" si="10"/>
        <v>14.5</v>
      </c>
      <c r="X68" s="120">
        <f t="shared" si="11"/>
        <v>2.9000000000000004</v>
      </c>
      <c r="Y68" s="125">
        <v>6</v>
      </c>
      <c r="Z68" s="122">
        <f t="shared" si="12"/>
        <v>4.8000000000000007</v>
      </c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3"/>
    </row>
    <row r="69" spans="1:44" s="121" customFormat="1" x14ac:dyDescent="0.3">
      <c r="A69" s="115">
        <v>63</v>
      </c>
      <c r="B69" s="125">
        <v>204355</v>
      </c>
      <c r="C69" s="125" t="s">
        <v>166</v>
      </c>
      <c r="D69" s="116">
        <v>6</v>
      </c>
      <c r="E69" s="116">
        <v>3.5</v>
      </c>
      <c r="F69" s="116">
        <v>1.5</v>
      </c>
      <c r="G69" s="116">
        <v>4</v>
      </c>
      <c r="H69" s="116">
        <v>3</v>
      </c>
      <c r="I69" s="116">
        <f t="shared" si="1"/>
        <v>18</v>
      </c>
      <c r="J69" s="116">
        <f t="shared" si="2"/>
        <v>2.6999999999999997</v>
      </c>
      <c r="K69" s="117">
        <v>2</v>
      </c>
      <c r="L69" s="117">
        <v>3</v>
      </c>
      <c r="M69" s="117">
        <v>4</v>
      </c>
      <c r="N69" s="117">
        <v>2</v>
      </c>
      <c r="O69" s="117">
        <v>1</v>
      </c>
      <c r="P69" s="117">
        <f t="shared" si="3"/>
        <v>12</v>
      </c>
      <c r="Q69" s="117">
        <f t="shared" si="4"/>
        <v>0.60000000000000009</v>
      </c>
      <c r="R69" s="118">
        <f t="shared" si="5"/>
        <v>0.99999999999999989</v>
      </c>
      <c r="S69" s="118">
        <f t="shared" si="6"/>
        <v>0.67500000000000004</v>
      </c>
      <c r="T69" s="118">
        <f t="shared" si="7"/>
        <v>0.42499999999999999</v>
      </c>
      <c r="U69" s="118">
        <f t="shared" si="8"/>
        <v>0.7</v>
      </c>
      <c r="V69" s="118">
        <f t="shared" si="9"/>
        <v>0.49999999999999994</v>
      </c>
      <c r="W69" s="28">
        <f t="shared" si="10"/>
        <v>30</v>
      </c>
      <c r="X69" s="120">
        <f t="shared" si="11"/>
        <v>6</v>
      </c>
      <c r="Y69" s="125">
        <v>19</v>
      </c>
      <c r="Z69" s="122">
        <f t="shared" si="12"/>
        <v>15.200000000000001</v>
      </c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3"/>
    </row>
    <row r="70" spans="1:44" s="121" customFormat="1" x14ac:dyDescent="0.3">
      <c r="A70" s="115">
        <v>64</v>
      </c>
      <c r="B70" s="125">
        <v>204356</v>
      </c>
      <c r="C70" s="125" t="s">
        <v>167</v>
      </c>
      <c r="D70" s="116">
        <v>4</v>
      </c>
      <c r="E70" s="116">
        <v>4.5</v>
      </c>
      <c r="F70" s="116">
        <v>3</v>
      </c>
      <c r="G70" s="116">
        <v>2.5</v>
      </c>
      <c r="H70" s="116">
        <v>3</v>
      </c>
      <c r="I70" s="116">
        <f t="shared" si="1"/>
        <v>17</v>
      </c>
      <c r="J70" s="116">
        <f t="shared" si="2"/>
        <v>2.5499999999999998</v>
      </c>
      <c r="K70" s="117">
        <v>2</v>
      </c>
      <c r="L70" s="117">
        <v>4</v>
      </c>
      <c r="M70" s="117">
        <v>0.5</v>
      </c>
      <c r="N70" s="117">
        <v>2</v>
      </c>
      <c r="O70" s="117">
        <v>0.5</v>
      </c>
      <c r="P70" s="117">
        <f t="shared" si="3"/>
        <v>9</v>
      </c>
      <c r="Q70" s="117">
        <f t="shared" si="4"/>
        <v>0.45</v>
      </c>
      <c r="R70" s="118">
        <f t="shared" si="5"/>
        <v>0.7</v>
      </c>
      <c r="S70" s="118">
        <f t="shared" si="6"/>
        <v>0.875</v>
      </c>
      <c r="T70" s="118">
        <f t="shared" si="7"/>
        <v>0.47499999999999998</v>
      </c>
      <c r="U70" s="118">
        <f t="shared" si="8"/>
        <v>0.47499999999999998</v>
      </c>
      <c r="V70" s="118">
        <f t="shared" si="9"/>
        <v>0.47499999999999998</v>
      </c>
      <c r="W70" s="28">
        <f t="shared" si="10"/>
        <v>26</v>
      </c>
      <c r="X70" s="120">
        <f t="shared" si="11"/>
        <v>5.2</v>
      </c>
      <c r="Y70" s="125">
        <v>17</v>
      </c>
      <c r="Z70" s="122">
        <f t="shared" si="12"/>
        <v>13.600000000000001</v>
      </c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3"/>
    </row>
    <row r="71" spans="1:44" s="121" customFormat="1" x14ac:dyDescent="0.3">
      <c r="A71" s="115">
        <v>65</v>
      </c>
      <c r="B71" s="125">
        <v>204357</v>
      </c>
      <c r="C71" s="125" t="s">
        <v>168</v>
      </c>
      <c r="D71" s="116">
        <v>3.5</v>
      </c>
      <c r="E71" s="116">
        <v>6</v>
      </c>
      <c r="F71" s="116">
        <v>4</v>
      </c>
      <c r="G71" s="116">
        <v>2</v>
      </c>
      <c r="H71" s="116">
        <v>3.5</v>
      </c>
      <c r="I71" s="116">
        <f t="shared" si="1"/>
        <v>19</v>
      </c>
      <c r="J71" s="116">
        <f t="shared" si="2"/>
        <v>2.85</v>
      </c>
      <c r="K71" s="117">
        <v>3</v>
      </c>
      <c r="L71" s="117">
        <v>2.5</v>
      </c>
      <c r="M71" s="117">
        <v>2</v>
      </c>
      <c r="N71" s="117">
        <v>2.5</v>
      </c>
      <c r="O71" s="117">
        <v>2</v>
      </c>
      <c r="P71" s="117">
        <f t="shared" si="3"/>
        <v>12</v>
      </c>
      <c r="Q71" s="117">
        <f t="shared" si="4"/>
        <v>0.60000000000000009</v>
      </c>
      <c r="R71" s="118">
        <f t="shared" si="5"/>
        <v>0.67500000000000004</v>
      </c>
      <c r="S71" s="118">
        <f t="shared" si="6"/>
        <v>1.0249999999999999</v>
      </c>
      <c r="T71" s="118">
        <f t="shared" si="7"/>
        <v>0.7</v>
      </c>
      <c r="U71" s="118">
        <f t="shared" si="8"/>
        <v>0.42499999999999999</v>
      </c>
      <c r="V71" s="118">
        <f t="shared" si="9"/>
        <v>0.625</v>
      </c>
      <c r="W71" s="28">
        <f t="shared" si="10"/>
        <v>31</v>
      </c>
      <c r="X71" s="120">
        <f t="shared" si="11"/>
        <v>6.2</v>
      </c>
      <c r="Y71" s="125">
        <v>18</v>
      </c>
      <c r="Z71" s="122">
        <f t="shared" si="12"/>
        <v>14.4</v>
      </c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3"/>
    </row>
    <row r="72" spans="1:44" s="121" customFormat="1" x14ac:dyDescent="0.3">
      <c r="A72" s="115">
        <v>66</v>
      </c>
      <c r="B72" s="125">
        <v>204358</v>
      </c>
      <c r="C72" s="125" t="s">
        <v>169</v>
      </c>
      <c r="D72" s="116">
        <v>2</v>
      </c>
      <c r="E72" s="116">
        <v>0.5</v>
      </c>
      <c r="F72" s="116">
        <v>1.5</v>
      </c>
      <c r="G72" s="116">
        <v>2.5</v>
      </c>
      <c r="H72" s="116">
        <v>2</v>
      </c>
      <c r="I72" s="116">
        <f t="shared" ref="I72:I99" si="13">SUM(D72:H72)</f>
        <v>8.5</v>
      </c>
      <c r="J72" s="116">
        <f t="shared" ref="J72:J99" si="14">I72*0.15</f>
        <v>1.2749999999999999</v>
      </c>
      <c r="K72" s="117">
        <v>3</v>
      </c>
      <c r="L72" s="117">
        <v>2</v>
      </c>
      <c r="M72" s="117">
        <v>1</v>
      </c>
      <c r="N72" s="117">
        <v>2.5</v>
      </c>
      <c r="O72" s="117">
        <v>2</v>
      </c>
      <c r="P72" s="117">
        <f t="shared" ref="P72:P99" si="15">SUM(K72:O72)</f>
        <v>10.5</v>
      </c>
      <c r="Q72" s="117">
        <f t="shared" ref="Q72:Q99" si="16">P72*0.05</f>
        <v>0.52500000000000002</v>
      </c>
      <c r="R72" s="118">
        <f t="shared" ref="R72:R99" si="17">D72*0.15+K72*0.05</f>
        <v>0.45</v>
      </c>
      <c r="S72" s="118">
        <f t="shared" ref="S72:S99" si="18">E72*0.15+L72*0.05</f>
        <v>0.17499999999999999</v>
      </c>
      <c r="T72" s="118">
        <f t="shared" ref="T72:T99" si="19">F72*0.15+M72*0.05</f>
        <v>0.27499999999999997</v>
      </c>
      <c r="U72" s="118">
        <f t="shared" ref="U72:U99" si="20">G72*0.15+N72*0.05</f>
        <v>0.5</v>
      </c>
      <c r="V72" s="118">
        <f t="shared" ref="V72:V99" si="21">H72*0.15+O72*0.05</f>
        <v>0.4</v>
      </c>
      <c r="W72" s="28">
        <f t="shared" ref="W72:W99" si="22">I72+P72</f>
        <v>19</v>
      </c>
      <c r="X72" s="120">
        <f t="shared" ref="X72:X99" si="23">W72*0.2</f>
        <v>3.8000000000000003</v>
      </c>
      <c r="Y72" s="125">
        <v>8</v>
      </c>
      <c r="Z72" s="122">
        <f t="shared" ref="Z72:Z101" si="24">Y72*0.8</f>
        <v>6.4</v>
      </c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3"/>
    </row>
    <row r="73" spans="1:44" s="121" customFormat="1" x14ac:dyDescent="0.3">
      <c r="A73" s="115">
        <v>67</v>
      </c>
      <c r="B73" s="125">
        <v>204359</v>
      </c>
      <c r="C73" s="125" t="s">
        <v>170</v>
      </c>
      <c r="D73" s="116"/>
      <c r="E73" s="116"/>
      <c r="F73" s="116"/>
      <c r="G73" s="116"/>
      <c r="H73" s="116"/>
      <c r="I73" s="116"/>
      <c r="J73" s="116"/>
      <c r="K73" s="117"/>
      <c r="L73" s="117"/>
      <c r="M73" s="117"/>
      <c r="N73" s="117"/>
      <c r="O73" s="117"/>
      <c r="P73" s="117"/>
      <c r="Q73" s="117"/>
      <c r="R73" s="118"/>
      <c r="S73" s="118"/>
      <c r="T73" s="118"/>
      <c r="U73" s="118"/>
      <c r="V73" s="118"/>
      <c r="W73" s="28"/>
      <c r="X73" s="120"/>
      <c r="Y73" s="125" t="s">
        <v>199</v>
      </c>
      <c r="Z73" s="122" t="e">
        <f t="shared" si="24"/>
        <v>#VALUE!</v>
      </c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3"/>
    </row>
    <row r="74" spans="1:44" s="121" customFormat="1" x14ac:dyDescent="0.3">
      <c r="A74" s="115">
        <v>68</v>
      </c>
      <c r="B74" s="125">
        <v>204360</v>
      </c>
      <c r="C74" s="125" t="s">
        <v>171</v>
      </c>
      <c r="D74" s="116">
        <v>3</v>
      </c>
      <c r="E74" s="116">
        <v>1.5</v>
      </c>
      <c r="F74" s="116">
        <v>2.5</v>
      </c>
      <c r="G74" s="116">
        <v>4</v>
      </c>
      <c r="H74" s="116">
        <v>3</v>
      </c>
      <c r="I74" s="116">
        <f t="shared" si="13"/>
        <v>14</v>
      </c>
      <c r="J74" s="116">
        <f t="shared" si="14"/>
        <v>2.1</v>
      </c>
      <c r="K74" s="117">
        <v>2.5</v>
      </c>
      <c r="L74" s="117">
        <v>2</v>
      </c>
      <c r="M74" s="117">
        <v>1</v>
      </c>
      <c r="N74" s="117">
        <v>2</v>
      </c>
      <c r="O74" s="117">
        <v>3</v>
      </c>
      <c r="P74" s="117">
        <f t="shared" si="15"/>
        <v>10.5</v>
      </c>
      <c r="Q74" s="117">
        <f t="shared" si="16"/>
        <v>0.52500000000000002</v>
      </c>
      <c r="R74" s="118">
        <f t="shared" si="17"/>
        <v>0.57499999999999996</v>
      </c>
      <c r="S74" s="118">
        <f t="shared" si="18"/>
        <v>0.32499999999999996</v>
      </c>
      <c r="T74" s="118">
        <f t="shared" si="19"/>
        <v>0.42499999999999999</v>
      </c>
      <c r="U74" s="118">
        <f t="shared" si="20"/>
        <v>0.7</v>
      </c>
      <c r="V74" s="118">
        <f t="shared" si="21"/>
        <v>0.6</v>
      </c>
      <c r="W74" s="28">
        <f t="shared" si="22"/>
        <v>24.5</v>
      </c>
      <c r="X74" s="120">
        <f t="shared" si="23"/>
        <v>4.9000000000000004</v>
      </c>
      <c r="Y74" s="125">
        <v>15</v>
      </c>
      <c r="Z74" s="122">
        <f t="shared" si="24"/>
        <v>12</v>
      </c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3"/>
    </row>
    <row r="75" spans="1:44" s="121" customFormat="1" x14ac:dyDescent="0.3">
      <c r="A75" s="115">
        <v>69</v>
      </c>
      <c r="B75" s="125">
        <v>204361</v>
      </c>
      <c r="C75" s="125" t="s">
        <v>172</v>
      </c>
      <c r="D75" s="116">
        <v>4</v>
      </c>
      <c r="E75" s="116">
        <v>2.5</v>
      </c>
      <c r="F75" s="116">
        <v>3.5</v>
      </c>
      <c r="G75" s="116">
        <v>2</v>
      </c>
      <c r="H75" s="116">
        <v>6</v>
      </c>
      <c r="I75" s="116">
        <f t="shared" si="13"/>
        <v>18</v>
      </c>
      <c r="J75" s="116">
        <f t="shared" si="14"/>
        <v>2.6999999999999997</v>
      </c>
      <c r="K75" s="117">
        <v>3</v>
      </c>
      <c r="L75" s="117">
        <v>2</v>
      </c>
      <c r="M75" s="117">
        <v>4</v>
      </c>
      <c r="N75" s="117">
        <v>2</v>
      </c>
      <c r="O75" s="117">
        <v>3</v>
      </c>
      <c r="P75" s="117">
        <f t="shared" si="15"/>
        <v>14</v>
      </c>
      <c r="Q75" s="117">
        <f t="shared" si="16"/>
        <v>0.70000000000000007</v>
      </c>
      <c r="R75" s="118">
        <f t="shared" si="17"/>
        <v>0.75</v>
      </c>
      <c r="S75" s="118">
        <f t="shared" si="18"/>
        <v>0.47499999999999998</v>
      </c>
      <c r="T75" s="118">
        <f t="shared" si="19"/>
        <v>0.72500000000000009</v>
      </c>
      <c r="U75" s="118">
        <f t="shared" si="20"/>
        <v>0.4</v>
      </c>
      <c r="V75" s="118">
        <f t="shared" si="21"/>
        <v>1.0499999999999998</v>
      </c>
      <c r="W75" s="28">
        <f t="shared" si="22"/>
        <v>32</v>
      </c>
      <c r="X75" s="120">
        <f t="shared" si="23"/>
        <v>6.4</v>
      </c>
      <c r="Y75" s="125">
        <v>19</v>
      </c>
      <c r="Z75" s="122">
        <f t="shared" si="24"/>
        <v>15.200000000000001</v>
      </c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3"/>
    </row>
    <row r="76" spans="1:44" s="121" customFormat="1" x14ac:dyDescent="0.3">
      <c r="A76" s="115">
        <v>70</v>
      </c>
      <c r="B76" s="125">
        <v>204362</v>
      </c>
      <c r="C76" s="125" t="s">
        <v>173</v>
      </c>
      <c r="D76" s="116">
        <v>2</v>
      </c>
      <c r="E76" s="116">
        <v>3</v>
      </c>
      <c r="F76" s="116">
        <v>1.5</v>
      </c>
      <c r="G76" s="116">
        <v>5</v>
      </c>
      <c r="H76" s="116">
        <v>2</v>
      </c>
      <c r="I76" s="116">
        <f t="shared" si="13"/>
        <v>13.5</v>
      </c>
      <c r="J76" s="116">
        <f t="shared" si="14"/>
        <v>2.0249999999999999</v>
      </c>
      <c r="K76" s="117">
        <v>2</v>
      </c>
      <c r="L76" s="117">
        <v>3</v>
      </c>
      <c r="M76" s="117">
        <v>2</v>
      </c>
      <c r="N76" s="117">
        <v>2</v>
      </c>
      <c r="O76" s="117">
        <v>2</v>
      </c>
      <c r="P76" s="117">
        <f t="shared" si="15"/>
        <v>11</v>
      </c>
      <c r="Q76" s="117">
        <f t="shared" si="16"/>
        <v>0.55000000000000004</v>
      </c>
      <c r="R76" s="118">
        <f t="shared" si="17"/>
        <v>0.4</v>
      </c>
      <c r="S76" s="118">
        <f t="shared" si="18"/>
        <v>0.6</v>
      </c>
      <c r="T76" s="118">
        <f t="shared" si="19"/>
        <v>0.32499999999999996</v>
      </c>
      <c r="U76" s="118">
        <f t="shared" si="20"/>
        <v>0.85</v>
      </c>
      <c r="V76" s="118">
        <f t="shared" si="21"/>
        <v>0.4</v>
      </c>
      <c r="W76" s="28">
        <f t="shared" si="22"/>
        <v>24.5</v>
      </c>
      <c r="X76" s="120">
        <f t="shared" si="23"/>
        <v>4.9000000000000004</v>
      </c>
      <c r="Y76" s="125">
        <v>14</v>
      </c>
      <c r="Z76" s="122">
        <f t="shared" si="24"/>
        <v>11.200000000000001</v>
      </c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3"/>
    </row>
    <row r="77" spans="1:44" s="121" customFormat="1" x14ac:dyDescent="0.3">
      <c r="A77" s="115">
        <v>71</v>
      </c>
      <c r="B77" s="125">
        <v>204363</v>
      </c>
      <c r="C77" s="125" t="s">
        <v>174</v>
      </c>
      <c r="D77" s="116">
        <v>6</v>
      </c>
      <c r="E77" s="116">
        <v>2.5</v>
      </c>
      <c r="F77" s="116">
        <v>3</v>
      </c>
      <c r="G77" s="116">
        <v>4</v>
      </c>
      <c r="H77" s="116">
        <v>3</v>
      </c>
      <c r="I77" s="116">
        <f t="shared" si="13"/>
        <v>18.5</v>
      </c>
      <c r="J77" s="116">
        <f t="shared" si="14"/>
        <v>2.7749999999999999</v>
      </c>
      <c r="K77" s="117">
        <v>0</v>
      </c>
      <c r="L77" s="117">
        <v>2</v>
      </c>
      <c r="M77" s="117">
        <v>3</v>
      </c>
      <c r="N77" s="117">
        <v>2</v>
      </c>
      <c r="O77" s="117">
        <v>3</v>
      </c>
      <c r="P77" s="117">
        <f t="shared" si="15"/>
        <v>10</v>
      </c>
      <c r="Q77" s="117">
        <f t="shared" si="16"/>
        <v>0.5</v>
      </c>
      <c r="R77" s="118">
        <f t="shared" si="17"/>
        <v>0.89999999999999991</v>
      </c>
      <c r="S77" s="118">
        <f t="shared" si="18"/>
        <v>0.47499999999999998</v>
      </c>
      <c r="T77" s="118">
        <f t="shared" si="19"/>
        <v>0.6</v>
      </c>
      <c r="U77" s="118">
        <f t="shared" si="20"/>
        <v>0.7</v>
      </c>
      <c r="V77" s="118">
        <f t="shared" si="21"/>
        <v>0.6</v>
      </c>
      <c r="W77" s="28">
        <f t="shared" si="22"/>
        <v>28.5</v>
      </c>
      <c r="X77" s="120">
        <f t="shared" si="23"/>
        <v>5.7</v>
      </c>
      <c r="Y77" s="125">
        <v>21</v>
      </c>
      <c r="Z77" s="122">
        <f t="shared" si="24"/>
        <v>16.8</v>
      </c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3"/>
    </row>
    <row r="78" spans="1:44" s="121" customFormat="1" x14ac:dyDescent="0.3">
      <c r="A78" s="115">
        <v>72</v>
      </c>
      <c r="B78" s="125">
        <v>204364</v>
      </c>
      <c r="C78" s="125" t="s">
        <v>175</v>
      </c>
      <c r="D78" s="116">
        <v>1.5</v>
      </c>
      <c r="E78" s="116">
        <v>3</v>
      </c>
      <c r="F78" s="116">
        <v>2.5</v>
      </c>
      <c r="G78" s="116">
        <v>1</v>
      </c>
      <c r="H78" s="116">
        <v>0.5</v>
      </c>
      <c r="I78" s="116">
        <f t="shared" si="13"/>
        <v>8.5</v>
      </c>
      <c r="J78" s="116">
        <f t="shared" si="14"/>
        <v>1.2749999999999999</v>
      </c>
      <c r="K78" s="117">
        <v>2</v>
      </c>
      <c r="L78" s="117">
        <v>0</v>
      </c>
      <c r="M78" s="117">
        <v>2</v>
      </c>
      <c r="N78" s="117">
        <v>3</v>
      </c>
      <c r="O78" s="117">
        <v>2</v>
      </c>
      <c r="P78" s="117">
        <f t="shared" si="15"/>
        <v>9</v>
      </c>
      <c r="Q78" s="117">
        <f t="shared" si="16"/>
        <v>0.45</v>
      </c>
      <c r="R78" s="118">
        <f t="shared" si="17"/>
        <v>0.32499999999999996</v>
      </c>
      <c r="S78" s="118">
        <f t="shared" si="18"/>
        <v>0.44999999999999996</v>
      </c>
      <c r="T78" s="118">
        <f t="shared" si="19"/>
        <v>0.47499999999999998</v>
      </c>
      <c r="U78" s="118">
        <f t="shared" si="20"/>
        <v>0.30000000000000004</v>
      </c>
      <c r="V78" s="118">
        <f t="shared" si="21"/>
        <v>0.17499999999999999</v>
      </c>
      <c r="W78" s="28">
        <f t="shared" si="22"/>
        <v>17.5</v>
      </c>
      <c r="X78" s="120">
        <f t="shared" si="23"/>
        <v>3.5</v>
      </c>
      <c r="Y78" s="125">
        <v>9</v>
      </c>
      <c r="Z78" s="122">
        <f t="shared" si="24"/>
        <v>7.2</v>
      </c>
      <c r="AA78" s="124"/>
      <c r="AB78" s="124"/>
      <c r="AC78" s="124"/>
      <c r="AD78" s="124"/>
      <c r="AE78" s="124"/>
      <c r="AF78" s="124"/>
      <c r="AG78" s="124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3"/>
    </row>
    <row r="79" spans="1:44" s="121" customFormat="1" x14ac:dyDescent="0.3">
      <c r="A79" s="115">
        <v>73</v>
      </c>
      <c r="B79" s="125">
        <v>204365</v>
      </c>
      <c r="C79" s="125" t="s">
        <v>176</v>
      </c>
      <c r="D79" s="116">
        <v>2</v>
      </c>
      <c r="E79" s="116">
        <v>3</v>
      </c>
      <c r="F79" s="116">
        <v>4</v>
      </c>
      <c r="G79" s="116">
        <v>1</v>
      </c>
      <c r="H79" s="116">
        <v>2</v>
      </c>
      <c r="I79" s="116">
        <f t="shared" si="13"/>
        <v>12</v>
      </c>
      <c r="J79" s="116">
        <f t="shared" si="14"/>
        <v>1.7999999999999998</v>
      </c>
      <c r="K79" s="117">
        <v>1</v>
      </c>
      <c r="L79" s="117">
        <v>0</v>
      </c>
      <c r="M79" s="117">
        <v>2.5</v>
      </c>
      <c r="N79" s="117">
        <v>2</v>
      </c>
      <c r="O79" s="117">
        <v>0</v>
      </c>
      <c r="P79" s="117">
        <f t="shared" si="15"/>
        <v>5.5</v>
      </c>
      <c r="Q79" s="117">
        <f t="shared" si="16"/>
        <v>0.27500000000000002</v>
      </c>
      <c r="R79" s="118">
        <f t="shared" si="17"/>
        <v>0.35</v>
      </c>
      <c r="S79" s="118">
        <f t="shared" si="18"/>
        <v>0.44999999999999996</v>
      </c>
      <c r="T79" s="118">
        <f t="shared" si="19"/>
        <v>0.72499999999999998</v>
      </c>
      <c r="U79" s="118">
        <f t="shared" si="20"/>
        <v>0.25</v>
      </c>
      <c r="V79" s="118">
        <f t="shared" si="21"/>
        <v>0.3</v>
      </c>
      <c r="W79" s="28">
        <f t="shared" si="22"/>
        <v>17.5</v>
      </c>
      <c r="X79" s="120">
        <f t="shared" si="23"/>
        <v>3.5</v>
      </c>
      <c r="Y79" s="125">
        <v>14</v>
      </c>
      <c r="Z79" s="122">
        <f t="shared" si="24"/>
        <v>11.200000000000001</v>
      </c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3"/>
    </row>
    <row r="80" spans="1:44" s="121" customFormat="1" x14ac:dyDescent="0.3">
      <c r="A80" s="115">
        <v>74</v>
      </c>
      <c r="B80" s="125">
        <v>204366</v>
      </c>
      <c r="C80" s="125" t="s">
        <v>177</v>
      </c>
      <c r="D80" s="116">
        <v>8</v>
      </c>
      <c r="E80" s="116">
        <v>6</v>
      </c>
      <c r="F80" s="116">
        <v>6.5</v>
      </c>
      <c r="G80" s="116">
        <v>9.5</v>
      </c>
      <c r="H80" s="116">
        <v>5</v>
      </c>
      <c r="I80" s="116">
        <f t="shared" si="13"/>
        <v>35</v>
      </c>
      <c r="J80" s="116">
        <f t="shared" si="14"/>
        <v>5.25</v>
      </c>
      <c r="K80" s="117">
        <v>5</v>
      </c>
      <c r="L80" s="117">
        <v>3</v>
      </c>
      <c r="M80" s="117">
        <v>2</v>
      </c>
      <c r="N80" s="117">
        <v>0.5</v>
      </c>
      <c r="O80" s="117">
        <v>2</v>
      </c>
      <c r="P80" s="117">
        <f t="shared" si="15"/>
        <v>12.5</v>
      </c>
      <c r="Q80" s="117">
        <f t="shared" si="16"/>
        <v>0.625</v>
      </c>
      <c r="R80" s="118">
        <f t="shared" si="17"/>
        <v>1.45</v>
      </c>
      <c r="S80" s="118">
        <f t="shared" si="18"/>
        <v>1.0499999999999998</v>
      </c>
      <c r="T80" s="118">
        <f t="shared" si="19"/>
        <v>1.075</v>
      </c>
      <c r="U80" s="118">
        <f t="shared" si="20"/>
        <v>1.45</v>
      </c>
      <c r="V80" s="118">
        <f t="shared" si="21"/>
        <v>0.85</v>
      </c>
      <c r="W80" s="28">
        <f t="shared" si="22"/>
        <v>47.5</v>
      </c>
      <c r="X80" s="120">
        <f t="shared" si="23"/>
        <v>9.5</v>
      </c>
      <c r="Y80" s="125">
        <v>36</v>
      </c>
      <c r="Z80" s="122">
        <f t="shared" si="24"/>
        <v>28.8</v>
      </c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3"/>
    </row>
    <row r="81" spans="1:44" s="121" customFormat="1" x14ac:dyDescent="0.3">
      <c r="A81" s="115">
        <v>75</v>
      </c>
      <c r="B81" s="125">
        <v>204367</v>
      </c>
      <c r="C81" s="125" t="s">
        <v>178</v>
      </c>
      <c r="D81" s="116">
        <v>5</v>
      </c>
      <c r="E81" s="116">
        <v>6</v>
      </c>
      <c r="F81" s="116">
        <v>4.5</v>
      </c>
      <c r="G81" s="116">
        <v>7</v>
      </c>
      <c r="H81" s="116">
        <v>3</v>
      </c>
      <c r="I81" s="116">
        <f t="shared" si="13"/>
        <v>25.5</v>
      </c>
      <c r="J81" s="116">
        <f t="shared" si="14"/>
        <v>3.8249999999999997</v>
      </c>
      <c r="K81" s="117">
        <v>2.5</v>
      </c>
      <c r="L81" s="117">
        <v>2</v>
      </c>
      <c r="M81" s="117">
        <v>2</v>
      </c>
      <c r="N81" s="117">
        <v>1</v>
      </c>
      <c r="O81" s="117">
        <v>1</v>
      </c>
      <c r="P81" s="117">
        <f t="shared" si="15"/>
        <v>8.5</v>
      </c>
      <c r="Q81" s="117">
        <f t="shared" si="16"/>
        <v>0.42500000000000004</v>
      </c>
      <c r="R81" s="118">
        <f t="shared" si="17"/>
        <v>0.875</v>
      </c>
      <c r="S81" s="118">
        <f t="shared" si="18"/>
        <v>0.99999999999999989</v>
      </c>
      <c r="T81" s="118">
        <f t="shared" si="19"/>
        <v>0.77499999999999991</v>
      </c>
      <c r="U81" s="118">
        <f t="shared" si="20"/>
        <v>1.1000000000000001</v>
      </c>
      <c r="V81" s="118">
        <f t="shared" si="21"/>
        <v>0.49999999999999994</v>
      </c>
      <c r="W81" s="28">
        <f t="shared" si="22"/>
        <v>34</v>
      </c>
      <c r="X81" s="120">
        <f t="shared" si="23"/>
        <v>6.8000000000000007</v>
      </c>
      <c r="Y81" s="125">
        <v>25</v>
      </c>
      <c r="Z81" s="122">
        <f t="shared" si="24"/>
        <v>20</v>
      </c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3"/>
    </row>
    <row r="82" spans="1:44" s="121" customFormat="1" x14ac:dyDescent="0.3">
      <c r="A82" s="115">
        <v>76</v>
      </c>
      <c r="B82" s="125">
        <v>204368</v>
      </c>
      <c r="C82" s="125" t="s">
        <v>179</v>
      </c>
      <c r="D82" s="116">
        <v>2</v>
      </c>
      <c r="E82" s="116">
        <v>1.5</v>
      </c>
      <c r="F82" s="116">
        <v>0.5</v>
      </c>
      <c r="G82" s="116">
        <v>2</v>
      </c>
      <c r="H82" s="116">
        <v>0.5</v>
      </c>
      <c r="I82" s="116">
        <f t="shared" si="13"/>
        <v>6.5</v>
      </c>
      <c r="J82" s="116">
        <f t="shared" si="14"/>
        <v>0.97499999999999998</v>
      </c>
      <c r="K82" s="117">
        <v>0</v>
      </c>
      <c r="L82" s="117">
        <v>2</v>
      </c>
      <c r="M82" s="117">
        <v>3</v>
      </c>
      <c r="N82" s="117">
        <v>0</v>
      </c>
      <c r="O82" s="117">
        <v>3</v>
      </c>
      <c r="P82" s="117">
        <f t="shared" si="15"/>
        <v>8</v>
      </c>
      <c r="Q82" s="117">
        <f t="shared" si="16"/>
        <v>0.4</v>
      </c>
      <c r="R82" s="118">
        <f t="shared" si="17"/>
        <v>0.3</v>
      </c>
      <c r="S82" s="118">
        <f t="shared" si="18"/>
        <v>0.32499999999999996</v>
      </c>
      <c r="T82" s="118">
        <f t="shared" si="19"/>
        <v>0.22500000000000003</v>
      </c>
      <c r="U82" s="118">
        <f t="shared" si="20"/>
        <v>0.3</v>
      </c>
      <c r="V82" s="118">
        <f t="shared" si="21"/>
        <v>0.22500000000000003</v>
      </c>
      <c r="W82" s="28">
        <f t="shared" si="22"/>
        <v>14.5</v>
      </c>
      <c r="X82" s="120">
        <f t="shared" si="23"/>
        <v>2.9000000000000004</v>
      </c>
      <c r="Y82" s="125">
        <v>7</v>
      </c>
      <c r="Z82" s="122">
        <f t="shared" si="24"/>
        <v>5.6000000000000005</v>
      </c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3"/>
    </row>
    <row r="83" spans="1:44" s="121" customFormat="1" x14ac:dyDescent="0.3">
      <c r="A83" s="115">
        <v>77</v>
      </c>
      <c r="B83" s="125">
        <v>204369</v>
      </c>
      <c r="C83" s="125" t="s">
        <v>180</v>
      </c>
      <c r="D83" s="116">
        <v>3</v>
      </c>
      <c r="E83" s="116">
        <v>0.5</v>
      </c>
      <c r="F83" s="116">
        <v>1.5</v>
      </c>
      <c r="G83" s="116">
        <v>3</v>
      </c>
      <c r="H83" s="116">
        <v>2</v>
      </c>
      <c r="I83" s="116">
        <f t="shared" si="13"/>
        <v>10</v>
      </c>
      <c r="J83" s="116">
        <f t="shared" si="14"/>
        <v>1.5</v>
      </c>
      <c r="K83" s="117">
        <v>0</v>
      </c>
      <c r="L83" s="117">
        <v>0</v>
      </c>
      <c r="M83" s="117">
        <v>3</v>
      </c>
      <c r="N83" s="117">
        <v>2</v>
      </c>
      <c r="O83" s="117">
        <v>3</v>
      </c>
      <c r="P83" s="117">
        <f t="shared" si="15"/>
        <v>8</v>
      </c>
      <c r="Q83" s="117">
        <f t="shared" si="16"/>
        <v>0.4</v>
      </c>
      <c r="R83" s="118">
        <f t="shared" si="17"/>
        <v>0.44999999999999996</v>
      </c>
      <c r="S83" s="118">
        <f t="shared" si="18"/>
        <v>7.4999999999999997E-2</v>
      </c>
      <c r="T83" s="118">
        <f t="shared" si="19"/>
        <v>0.375</v>
      </c>
      <c r="U83" s="118">
        <f t="shared" si="20"/>
        <v>0.54999999999999993</v>
      </c>
      <c r="V83" s="118">
        <f t="shared" si="21"/>
        <v>0.45</v>
      </c>
      <c r="W83" s="28">
        <f t="shared" si="22"/>
        <v>18</v>
      </c>
      <c r="X83" s="120">
        <f t="shared" si="23"/>
        <v>3.6</v>
      </c>
      <c r="Y83" s="125">
        <v>11</v>
      </c>
      <c r="Z83" s="122">
        <f t="shared" si="24"/>
        <v>8.8000000000000007</v>
      </c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24"/>
      <c r="AL83" s="124"/>
      <c r="AM83" s="124"/>
      <c r="AN83" s="124"/>
      <c r="AO83" s="124"/>
      <c r="AP83" s="124"/>
      <c r="AQ83" s="124"/>
      <c r="AR83" s="123"/>
    </row>
    <row r="84" spans="1:44" s="121" customFormat="1" x14ac:dyDescent="0.3">
      <c r="A84" s="115">
        <v>78</v>
      </c>
      <c r="B84" s="125">
        <v>204370</v>
      </c>
      <c r="C84" s="125" t="s">
        <v>181</v>
      </c>
      <c r="D84" s="116">
        <v>1.5</v>
      </c>
      <c r="E84" s="116">
        <v>1</v>
      </c>
      <c r="F84" s="116">
        <v>3</v>
      </c>
      <c r="G84" s="116">
        <v>0.5</v>
      </c>
      <c r="H84" s="116">
        <v>2</v>
      </c>
      <c r="I84" s="116">
        <f t="shared" si="13"/>
        <v>8</v>
      </c>
      <c r="J84" s="116">
        <f t="shared" si="14"/>
        <v>1.2</v>
      </c>
      <c r="K84" s="117">
        <v>2</v>
      </c>
      <c r="L84" s="117">
        <v>3</v>
      </c>
      <c r="M84" s="117">
        <v>2</v>
      </c>
      <c r="N84" s="117">
        <v>1</v>
      </c>
      <c r="O84" s="117">
        <v>2</v>
      </c>
      <c r="P84" s="117">
        <f t="shared" si="15"/>
        <v>10</v>
      </c>
      <c r="Q84" s="117">
        <f t="shared" si="16"/>
        <v>0.5</v>
      </c>
      <c r="R84" s="118">
        <f t="shared" si="17"/>
        <v>0.32499999999999996</v>
      </c>
      <c r="S84" s="118">
        <f t="shared" si="18"/>
        <v>0.30000000000000004</v>
      </c>
      <c r="T84" s="118">
        <f t="shared" si="19"/>
        <v>0.54999999999999993</v>
      </c>
      <c r="U84" s="118">
        <f t="shared" si="20"/>
        <v>0.125</v>
      </c>
      <c r="V84" s="118">
        <f t="shared" si="21"/>
        <v>0.4</v>
      </c>
      <c r="W84" s="28">
        <f t="shared" si="22"/>
        <v>18</v>
      </c>
      <c r="X84" s="120">
        <f t="shared" si="23"/>
        <v>3.6</v>
      </c>
      <c r="Y84" s="125">
        <v>10</v>
      </c>
      <c r="Z84" s="122">
        <f t="shared" si="24"/>
        <v>8</v>
      </c>
      <c r="AA84" s="124"/>
      <c r="AB84" s="124"/>
      <c r="AC84" s="124"/>
      <c r="AD84" s="124"/>
      <c r="AE84" s="124"/>
      <c r="AF84" s="124"/>
      <c r="AG84" s="124"/>
      <c r="AH84" s="124"/>
      <c r="AI84" s="124"/>
      <c r="AJ84" s="124"/>
      <c r="AK84" s="124"/>
      <c r="AL84" s="124"/>
      <c r="AM84" s="124"/>
      <c r="AN84" s="124"/>
      <c r="AO84" s="124"/>
      <c r="AP84" s="124"/>
      <c r="AQ84" s="124"/>
      <c r="AR84" s="123"/>
    </row>
    <row r="85" spans="1:44" s="121" customFormat="1" x14ac:dyDescent="0.3">
      <c r="A85" s="115">
        <v>79</v>
      </c>
      <c r="B85" s="125">
        <v>204371</v>
      </c>
      <c r="C85" s="125" t="s">
        <v>182</v>
      </c>
      <c r="D85" s="116">
        <v>1</v>
      </c>
      <c r="E85" s="116">
        <v>3</v>
      </c>
      <c r="F85" s="116">
        <v>2.5</v>
      </c>
      <c r="G85" s="116">
        <v>3.5</v>
      </c>
      <c r="H85" s="116">
        <v>1</v>
      </c>
      <c r="I85" s="116">
        <f t="shared" si="13"/>
        <v>11</v>
      </c>
      <c r="J85" s="116">
        <f t="shared" si="14"/>
        <v>1.65</v>
      </c>
      <c r="K85" s="117">
        <v>0</v>
      </c>
      <c r="L85" s="117">
        <v>2</v>
      </c>
      <c r="M85" s="117">
        <v>3</v>
      </c>
      <c r="N85" s="117">
        <v>4</v>
      </c>
      <c r="O85" s="117">
        <v>4</v>
      </c>
      <c r="P85" s="117">
        <f t="shared" si="15"/>
        <v>13</v>
      </c>
      <c r="Q85" s="117">
        <f t="shared" si="16"/>
        <v>0.65</v>
      </c>
      <c r="R85" s="118">
        <f t="shared" si="17"/>
        <v>0.15</v>
      </c>
      <c r="S85" s="118">
        <f t="shared" si="18"/>
        <v>0.54999999999999993</v>
      </c>
      <c r="T85" s="118">
        <f t="shared" si="19"/>
        <v>0.52500000000000002</v>
      </c>
      <c r="U85" s="118">
        <f t="shared" si="20"/>
        <v>0.72500000000000009</v>
      </c>
      <c r="V85" s="118">
        <f t="shared" si="21"/>
        <v>0.35</v>
      </c>
      <c r="W85" s="28">
        <f t="shared" si="22"/>
        <v>24</v>
      </c>
      <c r="X85" s="120">
        <f t="shared" si="23"/>
        <v>4.8000000000000007</v>
      </c>
      <c r="Y85" s="125">
        <v>11</v>
      </c>
      <c r="Z85" s="122">
        <f t="shared" si="24"/>
        <v>8.8000000000000007</v>
      </c>
      <c r="AA85" s="124"/>
      <c r="AB85" s="124"/>
      <c r="AC85" s="124"/>
      <c r="AD85" s="124"/>
      <c r="AE85" s="124"/>
      <c r="AF85" s="124"/>
      <c r="AG85" s="124"/>
      <c r="AH85" s="124"/>
      <c r="AI85" s="124"/>
      <c r="AJ85" s="124"/>
      <c r="AK85" s="124"/>
      <c r="AL85" s="124"/>
      <c r="AM85" s="124"/>
      <c r="AN85" s="124"/>
      <c r="AO85" s="124"/>
      <c r="AP85" s="124"/>
      <c r="AQ85" s="124"/>
      <c r="AR85" s="123"/>
    </row>
    <row r="86" spans="1:44" s="121" customFormat="1" x14ac:dyDescent="0.3">
      <c r="A86" s="115">
        <v>80</v>
      </c>
      <c r="B86" s="125">
        <v>204372</v>
      </c>
      <c r="C86" s="125" t="s">
        <v>183</v>
      </c>
      <c r="D86" s="116">
        <v>4</v>
      </c>
      <c r="E86" s="116">
        <v>3.5</v>
      </c>
      <c r="F86" s="116">
        <v>1.5</v>
      </c>
      <c r="G86" s="116">
        <v>5</v>
      </c>
      <c r="H86" s="116">
        <v>6</v>
      </c>
      <c r="I86" s="116">
        <f t="shared" si="13"/>
        <v>20</v>
      </c>
      <c r="J86" s="116">
        <f t="shared" si="14"/>
        <v>3</v>
      </c>
      <c r="K86" s="117">
        <v>5</v>
      </c>
      <c r="L86" s="117">
        <v>4</v>
      </c>
      <c r="M86" s="117">
        <v>3</v>
      </c>
      <c r="N86" s="117">
        <v>4</v>
      </c>
      <c r="O86" s="117">
        <v>4</v>
      </c>
      <c r="P86" s="117">
        <f t="shared" si="15"/>
        <v>20</v>
      </c>
      <c r="Q86" s="117">
        <f t="shared" si="16"/>
        <v>1</v>
      </c>
      <c r="R86" s="118">
        <f t="shared" si="17"/>
        <v>0.85</v>
      </c>
      <c r="S86" s="118">
        <f t="shared" si="18"/>
        <v>0.72500000000000009</v>
      </c>
      <c r="T86" s="118">
        <f t="shared" si="19"/>
        <v>0.375</v>
      </c>
      <c r="U86" s="118">
        <f t="shared" si="20"/>
        <v>0.95</v>
      </c>
      <c r="V86" s="118">
        <f t="shared" si="21"/>
        <v>1.0999999999999999</v>
      </c>
      <c r="W86" s="28">
        <f t="shared" si="22"/>
        <v>40</v>
      </c>
      <c r="X86" s="120">
        <f t="shared" si="23"/>
        <v>8</v>
      </c>
      <c r="Y86" s="125">
        <v>22</v>
      </c>
      <c r="Z86" s="122">
        <f t="shared" si="24"/>
        <v>17.600000000000001</v>
      </c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3"/>
    </row>
    <row r="87" spans="1:44" s="121" customFormat="1" x14ac:dyDescent="0.3">
      <c r="A87" s="115">
        <v>81</v>
      </c>
      <c r="B87" s="125">
        <v>204373</v>
      </c>
      <c r="C87" s="125" t="s">
        <v>184</v>
      </c>
      <c r="D87" s="116">
        <v>5</v>
      </c>
      <c r="E87" s="116">
        <v>4</v>
      </c>
      <c r="F87" s="116">
        <v>6</v>
      </c>
      <c r="G87" s="116">
        <v>2.5</v>
      </c>
      <c r="H87" s="116">
        <v>8</v>
      </c>
      <c r="I87" s="116">
        <f t="shared" si="13"/>
        <v>25.5</v>
      </c>
      <c r="J87" s="116">
        <f t="shared" si="14"/>
        <v>3.8249999999999997</v>
      </c>
      <c r="K87" s="117">
        <v>4</v>
      </c>
      <c r="L87" s="117">
        <v>4</v>
      </c>
      <c r="M87" s="117">
        <v>4</v>
      </c>
      <c r="N87" s="117">
        <v>2</v>
      </c>
      <c r="O87" s="117">
        <v>3</v>
      </c>
      <c r="P87" s="117">
        <f t="shared" si="15"/>
        <v>17</v>
      </c>
      <c r="Q87" s="117">
        <f t="shared" si="16"/>
        <v>0.85000000000000009</v>
      </c>
      <c r="R87" s="118">
        <f t="shared" si="17"/>
        <v>0.95</v>
      </c>
      <c r="S87" s="118">
        <f t="shared" si="18"/>
        <v>0.8</v>
      </c>
      <c r="T87" s="118">
        <f t="shared" si="19"/>
        <v>1.0999999999999999</v>
      </c>
      <c r="U87" s="118">
        <f t="shared" si="20"/>
        <v>0.47499999999999998</v>
      </c>
      <c r="V87" s="118">
        <f t="shared" si="21"/>
        <v>1.35</v>
      </c>
      <c r="W87" s="28">
        <f t="shared" si="22"/>
        <v>42.5</v>
      </c>
      <c r="X87" s="120">
        <f t="shared" si="23"/>
        <v>8.5</v>
      </c>
      <c r="Y87" s="125">
        <v>27</v>
      </c>
      <c r="Z87" s="122">
        <f t="shared" si="24"/>
        <v>21.6</v>
      </c>
      <c r="AA87" s="124"/>
      <c r="AB87" s="124"/>
      <c r="AC87" s="124"/>
      <c r="AD87" s="124"/>
      <c r="AE87" s="124"/>
      <c r="AF87" s="124"/>
      <c r="AG87" s="124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3"/>
    </row>
    <row r="88" spans="1:44" s="121" customFormat="1" x14ac:dyDescent="0.3">
      <c r="A88" s="115">
        <v>82</v>
      </c>
      <c r="B88" s="125">
        <v>204374</v>
      </c>
      <c r="C88" s="125" t="s">
        <v>185</v>
      </c>
      <c r="D88" s="116">
        <v>2</v>
      </c>
      <c r="E88" s="116">
        <v>1.5</v>
      </c>
      <c r="F88" s="116">
        <v>4</v>
      </c>
      <c r="G88" s="116">
        <v>0.5</v>
      </c>
      <c r="H88" s="116">
        <v>5</v>
      </c>
      <c r="I88" s="116">
        <f t="shared" si="13"/>
        <v>13</v>
      </c>
      <c r="J88" s="116">
        <f t="shared" si="14"/>
        <v>1.95</v>
      </c>
      <c r="K88" s="117">
        <v>2</v>
      </c>
      <c r="L88" s="117">
        <v>3</v>
      </c>
      <c r="M88" s="117">
        <v>4</v>
      </c>
      <c r="N88" s="117">
        <v>2</v>
      </c>
      <c r="O88" s="117">
        <v>3</v>
      </c>
      <c r="P88" s="117">
        <f t="shared" si="15"/>
        <v>14</v>
      </c>
      <c r="Q88" s="117">
        <f t="shared" si="16"/>
        <v>0.70000000000000007</v>
      </c>
      <c r="R88" s="118">
        <f t="shared" si="17"/>
        <v>0.4</v>
      </c>
      <c r="S88" s="118">
        <f t="shared" si="18"/>
        <v>0.375</v>
      </c>
      <c r="T88" s="118">
        <f t="shared" si="19"/>
        <v>0.8</v>
      </c>
      <c r="U88" s="118">
        <f t="shared" si="20"/>
        <v>0.17499999999999999</v>
      </c>
      <c r="V88" s="118">
        <f t="shared" si="21"/>
        <v>0.9</v>
      </c>
      <c r="W88" s="28">
        <f t="shared" si="22"/>
        <v>27</v>
      </c>
      <c r="X88" s="120">
        <f t="shared" si="23"/>
        <v>5.4</v>
      </c>
      <c r="Y88" s="125">
        <v>16</v>
      </c>
      <c r="Z88" s="122">
        <f t="shared" si="24"/>
        <v>12.8</v>
      </c>
      <c r="AA88" s="124"/>
      <c r="AB88" s="124"/>
      <c r="AC88" s="124"/>
      <c r="AD88" s="124"/>
      <c r="AE88" s="124"/>
      <c r="AF88" s="124"/>
      <c r="AG88" s="124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3"/>
    </row>
    <row r="89" spans="1:44" s="121" customFormat="1" x14ac:dyDescent="0.3">
      <c r="A89" s="115">
        <v>83</v>
      </c>
      <c r="B89" s="125">
        <v>204375</v>
      </c>
      <c r="C89" s="125" t="s">
        <v>186</v>
      </c>
      <c r="D89" s="116">
        <v>5</v>
      </c>
      <c r="E89" s="116">
        <v>6</v>
      </c>
      <c r="F89" s="116">
        <v>3.5</v>
      </c>
      <c r="G89" s="116">
        <v>1.5</v>
      </c>
      <c r="H89" s="116">
        <v>5</v>
      </c>
      <c r="I89" s="116">
        <f t="shared" si="13"/>
        <v>21</v>
      </c>
      <c r="J89" s="116">
        <f t="shared" si="14"/>
        <v>3.15</v>
      </c>
      <c r="K89" s="117">
        <v>0</v>
      </c>
      <c r="L89" s="117">
        <v>2</v>
      </c>
      <c r="M89" s="117">
        <v>3</v>
      </c>
      <c r="N89" s="117">
        <v>3</v>
      </c>
      <c r="O89" s="117">
        <v>4</v>
      </c>
      <c r="P89" s="117">
        <f t="shared" si="15"/>
        <v>12</v>
      </c>
      <c r="Q89" s="117">
        <f t="shared" si="16"/>
        <v>0.60000000000000009</v>
      </c>
      <c r="R89" s="118">
        <f t="shared" si="17"/>
        <v>0.75</v>
      </c>
      <c r="S89" s="118">
        <f t="shared" si="18"/>
        <v>0.99999999999999989</v>
      </c>
      <c r="T89" s="118">
        <f t="shared" si="19"/>
        <v>0.67500000000000004</v>
      </c>
      <c r="U89" s="118">
        <f t="shared" si="20"/>
        <v>0.375</v>
      </c>
      <c r="V89" s="118">
        <f t="shared" si="21"/>
        <v>0.95</v>
      </c>
      <c r="W89" s="28">
        <f t="shared" si="22"/>
        <v>33</v>
      </c>
      <c r="X89" s="120">
        <f t="shared" si="23"/>
        <v>6.6000000000000005</v>
      </c>
      <c r="Y89" s="125">
        <v>25</v>
      </c>
      <c r="Z89" s="122">
        <f t="shared" si="24"/>
        <v>20</v>
      </c>
      <c r="AA89" s="124"/>
      <c r="AB89" s="124"/>
      <c r="AC89" s="124"/>
      <c r="AD89" s="124"/>
      <c r="AE89" s="124"/>
      <c r="AF89" s="124"/>
      <c r="AG89" s="124"/>
      <c r="AH89" s="124"/>
      <c r="AI89" s="124"/>
      <c r="AJ89" s="124"/>
      <c r="AK89" s="124"/>
      <c r="AL89" s="124"/>
      <c r="AM89" s="124"/>
      <c r="AN89" s="124"/>
      <c r="AO89" s="124"/>
      <c r="AP89" s="124"/>
      <c r="AQ89" s="124"/>
      <c r="AR89" s="123"/>
    </row>
    <row r="90" spans="1:44" s="121" customFormat="1" x14ac:dyDescent="0.3">
      <c r="A90" s="115">
        <v>84</v>
      </c>
      <c r="B90" s="125">
        <v>207376</v>
      </c>
      <c r="C90" s="125" t="s">
        <v>187</v>
      </c>
      <c r="D90" s="116">
        <v>6</v>
      </c>
      <c r="E90" s="116">
        <v>5</v>
      </c>
      <c r="F90" s="116">
        <v>4</v>
      </c>
      <c r="G90" s="116">
        <v>3.5</v>
      </c>
      <c r="H90" s="116">
        <v>7</v>
      </c>
      <c r="I90" s="116">
        <f t="shared" si="13"/>
        <v>25.5</v>
      </c>
      <c r="J90" s="116">
        <f t="shared" si="14"/>
        <v>3.8249999999999997</v>
      </c>
      <c r="K90" s="117">
        <v>2</v>
      </c>
      <c r="L90" s="117">
        <v>3</v>
      </c>
      <c r="M90" s="117">
        <v>2</v>
      </c>
      <c r="N90" s="117">
        <v>1</v>
      </c>
      <c r="O90" s="117">
        <v>0</v>
      </c>
      <c r="P90" s="117">
        <f t="shared" si="15"/>
        <v>8</v>
      </c>
      <c r="Q90" s="117">
        <f t="shared" si="16"/>
        <v>0.4</v>
      </c>
      <c r="R90" s="118">
        <f t="shared" si="17"/>
        <v>0.99999999999999989</v>
      </c>
      <c r="S90" s="118">
        <f t="shared" si="18"/>
        <v>0.9</v>
      </c>
      <c r="T90" s="118">
        <f t="shared" si="19"/>
        <v>0.7</v>
      </c>
      <c r="U90" s="118">
        <f t="shared" si="20"/>
        <v>0.57500000000000007</v>
      </c>
      <c r="V90" s="118">
        <f t="shared" si="21"/>
        <v>1.05</v>
      </c>
      <c r="W90" s="28">
        <f t="shared" si="22"/>
        <v>33.5</v>
      </c>
      <c r="X90" s="120">
        <f t="shared" si="23"/>
        <v>6.7</v>
      </c>
      <c r="Y90" s="125">
        <v>26</v>
      </c>
      <c r="Z90" s="122">
        <f t="shared" si="24"/>
        <v>20.8</v>
      </c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3"/>
    </row>
    <row r="91" spans="1:44" s="121" customFormat="1" x14ac:dyDescent="0.3">
      <c r="A91" s="115">
        <v>85</v>
      </c>
      <c r="B91" s="125">
        <v>204377</v>
      </c>
      <c r="C91" s="125" t="s">
        <v>188</v>
      </c>
      <c r="D91" s="116">
        <v>3</v>
      </c>
      <c r="E91" s="116">
        <v>2.5</v>
      </c>
      <c r="F91" s="116">
        <v>2</v>
      </c>
      <c r="G91" s="116">
        <v>1.5</v>
      </c>
      <c r="H91" s="116">
        <v>3</v>
      </c>
      <c r="I91" s="116">
        <f t="shared" si="13"/>
        <v>12</v>
      </c>
      <c r="J91" s="116">
        <f t="shared" si="14"/>
        <v>1.7999999999999998</v>
      </c>
      <c r="K91" s="117">
        <v>0</v>
      </c>
      <c r="L91" s="117">
        <v>2</v>
      </c>
      <c r="M91" s="117">
        <v>2</v>
      </c>
      <c r="N91" s="117">
        <v>4</v>
      </c>
      <c r="O91" s="117">
        <v>2</v>
      </c>
      <c r="P91" s="117">
        <f t="shared" si="15"/>
        <v>10</v>
      </c>
      <c r="Q91" s="117">
        <f t="shared" si="16"/>
        <v>0.5</v>
      </c>
      <c r="R91" s="118">
        <f t="shared" si="17"/>
        <v>0.44999999999999996</v>
      </c>
      <c r="S91" s="118">
        <f t="shared" si="18"/>
        <v>0.47499999999999998</v>
      </c>
      <c r="T91" s="118">
        <f t="shared" si="19"/>
        <v>0.4</v>
      </c>
      <c r="U91" s="118">
        <f t="shared" si="20"/>
        <v>0.42499999999999999</v>
      </c>
      <c r="V91" s="118">
        <f t="shared" si="21"/>
        <v>0.54999999999999993</v>
      </c>
      <c r="W91" s="28">
        <f t="shared" si="22"/>
        <v>22</v>
      </c>
      <c r="X91" s="120">
        <f t="shared" si="23"/>
        <v>4.4000000000000004</v>
      </c>
      <c r="Y91" s="125">
        <v>14</v>
      </c>
      <c r="Z91" s="122">
        <f t="shared" si="24"/>
        <v>11.200000000000001</v>
      </c>
      <c r="AA91" s="124"/>
      <c r="AB91" s="124"/>
      <c r="AC91" s="124"/>
      <c r="AD91" s="124"/>
      <c r="AE91" s="124"/>
      <c r="AF91" s="124"/>
      <c r="AG91" s="124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3"/>
    </row>
    <row r="92" spans="1:44" s="121" customFormat="1" x14ac:dyDescent="0.3">
      <c r="A92" s="115">
        <v>86</v>
      </c>
      <c r="B92" s="125">
        <v>204378</v>
      </c>
      <c r="C92" s="125" t="s">
        <v>189</v>
      </c>
      <c r="D92" s="116">
        <v>2</v>
      </c>
      <c r="E92" s="116">
        <v>1.5</v>
      </c>
      <c r="F92" s="116">
        <v>0.5</v>
      </c>
      <c r="G92" s="116">
        <v>3</v>
      </c>
      <c r="H92" s="116">
        <v>4</v>
      </c>
      <c r="I92" s="116">
        <f t="shared" si="13"/>
        <v>11</v>
      </c>
      <c r="J92" s="116">
        <f t="shared" si="14"/>
        <v>1.65</v>
      </c>
      <c r="K92" s="117">
        <v>2</v>
      </c>
      <c r="L92" s="117">
        <v>1</v>
      </c>
      <c r="M92" s="117">
        <v>2</v>
      </c>
      <c r="N92" s="117">
        <v>2</v>
      </c>
      <c r="O92" s="117">
        <v>2</v>
      </c>
      <c r="P92" s="117">
        <f t="shared" si="15"/>
        <v>9</v>
      </c>
      <c r="Q92" s="117">
        <f t="shared" si="16"/>
        <v>0.45</v>
      </c>
      <c r="R92" s="118">
        <f t="shared" si="17"/>
        <v>0.4</v>
      </c>
      <c r="S92" s="118">
        <f t="shared" si="18"/>
        <v>0.27499999999999997</v>
      </c>
      <c r="T92" s="118">
        <f t="shared" si="19"/>
        <v>0.17499999999999999</v>
      </c>
      <c r="U92" s="118">
        <f t="shared" si="20"/>
        <v>0.54999999999999993</v>
      </c>
      <c r="V92" s="118">
        <f t="shared" si="21"/>
        <v>0.7</v>
      </c>
      <c r="W92" s="28">
        <f t="shared" si="22"/>
        <v>20</v>
      </c>
      <c r="X92" s="120">
        <f t="shared" si="23"/>
        <v>4</v>
      </c>
      <c r="Y92" s="125">
        <v>12</v>
      </c>
      <c r="Z92" s="122">
        <f t="shared" si="24"/>
        <v>9.6000000000000014</v>
      </c>
      <c r="AA92" s="124"/>
      <c r="AB92" s="124"/>
      <c r="AC92" s="124"/>
      <c r="AD92" s="124"/>
      <c r="AE92" s="124"/>
      <c r="AF92" s="124"/>
      <c r="AG92" s="124"/>
      <c r="AH92" s="124"/>
      <c r="AI92" s="124"/>
      <c r="AJ92" s="124"/>
      <c r="AK92" s="124"/>
      <c r="AL92" s="124"/>
      <c r="AM92" s="124"/>
      <c r="AN92" s="124"/>
      <c r="AO92" s="124"/>
      <c r="AP92" s="124"/>
      <c r="AQ92" s="124"/>
      <c r="AR92" s="123"/>
    </row>
    <row r="93" spans="1:44" s="121" customFormat="1" x14ac:dyDescent="0.3">
      <c r="A93" s="115">
        <v>87</v>
      </c>
      <c r="B93" s="125">
        <v>204379</v>
      </c>
      <c r="C93" s="125" t="s">
        <v>190</v>
      </c>
      <c r="D93" s="116"/>
      <c r="E93" s="116"/>
      <c r="F93" s="116"/>
      <c r="G93" s="116"/>
      <c r="H93" s="116"/>
      <c r="I93" s="116"/>
      <c r="J93" s="116"/>
      <c r="K93" s="117"/>
      <c r="L93" s="117"/>
      <c r="M93" s="117"/>
      <c r="N93" s="117"/>
      <c r="O93" s="117"/>
      <c r="P93" s="117"/>
      <c r="Q93" s="117"/>
      <c r="R93" s="118"/>
      <c r="S93" s="118"/>
      <c r="T93" s="118"/>
      <c r="U93" s="118"/>
      <c r="V93" s="118"/>
      <c r="W93" s="28"/>
      <c r="X93" s="120"/>
      <c r="Y93" s="125" t="s">
        <v>199</v>
      </c>
      <c r="Z93" s="122" t="e">
        <f t="shared" si="24"/>
        <v>#VALUE!</v>
      </c>
      <c r="AA93" s="124"/>
      <c r="AB93" s="124"/>
      <c r="AC93" s="124"/>
      <c r="AD93" s="124"/>
      <c r="AE93" s="124"/>
      <c r="AF93" s="124"/>
      <c r="AG93" s="124"/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3"/>
    </row>
    <row r="94" spans="1:44" s="121" customFormat="1" x14ac:dyDescent="0.3">
      <c r="A94" s="115">
        <v>88</v>
      </c>
      <c r="B94" s="125">
        <v>207380</v>
      </c>
      <c r="C94" s="125" t="s">
        <v>191</v>
      </c>
      <c r="D94" s="116">
        <v>1</v>
      </c>
      <c r="E94" s="116">
        <v>0.5</v>
      </c>
      <c r="F94" s="116">
        <v>1</v>
      </c>
      <c r="G94" s="116">
        <v>2</v>
      </c>
      <c r="H94" s="116">
        <v>0.5</v>
      </c>
      <c r="I94" s="116">
        <f t="shared" si="13"/>
        <v>5</v>
      </c>
      <c r="J94" s="116">
        <f t="shared" si="14"/>
        <v>0.75</v>
      </c>
      <c r="K94" s="117">
        <v>2</v>
      </c>
      <c r="L94" s="117">
        <v>1</v>
      </c>
      <c r="M94" s="117">
        <v>2</v>
      </c>
      <c r="N94" s="117">
        <v>2</v>
      </c>
      <c r="O94" s="117">
        <v>1</v>
      </c>
      <c r="P94" s="117">
        <f t="shared" si="15"/>
        <v>8</v>
      </c>
      <c r="Q94" s="117">
        <f t="shared" si="16"/>
        <v>0.4</v>
      </c>
      <c r="R94" s="118">
        <f t="shared" si="17"/>
        <v>0.25</v>
      </c>
      <c r="S94" s="118">
        <f t="shared" si="18"/>
        <v>0.125</v>
      </c>
      <c r="T94" s="118">
        <f t="shared" si="19"/>
        <v>0.25</v>
      </c>
      <c r="U94" s="118">
        <f t="shared" si="20"/>
        <v>0.4</v>
      </c>
      <c r="V94" s="118">
        <f t="shared" si="21"/>
        <v>0.125</v>
      </c>
      <c r="W94" s="28">
        <f t="shared" si="22"/>
        <v>13</v>
      </c>
      <c r="X94" s="120">
        <f t="shared" si="23"/>
        <v>2.6</v>
      </c>
      <c r="Y94" s="125">
        <v>8</v>
      </c>
      <c r="Z94" s="122">
        <f t="shared" si="24"/>
        <v>6.4</v>
      </c>
      <c r="AA94" s="124"/>
      <c r="AB94" s="124"/>
      <c r="AC94" s="124"/>
      <c r="AD94" s="124"/>
      <c r="AE94" s="124"/>
      <c r="AF94" s="124"/>
      <c r="AG94" s="124"/>
      <c r="AH94" s="124"/>
      <c r="AI94" s="124"/>
      <c r="AJ94" s="124"/>
      <c r="AK94" s="124"/>
      <c r="AL94" s="124"/>
      <c r="AM94" s="124"/>
      <c r="AN94" s="124"/>
      <c r="AO94" s="124"/>
      <c r="AP94" s="124"/>
      <c r="AQ94" s="124"/>
      <c r="AR94" s="123"/>
    </row>
    <row r="95" spans="1:44" s="121" customFormat="1" x14ac:dyDescent="0.3">
      <c r="A95" s="115">
        <v>89</v>
      </c>
      <c r="B95" s="125">
        <v>204381</v>
      </c>
      <c r="C95" s="125" t="s">
        <v>192</v>
      </c>
      <c r="D95" s="116">
        <v>5</v>
      </c>
      <c r="E95" s="116">
        <v>4</v>
      </c>
      <c r="F95" s="116">
        <v>1.5</v>
      </c>
      <c r="G95" s="116">
        <v>3</v>
      </c>
      <c r="H95" s="116">
        <v>0.5</v>
      </c>
      <c r="I95" s="116">
        <f t="shared" si="13"/>
        <v>14</v>
      </c>
      <c r="J95" s="116">
        <f t="shared" si="14"/>
        <v>2.1</v>
      </c>
      <c r="K95" s="117">
        <v>0</v>
      </c>
      <c r="L95" s="117">
        <v>2</v>
      </c>
      <c r="M95" s="117">
        <v>3</v>
      </c>
      <c r="N95" s="117">
        <v>4</v>
      </c>
      <c r="O95" s="117">
        <v>2</v>
      </c>
      <c r="P95" s="117">
        <f t="shared" si="15"/>
        <v>11</v>
      </c>
      <c r="Q95" s="117">
        <f t="shared" si="16"/>
        <v>0.55000000000000004</v>
      </c>
      <c r="R95" s="118">
        <f t="shared" si="17"/>
        <v>0.75</v>
      </c>
      <c r="S95" s="118">
        <f t="shared" si="18"/>
        <v>0.7</v>
      </c>
      <c r="T95" s="118">
        <f t="shared" si="19"/>
        <v>0.375</v>
      </c>
      <c r="U95" s="118">
        <f t="shared" si="20"/>
        <v>0.64999999999999991</v>
      </c>
      <c r="V95" s="118">
        <f t="shared" si="21"/>
        <v>0.17499999999999999</v>
      </c>
      <c r="W95" s="28">
        <f t="shared" si="22"/>
        <v>25</v>
      </c>
      <c r="X95" s="120">
        <f t="shared" si="23"/>
        <v>5</v>
      </c>
      <c r="Y95" s="125">
        <v>17</v>
      </c>
      <c r="Z95" s="122">
        <f t="shared" si="24"/>
        <v>13.600000000000001</v>
      </c>
      <c r="AA95" s="124"/>
      <c r="AB95" s="124"/>
      <c r="AC95" s="124"/>
      <c r="AD95" s="124"/>
      <c r="AE95" s="124"/>
      <c r="AF95" s="124"/>
      <c r="AG95" s="124"/>
      <c r="AH95" s="124"/>
      <c r="AI95" s="124"/>
      <c r="AJ95" s="124"/>
      <c r="AK95" s="124"/>
      <c r="AL95" s="124"/>
      <c r="AM95" s="124"/>
      <c r="AN95" s="124"/>
      <c r="AO95" s="124"/>
      <c r="AP95" s="124"/>
      <c r="AQ95" s="124"/>
      <c r="AR95" s="123"/>
    </row>
    <row r="96" spans="1:44" s="121" customFormat="1" x14ac:dyDescent="0.3">
      <c r="A96" s="115">
        <v>90</v>
      </c>
      <c r="B96" s="125">
        <v>204382</v>
      </c>
      <c r="C96" s="125" t="s">
        <v>193</v>
      </c>
      <c r="D96" s="116">
        <v>6</v>
      </c>
      <c r="E96" s="116">
        <v>3.5</v>
      </c>
      <c r="F96" s="116">
        <v>4</v>
      </c>
      <c r="G96" s="116">
        <v>5</v>
      </c>
      <c r="H96" s="116">
        <v>4.5</v>
      </c>
      <c r="I96" s="116">
        <f t="shared" si="13"/>
        <v>23</v>
      </c>
      <c r="J96" s="116">
        <f t="shared" si="14"/>
        <v>3.4499999999999997</v>
      </c>
      <c r="K96" s="117">
        <v>4</v>
      </c>
      <c r="L96" s="117">
        <v>0</v>
      </c>
      <c r="M96" s="117">
        <v>2</v>
      </c>
      <c r="N96" s="117">
        <v>3</v>
      </c>
      <c r="O96" s="117">
        <v>4</v>
      </c>
      <c r="P96" s="117">
        <f t="shared" si="15"/>
        <v>13</v>
      </c>
      <c r="Q96" s="117">
        <f t="shared" si="16"/>
        <v>0.65</v>
      </c>
      <c r="R96" s="118">
        <f t="shared" si="17"/>
        <v>1.0999999999999999</v>
      </c>
      <c r="S96" s="118">
        <f t="shared" si="18"/>
        <v>0.52500000000000002</v>
      </c>
      <c r="T96" s="118">
        <f t="shared" si="19"/>
        <v>0.7</v>
      </c>
      <c r="U96" s="118">
        <f t="shared" si="20"/>
        <v>0.9</v>
      </c>
      <c r="V96" s="118">
        <f t="shared" si="21"/>
        <v>0.875</v>
      </c>
      <c r="W96" s="28">
        <f t="shared" si="22"/>
        <v>36</v>
      </c>
      <c r="X96" s="120">
        <f t="shared" si="23"/>
        <v>7.2</v>
      </c>
      <c r="Y96" s="125">
        <v>25</v>
      </c>
      <c r="Z96" s="122">
        <f t="shared" si="24"/>
        <v>20</v>
      </c>
      <c r="AA96" s="124"/>
      <c r="AB96" s="124"/>
      <c r="AC96" s="124"/>
      <c r="AD96" s="124"/>
      <c r="AE96" s="124"/>
      <c r="AF96" s="124"/>
      <c r="AG96" s="124"/>
      <c r="AH96" s="124"/>
      <c r="AI96" s="124"/>
      <c r="AJ96" s="124"/>
      <c r="AK96" s="124"/>
      <c r="AL96" s="124"/>
      <c r="AM96" s="124"/>
      <c r="AN96" s="124"/>
      <c r="AO96" s="124"/>
      <c r="AP96" s="124"/>
      <c r="AQ96" s="124"/>
      <c r="AR96" s="123"/>
    </row>
    <row r="97" spans="1:44" s="121" customFormat="1" x14ac:dyDescent="0.3">
      <c r="A97" s="115">
        <v>91</v>
      </c>
      <c r="B97" s="125">
        <v>204383</v>
      </c>
      <c r="C97" s="125" t="s">
        <v>194</v>
      </c>
      <c r="D97" s="116">
        <v>0.5</v>
      </c>
      <c r="E97" s="116">
        <v>1</v>
      </c>
      <c r="F97" s="116">
        <v>3</v>
      </c>
      <c r="G97" s="116">
        <v>1</v>
      </c>
      <c r="H97" s="116">
        <v>0.5</v>
      </c>
      <c r="I97" s="116">
        <f t="shared" si="13"/>
        <v>6</v>
      </c>
      <c r="J97" s="116">
        <f t="shared" si="14"/>
        <v>0.89999999999999991</v>
      </c>
      <c r="K97" s="117">
        <v>2</v>
      </c>
      <c r="L97" s="117">
        <v>0</v>
      </c>
      <c r="M97" s="117">
        <v>2</v>
      </c>
      <c r="N97" s="117">
        <v>3</v>
      </c>
      <c r="O97" s="117">
        <v>2</v>
      </c>
      <c r="P97" s="117">
        <f t="shared" si="15"/>
        <v>9</v>
      </c>
      <c r="Q97" s="117">
        <f t="shared" si="16"/>
        <v>0.45</v>
      </c>
      <c r="R97" s="118">
        <f t="shared" si="17"/>
        <v>0.17499999999999999</v>
      </c>
      <c r="S97" s="118">
        <f t="shared" si="18"/>
        <v>0.15</v>
      </c>
      <c r="T97" s="118">
        <f t="shared" si="19"/>
        <v>0.54999999999999993</v>
      </c>
      <c r="U97" s="118">
        <f t="shared" si="20"/>
        <v>0.30000000000000004</v>
      </c>
      <c r="V97" s="118">
        <f t="shared" si="21"/>
        <v>0.17499999999999999</v>
      </c>
      <c r="W97" s="28">
        <f t="shared" si="22"/>
        <v>15</v>
      </c>
      <c r="X97" s="120">
        <f t="shared" si="23"/>
        <v>3</v>
      </c>
      <c r="Y97" s="125">
        <v>6</v>
      </c>
      <c r="Z97" s="122">
        <f t="shared" si="24"/>
        <v>4.8000000000000007</v>
      </c>
      <c r="AA97" s="124"/>
      <c r="AB97" s="124"/>
      <c r="AC97" s="124"/>
      <c r="AD97" s="124"/>
      <c r="AE97" s="124"/>
      <c r="AF97" s="124"/>
      <c r="AG97" s="124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3"/>
    </row>
    <row r="98" spans="1:44" s="121" customFormat="1" x14ac:dyDescent="0.3">
      <c r="A98" s="115">
        <v>92</v>
      </c>
      <c r="B98" s="125">
        <v>204384</v>
      </c>
      <c r="C98" s="125" t="s">
        <v>195</v>
      </c>
      <c r="D98" s="116">
        <v>0</v>
      </c>
      <c r="E98" s="116">
        <v>0.5</v>
      </c>
      <c r="F98" s="116">
        <v>1</v>
      </c>
      <c r="G98" s="116">
        <v>0.5</v>
      </c>
      <c r="H98" s="116">
        <v>2</v>
      </c>
      <c r="I98" s="116">
        <f t="shared" si="13"/>
        <v>4</v>
      </c>
      <c r="J98" s="116">
        <f t="shared" si="14"/>
        <v>0.6</v>
      </c>
      <c r="K98" s="117">
        <v>2</v>
      </c>
      <c r="L98" s="117">
        <v>0</v>
      </c>
      <c r="M98" s="117">
        <v>4</v>
      </c>
      <c r="N98" s="117">
        <v>3</v>
      </c>
      <c r="O98" s="117">
        <v>2</v>
      </c>
      <c r="P98" s="117">
        <f t="shared" si="15"/>
        <v>11</v>
      </c>
      <c r="Q98" s="117">
        <f t="shared" si="16"/>
        <v>0.55000000000000004</v>
      </c>
      <c r="R98" s="118">
        <f t="shared" si="17"/>
        <v>0.1</v>
      </c>
      <c r="S98" s="118">
        <f t="shared" si="18"/>
        <v>7.4999999999999997E-2</v>
      </c>
      <c r="T98" s="118">
        <f t="shared" si="19"/>
        <v>0.35</v>
      </c>
      <c r="U98" s="118">
        <f t="shared" si="20"/>
        <v>0.22500000000000003</v>
      </c>
      <c r="V98" s="118">
        <f t="shared" si="21"/>
        <v>0.4</v>
      </c>
      <c r="W98" s="28">
        <f t="shared" si="22"/>
        <v>15</v>
      </c>
      <c r="X98" s="120">
        <f t="shared" si="23"/>
        <v>3</v>
      </c>
      <c r="Y98" s="125">
        <v>5</v>
      </c>
      <c r="Z98" s="122">
        <f t="shared" si="24"/>
        <v>4</v>
      </c>
      <c r="AA98" s="124"/>
      <c r="AB98" s="124"/>
      <c r="AC98" s="124"/>
      <c r="AD98" s="124"/>
      <c r="AE98" s="124"/>
      <c r="AF98" s="124"/>
      <c r="AG98" s="124"/>
      <c r="AH98" s="124"/>
      <c r="AI98" s="124"/>
      <c r="AJ98" s="124"/>
      <c r="AK98" s="124"/>
      <c r="AL98" s="124"/>
      <c r="AM98" s="124"/>
      <c r="AN98" s="124"/>
      <c r="AO98" s="124"/>
      <c r="AP98" s="124"/>
      <c r="AQ98" s="124"/>
      <c r="AR98" s="123"/>
    </row>
    <row r="99" spans="1:44" s="121" customFormat="1" x14ac:dyDescent="0.3">
      <c r="A99" s="115">
        <v>93</v>
      </c>
      <c r="B99" s="125">
        <v>204385</v>
      </c>
      <c r="C99" s="125" t="s">
        <v>196</v>
      </c>
      <c r="D99" s="116">
        <v>3</v>
      </c>
      <c r="E99" s="116">
        <v>2.5</v>
      </c>
      <c r="F99" s="116">
        <v>1.5</v>
      </c>
      <c r="G99" s="116">
        <v>2</v>
      </c>
      <c r="H99" s="116">
        <v>5.5</v>
      </c>
      <c r="I99" s="116">
        <f t="shared" si="13"/>
        <v>14.5</v>
      </c>
      <c r="J99" s="116">
        <f t="shared" si="14"/>
        <v>2.1749999999999998</v>
      </c>
      <c r="K99" s="117">
        <v>5</v>
      </c>
      <c r="L99" s="117">
        <v>5</v>
      </c>
      <c r="M99" s="117">
        <v>3</v>
      </c>
      <c r="N99" s="117">
        <v>5</v>
      </c>
      <c r="O99" s="117">
        <v>5</v>
      </c>
      <c r="P99" s="117">
        <f t="shared" si="15"/>
        <v>23</v>
      </c>
      <c r="Q99" s="117">
        <f t="shared" si="16"/>
        <v>1.1500000000000001</v>
      </c>
      <c r="R99" s="118">
        <f t="shared" si="17"/>
        <v>0.7</v>
      </c>
      <c r="S99" s="118">
        <f t="shared" si="18"/>
        <v>0.625</v>
      </c>
      <c r="T99" s="118">
        <f t="shared" si="19"/>
        <v>0.375</v>
      </c>
      <c r="U99" s="118">
        <f t="shared" si="20"/>
        <v>0.55000000000000004</v>
      </c>
      <c r="V99" s="118">
        <f t="shared" si="21"/>
        <v>1.075</v>
      </c>
      <c r="W99" s="28">
        <f t="shared" si="22"/>
        <v>37.5</v>
      </c>
      <c r="X99" s="120">
        <f t="shared" si="23"/>
        <v>7.5</v>
      </c>
      <c r="Y99" s="125">
        <v>16</v>
      </c>
      <c r="Z99" s="122">
        <f t="shared" si="24"/>
        <v>12.8</v>
      </c>
      <c r="AA99" s="124"/>
      <c r="AB99" s="124"/>
      <c r="AC99" s="124"/>
      <c r="AD99" s="124"/>
      <c r="AE99" s="124"/>
      <c r="AF99" s="124"/>
      <c r="AG99" s="124"/>
      <c r="AH99" s="124"/>
      <c r="AI99" s="124"/>
      <c r="AJ99" s="124"/>
      <c r="AK99" s="124"/>
      <c r="AL99" s="124"/>
      <c r="AM99" s="124"/>
      <c r="AN99" s="124"/>
      <c r="AO99" s="124"/>
      <c r="AP99" s="124"/>
      <c r="AQ99" s="124"/>
      <c r="AR99" s="123"/>
    </row>
    <row r="100" spans="1:44" s="121" customFormat="1" x14ac:dyDescent="0.3">
      <c r="A100" s="115">
        <v>94</v>
      </c>
      <c r="B100" s="125">
        <v>204386</v>
      </c>
      <c r="C100" s="125" t="s">
        <v>197</v>
      </c>
      <c r="D100" s="116"/>
      <c r="E100" s="116"/>
      <c r="F100" s="116"/>
      <c r="G100" s="116"/>
      <c r="H100" s="116"/>
      <c r="I100" s="116"/>
      <c r="J100" s="116"/>
      <c r="K100" s="117"/>
      <c r="L100" s="117"/>
      <c r="M100" s="117"/>
      <c r="N100" s="117"/>
      <c r="O100" s="117"/>
      <c r="P100" s="117"/>
      <c r="Q100" s="117"/>
      <c r="R100" s="118"/>
      <c r="S100" s="118"/>
      <c r="T100" s="118"/>
      <c r="U100" s="118"/>
      <c r="V100" s="118"/>
      <c r="W100" s="28"/>
      <c r="X100" s="120"/>
      <c r="Y100" s="125" t="s">
        <v>199</v>
      </c>
      <c r="Z100" s="122" t="e">
        <f t="shared" si="24"/>
        <v>#VALUE!</v>
      </c>
      <c r="AA100" s="124"/>
      <c r="AB100" s="124"/>
      <c r="AC100" s="124"/>
      <c r="AD100" s="124"/>
      <c r="AE100" s="124"/>
      <c r="AF100" s="124"/>
      <c r="AG100" s="124"/>
      <c r="AH100" s="124"/>
      <c r="AI100" s="124"/>
      <c r="AJ100" s="124"/>
      <c r="AK100" s="124"/>
      <c r="AL100" s="124"/>
      <c r="AM100" s="124"/>
      <c r="AN100" s="124"/>
      <c r="AO100" s="124"/>
      <c r="AP100" s="124"/>
      <c r="AQ100" s="124"/>
      <c r="AR100" s="123"/>
    </row>
    <row r="101" spans="1:44" s="121" customFormat="1" x14ac:dyDescent="0.3">
      <c r="A101" s="115">
        <v>95</v>
      </c>
      <c r="B101" s="125">
        <v>204387</v>
      </c>
      <c r="C101" s="125" t="s">
        <v>198</v>
      </c>
      <c r="D101" s="116"/>
      <c r="E101" s="116"/>
      <c r="F101" s="116"/>
      <c r="G101" s="116"/>
      <c r="H101" s="116"/>
      <c r="I101" s="116"/>
      <c r="J101" s="116"/>
      <c r="K101" s="117"/>
      <c r="L101" s="117"/>
      <c r="M101" s="117"/>
      <c r="N101" s="117"/>
      <c r="O101" s="117"/>
      <c r="P101" s="117"/>
      <c r="Q101" s="117"/>
      <c r="R101" s="118"/>
      <c r="S101" s="118"/>
      <c r="T101" s="118"/>
      <c r="U101" s="118"/>
      <c r="V101" s="118"/>
      <c r="W101" s="28"/>
      <c r="X101" s="120"/>
      <c r="Y101" s="126" t="s">
        <v>199</v>
      </c>
      <c r="Z101" s="122" t="e">
        <f t="shared" si="24"/>
        <v>#VALUE!</v>
      </c>
      <c r="AA101" s="124"/>
      <c r="AB101" s="124"/>
      <c r="AC101" s="124"/>
      <c r="AD101" s="124"/>
      <c r="AE101" s="124"/>
      <c r="AF101" s="124"/>
      <c r="AG101" s="124"/>
      <c r="AH101" s="124"/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3"/>
    </row>
    <row r="102" spans="1:44" ht="21" thickBot="1" x14ac:dyDescent="0.35"/>
    <row r="103" spans="1:44" x14ac:dyDescent="0.3">
      <c r="A103" s="135" t="s">
        <v>17</v>
      </c>
      <c r="B103" s="136"/>
      <c r="C103" s="137"/>
      <c r="D103" s="6">
        <f t="shared" ref="D103:V103" si="25">COUNT(D7:D101)</f>
        <v>86</v>
      </c>
      <c r="E103" s="6">
        <f t="shared" si="25"/>
        <v>86</v>
      </c>
      <c r="F103" s="6">
        <f t="shared" si="25"/>
        <v>86</v>
      </c>
      <c r="G103" s="6">
        <f t="shared" si="25"/>
        <v>86</v>
      </c>
      <c r="H103" s="6">
        <f t="shared" si="25"/>
        <v>86</v>
      </c>
      <c r="I103" s="7">
        <f t="shared" si="25"/>
        <v>86</v>
      </c>
      <c r="J103" s="7">
        <f t="shared" si="25"/>
        <v>86</v>
      </c>
      <c r="K103" s="78">
        <f t="shared" si="25"/>
        <v>86</v>
      </c>
      <c r="L103" s="78">
        <f t="shared" si="25"/>
        <v>86</v>
      </c>
      <c r="M103" s="78">
        <f t="shared" si="25"/>
        <v>86</v>
      </c>
      <c r="N103" s="78">
        <f t="shared" si="25"/>
        <v>86</v>
      </c>
      <c r="O103" s="78">
        <f t="shared" si="25"/>
        <v>86</v>
      </c>
      <c r="P103" s="75">
        <f t="shared" si="25"/>
        <v>86</v>
      </c>
      <c r="Q103" s="75">
        <f t="shared" si="25"/>
        <v>86</v>
      </c>
      <c r="R103" s="89">
        <f t="shared" si="25"/>
        <v>87</v>
      </c>
      <c r="S103" s="89">
        <f t="shared" si="25"/>
        <v>87</v>
      </c>
      <c r="T103" s="89">
        <f t="shared" si="25"/>
        <v>87</v>
      </c>
      <c r="U103" s="89">
        <f t="shared" si="25"/>
        <v>87</v>
      </c>
      <c r="V103" s="89">
        <f t="shared" si="25"/>
        <v>87</v>
      </c>
      <c r="W103" s="92">
        <f>COUNT(W6:W101)</f>
        <v>87</v>
      </c>
      <c r="X103" s="92">
        <f>COUNT(X6:X101)</f>
        <v>87</v>
      </c>
      <c r="Y103" s="12">
        <f>COUNT(#REF!)</f>
        <v>0</v>
      </c>
      <c r="Z103" s="75">
        <f>COUNT(#REF!)</f>
        <v>0</v>
      </c>
    </row>
    <row r="104" spans="1:44" ht="21" customHeight="1" x14ac:dyDescent="0.3">
      <c r="A104" s="138" t="s">
        <v>18</v>
      </c>
      <c r="B104" s="139"/>
      <c r="C104" s="140"/>
      <c r="D104" s="8">
        <v>20</v>
      </c>
      <c r="E104" s="9">
        <v>20</v>
      </c>
      <c r="F104" s="9">
        <v>20</v>
      </c>
      <c r="G104" s="9">
        <v>20</v>
      </c>
      <c r="H104" s="81">
        <v>20</v>
      </c>
      <c r="I104" s="10">
        <f>SUM(D104:H104)</f>
        <v>100</v>
      </c>
      <c r="J104" s="82">
        <f>I104*0.15</f>
        <v>15</v>
      </c>
      <c r="K104" s="79">
        <v>6</v>
      </c>
      <c r="L104" s="13">
        <v>6</v>
      </c>
      <c r="M104" s="13">
        <v>6</v>
      </c>
      <c r="N104" s="13">
        <v>6</v>
      </c>
      <c r="O104" s="80">
        <v>6</v>
      </c>
      <c r="P104" s="76">
        <f>SUM(K104:O104)</f>
        <v>30</v>
      </c>
      <c r="Q104" s="87">
        <f>P104*0.05</f>
        <v>1.5</v>
      </c>
      <c r="R104" s="90">
        <f>(D104*0.15+K104*0.05)</f>
        <v>3.3</v>
      </c>
      <c r="S104" s="15">
        <f>((E104*0.15+L104*0.05))</f>
        <v>3.3</v>
      </c>
      <c r="T104" s="15">
        <f t="shared" ref="T104:U104" si="26">((F104*0.15+M104*0.05))</f>
        <v>3.3</v>
      </c>
      <c r="U104" s="15">
        <f t="shared" si="26"/>
        <v>3.3</v>
      </c>
      <c r="V104" s="16">
        <f>((H104*0.15+O104*0.05))</f>
        <v>3.3</v>
      </c>
      <c r="W104" s="93">
        <v>130</v>
      </c>
      <c r="X104" s="91">
        <f>W104*0.2</f>
        <v>26</v>
      </c>
      <c r="Y104" s="14">
        <v>100</v>
      </c>
      <c r="Z104" s="76">
        <f>Y104*0.8</f>
        <v>80</v>
      </c>
    </row>
    <row r="105" spans="1:44" x14ac:dyDescent="0.3">
      <c r="A105" s="138" t="s">
        <v>79</v>
      </c>
      <c r="B105" s="139"/>
      <c r="C105" s="140"/>
      <c r="D105" s="8">
        <f>D104*0.4</f>
        <v>8</v>
      </c>
      <c r="E105" s="9">
        <f>E104*0.4</f>
        <v>8</v>
      </c>
      <c r="F105" s="9">
        <f t="shared" ref="F105:J105" si="27">F104*0.4</f>
        <v>8</v>
      </c>
      <c r="G105" s="9">
        <f t="shared" si="27"/>
        <v>8</v>
      </c>
      <c r="H105" s="81">
        <f t="shared" si="27"/>
        <v>8</v>
      </c>
      <c r="I105" s="10">
        <f t="shared" si="27"/>
        <v>40</v>
      </c>
      <c r="J105" s="82">
        <f t="shared" si="27"/>
        <v>6</v>
      </c>
      <c r="K105" s="79">
        <f>K104*0.4</f>
        <v>2.4000000000000004</v>
      </c>
      <c r="L105" s="13">
        <f>L104*0.4</f>
        <v>2.4000000000000004</v>
      </c>
      <c r="M105" s="13">
        <f t="shared" ref="M105:Z105" si="28">M104*0.4</f>
        <v>2.4000000000000004</v>
      </c>
      <c r="N105" s="13">
        <f t="shared" si="28"/>
        <v>2.4000000000000004</v>
      </c>
      <c r="O105" s="80">
        <f t="shared" si="28"/>
        <v>2.4000000000000004</v>
      </c>
      <c r="P105" s="76">
        <f t="shared" si="28"/>
        <v>12</v>
      </c>
      <c r="Q105" s="87">
        <f t="shared" si="28"/>
        <v>0.60000000000000009</v>
      </c>
      <c r="R105" s="90">
        <f t="shared" si="28"/>
        <v>1.32</v>
      </c>
      <c r="S105" s="15">
        <f t="shared" si="28"/>
        <v>1.32</v>
      </c>
      <c r="T105" s="15">
        <f t="shared" si="28"/>
        <v>1.32</v>
      </c>
      <c r="U105" s="15">
        <f t="shared" si="28"/>
        <v>1.32</v>
      </c>
      <c r="V105" s="16">
        <f t="shared" si="28"/>
        <v>1.32</v>
      </c>
      <c r="W105" s="93">
        <f t="shared" si="28"/>
        <v>52</v>
      </c>
      <c r="X105" s="91">
        <f t="shared" si="28"/>
        <v>10.4</v>
      </c>
      <c r="Y105" s="14">
        <f t="shared" si="28"/>
        <v>40</v>
      </c>
      <c r="Z105" s="76">
        <f t="shared" si="28"/>
        <v>32</v>
      </c>
    </row>
    <row r="106" spans="1:44" ht="21" customHeight="1" x14ac:dyDescent="0.3">
      <c r="A106" s="138" t="s">
        <v>19</v>
      </c>
      <c r="B106" s="139"/>
      <c r="C106" s="140"/>
      <c r="D106" s="8">
        <f>COUNTIF(D7:D101, "&gt;=8")</f>
        <v>10</v>
      </c>
      <c r="E106" s="8">
        <f t="shared" ref="E106:H106" si="29">COUNTIF(E7:E101, "&gt;=8")</f>
        <v>4</v>
      </c>
      <c r="F106" s="8">
        <f t="shared" si="29"/>
        <v>9</v>
      </c>
      <c r="G106" s="8">
        <f t="shared" si="29"/>
        <v>12</v>
      </c>
      <c r="H106" s="8">
        <f t="shared" si="29"/>
        <v>12</v>
      </c>
      <c r="I106" s="8">
        <f>COUNTIF(I7:I101, "&gt;=40")</f>
        <v>8</v>
      </c>
      <c r="J106" s="8">
        <f>COUNTIF(J7:J101, "&gt;=6")</f>
        <v>8</v>
      </c>
      <c r="K106" s="79">
        <f>COUNTIF(K7:K101, "&gt;=2.4")</f>
        <v>26</v>
      </c>
      <c r="L106" s="79">
        <f t="shared" ref="L106:O106" si="30">COUNTIF(L7:L101, "&gt;=2.4")</f>
        <v>34</v>
      </c>
      <c r="M106" s="79">
        <f t="shared" si="30"/>
        <v>34</v>
      </c>
      <c r="N106" s="79">
        <f t="shared" si="30"/>
        <v>23</v>
      </c>
      <c r="O106" s="79">
        <f t="shared" si="30"/>
        <v>31</v>
      </c>
      <c r="P106" s="79">
        <f>COUNTIF(P7:P101, "&gt;=12")</f>
        <v>23</v>
      </c>
      <c r="Q106" s="79">
        <f>COUNTIF(Q7:Q101, "&gt;=.6")</f>
        <v>23</v>
      </c>
      <c r="R106" s="79">
        <f>COUNTIF(R7:R101, "&gt;=1.32")</f>
        <v>10</v>
      </c>
      <c r="S106" s="79">
        <f t="shared" ref="S106:V106" si="31">COUNTIF(S7:S101, "&gt;=1.32")</f>
        <v>3</v>
      </c>
      <c r="T106" s="79">
        <f t="shared" si="31"/>
        <v>7</v>
      </c>
      <c r="U106" s="79">
        <f t="shared" si="31"/>
        <v>11</v>
      </c>
      <c r="V106" s="79">
        <f t="shared" si="31"/>
        <v>10</v>
      </c>
      <c r="W106" s="79">
        <f>COUNTIF(W7:W101, "&gt;=52")</f>
        <v>7</v>
      </c>
      <c r="X106" s="79">
        <f>COUNTIF(X7:X101, "&gt;=10.4")</f>
        <v>7</v>
      </c>
      <c r="Y106" s="79">
        <f>COUNTIF(Y7:Y101, "&gt;=40")</f>
        <v>9</v>
      </c>
      <c r="Z106" s="79">
        <f>COUNTIF(Z7:Z101, "&gt;=32")</f>
        <v>9</v>
      </c>
    </row>
    <row r="107" spans="1:44" x14ac:dyDescent="0.3">
      <c r="A107" s="138" t="s">
        <v>20</v>
      </c>
      <c r="B107" s="139"/>
      <c r="C107" s="140"/>
      <c r="D107" s="83" t="str">
        <f xml:space="preserve"> IF(((D106/COUNT(D7:D101))*100)&gt;=60,"3", IF(AND(((D106/COUNT(D7:D101))*100)&lt;60, ((D106/COUNT(D7:D101))*100)&gt;=50),"2", IF( AND(((D106/COUNT(D7:D101))*100)&lt;50, ((D106/COUNT(D7:D101))*100)&gt;=40),"1","0")))</f>
        <v>0</v>
      </c>
      <c r="E107" s="83" t="str">
        <f t="shared" ref="E107:Q107" si="32" xml:space="preserve"> IF(((E106/COUNT(E7:E101))*100)&gt;=60,"3", IF(AND(((E106/COUNT(E7:E101))*100)&lt;60, ((E106/COUNT(E7:E101))*100)&gt;=50),"2", IF( AND(((E106/COUNT(E7:E101))*100)&lt;50, ((E106/COUNT(E7:E101))*100)&gt;=40),"1","0")))</f>
        <v>0</v>
      </c>
      <c r="F107" s="83" t="str">
        <f t="shared" si="32"/>
        <v>0</v>
      </c>
      <c r="G107" s="83" t="str">
        <f t="shared" si="32"/>
        <v>0</v>
      </c>
      <c r="H107" s="83" t="str">
        <f t="shared" si="32"/>
        <v>0</v>
      </c>
      <c r="I107" s="83" t="str">
        <f t="shared" si="32"/>
        <v>0</v>
      </c>
      <c r="J107" s="83" t="str">
        <f t="shared" si="32"/>
        <v>0</v>
      </c>
      <c r="K107" s="83" t="str">
        <f t="shared" si="32"/>
        <v>0</v>
      </c>
      <c r="L107" s="83" t="str">
        <f t="shared" si="32"/>
        <v>0</v>
      </c>
      <c r="M107" s="83" t="str">
        <f t="shared" si="32"/>
        <v>0</v>
      </c>
      <c r="N107" s="83" t="str">
        <f t="shared" si="32"/>
        <v>0</v>
      </c>
      <c r="O107" s="83" t="str">
        <f t="shared" si="32"/>
        <v>0</v>
      </c>
      <c r="P107" s="83" t="str">
        <f t="shared" si="32"/>
        <v>0</v>
      </c>
      <c r="Q107" s="83" t="str">
        <f t="shared" si="32"/>
        <v>0</v>
      </c>
      <c r="R107" s="83" t="str">
        <f t="shared" ref="R107" si="33" xml:space="preserve"> IF(((R106/COUNT(R7:R101))*100)&gt;=60,"3", IF(AND(((R106/COUNT(R7:R101))*100)&lt;60, ((R106/COUNT(R7:R101))*100)&gt;=50),"2", IF( AND(((R106/COUNT(R7:R101))*100)&lt;50, ((R106/COUNT(R7:R101))*100)&gt;=40),"1","0")))</f>
        <v>0</v>
      </c>
      <c r="S107" s="83" t="str">
        <f t="shared" ref="S107" si="34" xml:space="preserve"> IF(((S106/COUNT(S7:S101))*100)&gt;=60,"3", IF(AND(((S106/COUNT(S7:S101))*100)&lt;60, ((S106/COUNT(S7:S101))*100)&gt;=50),"2", IF( AND(((S106/COUNT(S7:S101))*100)&lt;50, ((S106/COUNT(S7:S101))*100)&gt;=40),"1","0")))</f>
        <v>0</v>
      </c>
      <c r="T107" s="83" t="str">
        <f t="shared" ref="T107" si="35" xml:space="preserve"> IF(((T106/COUNT(T7:T101))*100)&gt;=60,"3", IF(AND(((T106/COUNT(T7:T101))*100)&lt;60, ((T106/COUNT(T7:T101))*100)&gt;=50),"2", IF( AND(((T106/COUNT(T7:T101))*100)&lt;50, ((T106/COUNT(T7:T101))*100)&gt;=40),"1","0")))</f>
        <v>0</v>
      </c>
      <c r="U107" s="83" t="str">
        <f t="shared" ref="U107" si="36" xml:space="preserve"> IF(((U106/COUNT(U7:U101))*100)&gt;=60,"3", IF(AND(((U106/COUNT(U7:U101))*100)&lt;60, ((U106/COUNT(U7:U101))*100)&gt;=50),"2", IF( AND(((U106/COUNT(U7:U101))*100)&lt;50, ((U106/COUNT(U7:U101))*100)&gt;=40),"1","0")))</f>
        <v>0</v>
      </c>
      <c r="V107" s="83" t="str">
        <f t="shared" ref="V107" si="37" xml:space="preserve"> IF(((V106/COUNT(V7:V101))*100)&gt;=60,"3", IF(AND(((V106/COUNT(V7:V101))*100)&lt;60, ((V106/COUNT(V7:V101))*100)&gt;=50),"2", IF( AND(((V106/COUNT(V7:V101))*100)&lt;50, ((V106/COUNT(V7:V101))*100)&gt;=40),"1","0")))</f>
        <v>0</v>
      </c>
      <c r="W107" s="83" t="str">
        <f t="shared" ref="W107" si="38" xml:space="preserve"> IF(((W106/COUNT(W7:W101))*100)&gt;=60,"3", IF(AND(((W106/COUNT(W7:W101))*100)&lt;60, ((W106/COUNT(W7:W101))*100)&gt;=50),"2", IF( AND(((W106/COUNT(W7:W101))*100)&lt;50, ((W106/COUNT(W7:W101))*100)&gt;=40),"1","0")))</f>
        <v>0</v>
      </c>
      <c r="X107" s="83" t="str">
        <f t="shared" ref="X107" si="39" xml:space="preserve"> IF(((X106/COUNT(X7:X101))*100)&gt;=60,"3", IF(AND(((X106/COUNT(X7:X101))*100)&lt;60, ((X106/COUNT(X7:X101))*100)&gt;=50),"2", IF( AND(((X106/COUNT(X7:X101))*100)&lt;50, ((X106/COUNT(X7:X101))*100)&gt;=40),"1","0")))</f>
        <v>0</v>
      </c>
      <c r="Y107" s="83" t="str">
        <f t="shared" ref="Y107" si="40" xml:space="preserve"> IF(((Y106/COUNT(Y7:Y101))*100)&gt;=60,"3", IF(AND(((Y106/COUNT(Y7:Y101))*100)&lt;60, ((Y106/COUNT(Y7:Y101))*100)&gt;=50),"2", IF( AND(((Y106/COUNT(Y7:Y101))*100)&lt;50, ((Y106/COUNT(Y7:Y101))*100)&gt;=40),"1","0")))</f>
        <v>0</v>
      </c>
      <c r="Z107" s="83" t="str">
        <f t="shared" ref="Z107" si="41" xml:space="preserve"> IF(((Z106/COUNT(Z7:Z101))*100)&gt;=60,"3", IF(AND(((Z106/COUNT(Z7:Z101))*100)&lt;60, ((Z106/COUNT(Z7:Z101))*100)&gt;=50),"2", IF( AND(((Z106/COUNT(Z7:Z101))*100)&lt;50, ((Z106/COUNT(Z7:Z101))*100)&gt;=40),"1","0")))</f>
        <v>0</v>
      </c>
    </row>
    <row r="108" spans="1:44" ht="21" thickBot="1" x14ac:dyDescent="0.35">
      <c r="A108" s="183" t="s">
        <v>21</v>
      </c>
      <c r="B108" s="184"/>
      <c r="C108" s="185"/>
      <c r="D108" s="11">
        <f>((D106/COUNT(D7:D101))*D107)</f>
        <v>0</v>
      </c>
      <c r="E108" s="11">
        <f t="shared" ref="E108:Q108" si="42">((E106/COUNT(E7:E101))*E107)</f>
        <v>0</v>
      </c>
      <c r="F108" s="11">
        <f t="shared" si="42"/>
        <v>0</v>
      </c>
      <c r="G108" s="11">
        <f t="shared" si="42"/>
        <v>0</v>
      </c>
      <c r="H108" s="11">
        <f t="shared" si="42"/>
        <v>0</v>
      </c>
      <c r="I108" s="11">
        <f t="shared" si="42"/>
        <v>0</v>
      </c>
      <c r="J108" s="11">
        <f t="shared" si="42"/>
        <v>0</v>
      </c>
      <c r="K108" s="11">
        <f t="shared" si="42"/>
        <v>0</v>
      </c>
      <c r="L108" s="11">
        <f t="shared" si="42"/>
        <v>0</v>
      </c>
      <c r="M108" s="11">
        <f t="shared" si="42"/>
        <v>0</v>
      </c>
      <c r="N108" s="11">
        <f t="shared" si="42"/>
        <v>0</v>
      </c>
      <c r="O108" s="11">
        <f t="shared" si="42"/>
        <v>0</v>
      </c>
      <c r="P108" s="11">
        <f t="shared" si="42"/>
        <v>0</v>
      </c>
      <c r="Q108" s="11">
        <f t="shared" si="42"/>
        <v>0</v>
      </c>
      <c r="R108" s="11">
        <f t="shared" ref="R108" si="43">((R106/COUNT(R7:R101))*R107)</f>
        <v>0</v>
      </c>
      <c r="S108" s="11">
        <f t="shared" ref="S108" si="44">((S106/COUNT(S7:S101))*S107)</f>
        <v>0</v>
      </c>
      <c r="T108" s="11">
        <f t="shared" ref="T108" si="45">((T106/COUNT(T7:T101))*T107)</f>
        <v>0</v>
      </c>
      <c r="U108" s="11">
        <f t="shared" ref="U108" si="46">((U106/COUNT(U7:U101))*U107)</f>
        <v>0</v>
      </c>
      <c r="V108" s="11">
        <f t="shared" ref="V108" si="47">((V106/COUNT(V7:V101))*V107)</f>
        <v>0</v>
      </c>
      <c r="W108" s="11">
        <f t="shared" ref="W108" si="48">((W106/COUNT(W7:W101))*W107)</f>
        <v>0</v>
      </c>
      <c r="X108" s="11">
        <f t="shared" ref="X108" si="49">((X106/COUNT(X7:X101))*X107)</f>
        <v>0</v>
      </c>
      <c r="Y108" s="11">
        <f t="shared" ref="Y108" si="50">((Y106/COUNT(Y7:Y101))*Y107)</f>
        <v>0</v>
      </c>
      <c r="Z108" s="11">
        <f t="shared" ref="Z108" si="51">((Z106/COUNT(Z7:Z101))*Z107)</f>
        <v>0</v>
      </c>
    </row>
    <row r="109" spans="1:44" ht="21" thickBot="1" x14ac:dyDescent="0.35">
      <c r="A109" s="2"/>
      <c r="B109" s="2"/>
      <c r="C109" s="2"/>
      <c r="D109" s="2"/>
    </row>
    <row r="110" spans="1:44" x14ac:dyDescent="0.3">
      <c r="A110" s="186" t="s">
        <v>22</v>
      </c>
      <c r="B110" s="187"/>
      <c r="C110" s="188"/>
      <c r="D110" s="2"/>
      <c r="E110" s="165" t="s">
        <v>23</v>
      </c>
      <c r="F110" s="166"/>
      <c r="G110" s="166"/>
      <c r="H110" s="166"/>
      <c r="I110" s="166"/>
      <c r="J110" s="166"/>
      <c r="K110" s="166"/>
      <c r="L110" s="166"/>
      <c r="M110" s="166"/>
      <c r="N110" s="167"/>
      <c r="O110" s="77" t="s">
        <v>13</v>
      </c>
      <c r="P110" s="19" t="s">
        <v>3</v>
      </c>
      <c r="Q110" s="19" t="s">
        <v>4</v>
      </c>
      <c r="R110" s="19" t="s">
        <v>5</v>
      </c>
      <c r="S110" s="20" t="s">
        <v>6</v>
      </c>
    </row>
    <row r="111" spans="1:44" ht="21" thickBot="1" x14ac:dyDescent="0.35">
      <c r="A111" s="21" t="s">
        <v>80</v>
      </c>
      <c r="B111" s="3"/>
      <c r="C111" s="22"/>
      <c r="D111" s="2"/>
      <c r="E111" s="168"/>
      <c r="F111" s="169"/>
      <c r="G111" s="169"/>
      <c r="H111" s="169"/>
      <c r="I111" s="169"/>
      <c r="J111" s="169"/>
      <c r="K111" s="169"/>
      <c r="L111" s="169"/>
      <c r="M111" s="169"/>
      <c r="N111" s="170"/>
      <c r="O111" s="4">
        <f>(R108*0.2+Z108*0.8)</f>
        <v>0</v>
      </c>
      <c r="P111" s="4">
        <f>(S108*0.2+Z108*0.8)</f>
        <v>0</v>
      </c>
      <c r="Q111" s="4">
        <f>(T108*0.2+Z108*0.8)</f>
        <v>0</v>
      </c>
      <c r="R111" s="4">
        <f>(U108*0.2+Z108*0.8)</f>
        <v>0</v>
      </c>
      <c r="S111" s="5">
        <f>(V108*0.2+Z108*0.8)</f>
        <v>0</v>
      </c>
    </row>
    <row r="112" spans="1:44" x14ac:dyDescent="0.3">
      <c r="A112" s="21" t="s">
        <v>81</v>
      </c>
      <c r="B112" s="3"/>
      <c r="C112" s="22"/>
      <c r="D112" s="2"/>
    </row>
    <row r="113" spans="1:4" ht="21" thickBot="1" x14ac:dyDescent="0.35">
      <c r="A113" s="23" t="s">
        <v>82</v>
      </c>
      <c r="B113" s="24"/>
      <c r="C113" s="25"/>
      <c r="D113" s="2"/>
    </row>
  </sheetData>
  <mergeCells count="22">
    <mergeCell ref="A105:C105"/>
    <mergeCell ref="A106:C106"/>
    <mergeCell ref="A107:C107"/>
    <mergeCell ref="A108:C108"/>
    <mergeCell ref="A110:C110"/>
    <mergeCell ref="E110:N111"/>
    <mergeCell ref="Y4:Y6"/>
    <mergeCell ref="Z4:Z6"/>
    <mergeCell ref="D5:J5"/>
    <mergeCell ref="K5:Q5"/>
    <mergeCell ref="A103:C103"/>
    <mergeCell ref="A104:C104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113"/>
  <sheetViews>
    <sheetView topLeftCell="F85" zoomScale="70" zoomScaleNormal="70" workbookViewId="0">
      <selection activeCell="P7" sqref="P7:P101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49.140625" style="1" customWidth="1"/>
    <col min="4" max="8" width="13.28515625" style="1" bestFit="1" customWidth="1"/>
    <col min="9" max="9" width="15.7109375" style="1" bestFit="1" customWidth="1"/>
    <col min="10" max="10" width="18.42578125" style="1" bestFit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43" width="8.85546875" style="124"/>
    <col min="44" max="44" width="8.85546875" style="123"/>
    <col min="45" max="265" width="8.85546875" style="121"/>
    <col min="266" max="16384" width="8.85546875" style="1"/>
  </cols>
  <sheetData>
    <row r="1" spans="1:44" x14ac:dyDescent="0.3">
      <c r="A1" s="141" t="s">
        <v>103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</row>
    <row r="2" spans="1:44" ht="21" thickBot="1" x14ac:dyDescent="0.35">
      <c r="A2" s="141" t="str">
        <f>'BADM 1'!A2:Z2</f>
        <v>COMMRCE  Department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44" ht="21" thickBot="1" x14ac:dyDescent="0.35">
      <c r="A3" s="142" t="s">
        <v>85</v>
      </c>
      <c r="B3" s="143"/>
      <c r="C3" s="130" t="s">
        <v>203</v>
      </c>
      <c r="D3" s="95" t="s">
        <v>100</v>
      </c>
      <c r="E3" s="94"/>
      <c r="F3" s="144" t="s">
        <v>7</v>
      </c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</row>
    <row r="4" spans="1:44" ht="21" customHeight="1" thickBot="1" x14ac:dyDescent="0.35">
      <c r="A4" s="145" t="s">
        <v>0</v>
      </c>
      <c r="B4" s="147" t="s">
        <v>1</v>
      </c>
      <c r="C4" s="150" t="s">
        <v>2</v>
      </c>
      <c r="D4" s="153" t="s">
        <v>101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5"/>
      <c r="R4" s="156" t="s">
        <v>102</v>
      </c>
      <c r="S4" s="157"/>
      <c r="T4" s="157"/>
      <c r="U4" s="157"/>
      <c r="V4" s="158"/>
      <c r="W4" s="17" t="s">
        <v>16</v>
      </c>
      <c r="X4" s="162" t="s">
        <v>15</v>
      </c>
      <c r="Y4" s="171" t="s">
        <v>83</v>
      </c>
      <c r="Z4" s="174" t="s">
        <v>84</v>
      </c>
    </row>
    <row r="5" spans="1:44" x14ac:dyDescent="0.3">
      <c r="A5" s="146"/>
      <c r="B5" s="148"/>
      <c r="C5" s="151"/>
      <c r="D5" s="177" t="s">
        <v>12</v>
      </c>
      <c r="E5" s="178"/>
      <c r="F5" s="178"/>
      <c r="G5" s="178"/>
      <c r="H5" s="178"/>
      <c r="I5" s="178"/>
      <c r="J5" s="179"/>
      <c r="K5" s="180" t="s">
        <v>89</v>
      </c>
      <c r="L5" s="181"/>
      <c r="M5" s="181"/>
      <c r="N5" s="181"/>
      <c r="O5" s="181"/>
      <c r="P5" s="181"/>
      <c r="Q5" s="182"/>
      <c r="R5" s="159"/>
      <c r="S5" s="160"/>
      <c r="T5" s="160"/>
      <c r="U5" s="160"/>
      <c r="V5" s="161"/>
      <c r="W5" s="18" t="s">
        <v>14</v>
      </c>
      <c r="X5" s="163"/>
      <c r="Y5" s="172"/>
      <c r="Z5" s="175"/>
    </row>
    <row r="6" spans="1:44" ht="21" thickBot="1" x14ac:dyDescent="0.35">
      <c r="A6" s="146"/>
      <c r="B6" s="149"/>
      <c r="C6" s="152"/>
      <c r="D6" s="107" t="s">
        <v>10</v>
      </c>
      <c r="E6" s="108" t="s">
        <v>86</v>
      </c>
      <c r="F6" s="108" t="s">
        <v>9</v>
      </c>
      <c r="G6" s="108" t="s">
        <v>87</v>
      </c>
      <c r="H6" s="108" t="s">
        <v>88</v>
      </c>
      <c r="I6" s="109" t="s">
        <v>11</v>
      </c>
      <c r="J6" s="110" t="s">
        <v>97</v>
      </c>
      <c r="K6" s="111" t="s">
        <v>90</v>
      </c>
      <c r="L6" s="112" t="s">
        <v>91</v>
      </c>
      <c r="M6" s="112" t="s">
        <v>92</v>
      </c>
      <c r="N6" s="112" t="s">
        <v>93</v>
      </c>
      <c r="O6" s="112" t="s">
        <v>94</v>
      </c>
      <c r="P6" s="112" t="s">
        <v>95</v>
      </c>
      <c r="Q6" s="113" t="s">
        <v>98</v>
      </c>
      <c r="R6" s="85" t="s">
        <v>13</v>
      </c>
      <c r="S6" s="86" t="s">
        <v>3</v>
      </c>
      <c r="T6" s="86" t="s">
        <v>4</v>
      </c>
      <c r="U6" s="86" t="s">
        <v>5</v>
      </c>
      <c r="V6" s="84" t="s">
        <v>6</v>
      </c>
      <c r="W6" s="114" t="s">
        <v>96</v>
      </c>
      <c r="X6" s="164"/>
      <c r="Y6" s="173"/>
      <c r="Z6" s="176"/>
    </row>
    <row r="7" spans="1:44" s="121" customFormat="1" x14ac:dyDescent="0.3">
      <c r="A7" s="115">
        <v>1</v>
      </c>
      <c r="B7" s="125">
        <v>204293</v>
      </c>
      <c r="C7" s="125" t="s">
        <v>104</v>
      </c>
      <c r="D7" s="116"/>
      <c r="E7" s="116"/>
      <c r="F7" s="116"/>
      <c r="G7" s="116"/>
      <c r="H7" s="116"/>
      <c r="I7" s="116"/>
      <c r="J7" s="116"/>
      <c r="K7" s="117"/>
      <c r="L7" s="117"/>
      <c r="M7" s="117"/>
      <c r="N7" s="117"/>
      <c r="O7" s="117"/>
      <c r="P7" s="117"/>
      <c r="Q7" s="117"/>
      <c r="R7" s="118">
        <f>D7*0.15+K7*0.05</f>
        <v>0</v>
      </c>
      <c r="S7" s="118">
        <f t="shared" ref="S7:V7" si="0">E7*0.15+L7*0.05</f>
        <v>0</v>
      </c>
      <c r="T7" s="118">
        <f t="shared" si="0"/>
        <v>0</v>
      </c>
      <c r="U7" s="118">
        <f t="shared" si="0"/>
        <v>0</v>
      </c>
      <c r="V7" s="118">
        <f t="shared" si="0"/>
        <v>0</v>
      </c>
      <c r="W7" s="28">
        <f>I7+P7</f>
        <v>0</v>
      </c>
      <c r="X7" s="120">
        <f>W7*0.2</f>
        <v>0</v>
      </c>
      <c r="Y7" s="125" t="s">
        <v>199</v>
      </c>
      <c r="Z7" s="122" t="e">
        <f>Y7*0.8</f>
        <v>#VALUE!</v>
      </c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3"/>
    </row>
    <row r="8" spans="1:44" s="121" customFormat="1" x14ac:dyDescent="0.3">
      <c r="A8" s="115">
        <v>2</v>
      </c>
      <c r="B8" s="125">
        <v>204294</v>
      </c>
      <c r="C8" s="125" t="s">
        <v>105</v>
      </c>
      <c r="D8" s="116">
        <v>9</v>
      </c>
      <c r="E8" s="116">
        <v>8</v>
      </c>
      <c r="F8" s="116">
        <v>8</v>
      </c>
      <c r="G8" s="116">
        <v>10</v>
      </c>
      <c r="H8" s="116">
        <v>12</v>
      </c>
      <c r="I8" s="116">
        <f t="shared" ref="I8:I71" si="1">SUM(D8:H8)</f>
        <v>47</v>
      </c>
      <c r="J8" s="116">
        <f t="shared" ref="J8:J71" si="2">I8*0.15</f>
        <v>7.05</v>
      </c>
      <c r="K8" s="117">
        <v>4</v>
      </c>
      <c r="L8" s="117">
        <v>3</v>
      </c>
      <c r="M8" s="117">
        <v>2</v>
      </c>
      <c r="N8" s="117">
        <v>4</v>
      </c>
      <c r="O8" s="117">
        <v>3</v>
      </c>
      <c r="P8" s="117">
        <f t="shared" ref="P8:P71" si="3">SUM(K8:O8)</f>
        <v>16</v>
      </c>
      <c r="Q8" s="117">
        <f t="shared" ref="Q8:Q71" si="4">P8*0.05</f>
        <v>0.8</v>
      </c>
      <c r="R8" s="118">
        <f t="shared" ref="R8:R71" si="5">D8*0.15+K8*0.05</f>
        <v>1.5499999999999998</v>
      </c>
      <c r="S8" s="118">
        <f t="shared" ref="S8:S71" si="6">E8*0.15+L8*0.05</f>
        <v>1.35</v>
      </c>
      <c r="T8" s="118">
        <f t="shared" ref="T8:T71" si="7">F8*0.15+M8*0.05</f>
        <v>1.3</v>
      </c>
      <c r="U8" s="118">
        <f t="shared" ref="U8:U71" si="8">G8*0.15+N8*0.05</f>
        <v>1.7</v>
      </c>
      <c r="V8" s="118">
        <f t="shared" ref="V8:V71" si="9">H8*0.15+O8*0.05</f>
        <v>1.9499999999999997</v>
      </c>
      <c r="W8" s="28">
        <f t="shared" ref="W8:W71" si="10">I8+P8</f>
        <v>63</v>
      </c>
      <c r="X8" s="120">
        <f t="shared" ref="X8:X71" si="11">W8*0.2</f>
        <v>12.600000000000001</v>
      </c>
      <c r="Y8" s="125">
        <v>51</v>
      </c>
      <c r="Z8" s="122">
        <f t="shared" ref="Z8:Z71" si="12">Y8*0.8</f>
        <v>40.800000000000004</v>
      </c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3"/>
    </row>
    <row r="9" spans="1:44" s="121" customFormat="1" x14ac:dyDescent="0.3">
      <c r="A9" s="115">
        <v>3</v>
      </c>
      <c r="B9" s="125">
        <v>204295</v>
      </c>
      <c r="C9" s="125" t="s">
        <v>106</v>
      </c>
      <c r="D9" s="116">
        <v>8</v>
      </c>
      <c r="E9" s="116">
        <v>7</v>
      </c>
      <c r="F9" s="116">
        <v>6</v>
      </c>
      <c r="G9" s="116">
        <v>8</v>
      </c>
      <c r="H9" s="116">
        <v>6</v>
      </c>
      <c r="I9" s="116">
        <f t="shared" si="1"/>
        <v>35</v>
      </c>
      <c r="J9" s="116">
        <f t="shared" si="2"/>
        <v>5.25</v>
      </c>
      <c r="K9" s="117">
        <v>3</v>
      </c>
      <c r="L9" s="117">
        <v>3</v>
      </c>
      <c r="M9" s="117">
        <v>2</v>
      </c>
      <c r="N9" s="117">
        <v>2</v>
      </c>
      <c r="O9" s="117">
        <v>3</v>
      </c>
      <c r="P9" s="117">
        <f t="shared" si="3"/>
        <v>13</v>
      </c>
      <c r="Q9" s="117">
        <f t="shared" si="4"/>
        <v>0.65</v>
      </c>
      <c r="R9" s="118">
        <f t="shared" si="5"/>
        <v>1.35</v>
      </c>
      <c r="S9" s="118">
        <f t="shared" si="6"/>
        <v>1.2000000000000002</v>
      </c>
      <c r="T9" s="118">
        <f t="shared" si="7"/>
        <v>0.99999999999999989</v>
      </c>
      <c r="U9" s="118">
        <f t="shared" si="8"/>
        <v>1.3</v>
      </c>
      <c r="V9" s="118">
        <f t="shared" si="9"/>
        <v>1.0499999999999998</v>
      </c>
      <c r="W9" s="28">
        <f t="shared" si="10"/>
        <v>48</v>
      </c>
      <c r="X9" s="120">
        <f t="shared" si="11"/>
        <v>9.6000000000000014</v>
      </c>
      <c r="Y9" s="125">
        <v>31</v>
      </c>
      <c r="Z9" s="122">
        <f t="shared" si="12"/>
        <v>24.8</v>
      </c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3"/>
    </row>
    <row r="10" spans="1:44" s="121" customFormat="1" x14ac:dyDescent="0.3">
      <c r="A10" s="115">
        <v>4</v>
      </c>
      <c r="B10" s="125">
        <v>204296</v>
      </c>
      <c r="C10" s="125" t="s">
        <v>107</v>
      </c>
      <c r="D10" s="116">
        <v>5</v>
      </c>
      <c r="E10" s="116">
        <v>4</v>
      </c>
      <c r="F10" s="116">
        <v>3</v>
      </c>
      <c r="G10" s="116">
        <v>4</v>
      </c>
      <c r="H10" s="116">
        <v>5</v>
      </c>
      <c r="I10" s="116">
        <f t="shared" si="1"/>
        <v>21</v>
      </c>
      <c r="J10" s="116">
        <f t="shared" si="2"/>
        <v>3.15</v>
      </c>
      <c r="K10" s="117">
        <v>4</v>
      </c>
      <c r="L10" s="117">
        <v>3</v>
      </c>
      <c r="M10" s="117">
        <v>2</v>
      </c>
      <c r="N10" s="117">
        <v>1</v>
      </c>
      <c r="O10" s="117">
        <v>1</v>
      </c>
      <c r="P10" s="117">
        <f t="shared" si="3"/>
        <v>11</v>
      </c>
      <c r="Q10" s="117">
        <f t="shared" si="4"/>
        <v>0.55000000000000004</v>
      </c>
      <c r="R10" s="118">
        <f t="shared" si="5"/>
        <v>0.95</v>
      </c>
      <c r="S10" s="118">
        <f t="shared" si="6"/>
        <v>0.75</v>
      </c>
      <c r="T10" s="118">
        <f t="shared" si="7"/>
        <v>0.54999999999999993</v>
      </c>
      <c r="U10" s="118">
        <f t="shared" si="8"/>
        <v>0.65</v>
      </c>
      <c r="V10" s="118">
        <f t="shared" si="9"/>
        <v>0.8</v>
      </c>
      <c r="W10" s="28">
        <f t="shared" si="10"/>
        <v>32</v>
      </c>
      <c r="X10" s="120">
        <f t="shared" si="11"/>
        <v>6.4</v>
      </c>
      <c r="Y10" s="125">
        <v>24</v>
      </c>
      <c r="Z10" s="122">
        <f t="shared" si="12"/>
        <v>19.200000000000003</v>
      </c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3"/>
    </row>
    <row r="11" spans="1:44" s="121" customFormat="1" x14ac:dyDescent="0.3">
      <c r="A11" s="115">
        <v>5</v>
      </c>
      <c r="B11" s="125">
        <v>204297</v>
      </c>
      <c r="C11" s="125" t="s">
        <v>108</v>
      </c>
      <c r="D11" s="116">
        <v>12</v>
      </c>
      <c r="E11" s="116">
        <v>10</v>
      </c>
      <c r="F11" s="116">
        <v>8</v>
      </c>
      <c r="G11" s="116">
        <v>9</v>
      </c>
      <c r="H11" s="116">
        <v>8</v>
      </c>
      <c r="I11" s="116">
        <f t="shared" si="1"/>
        <v>47</v>
      </c>
      <c r="J11" s="116">
        <f t="shared" si="2"/>
        <v>7.05</v>
      </c>
      <c r="K11" s="117">
        <v>5</v>
      </c>
      <c r="L11" s="117">
        <v>5</v>
      </c>
      <c r="M11" s="117">
        <v>6</v>
      </c>
      <c r="N11" s="117">
        <v>5</v>
      </c>
      <c r="O11" s="117">
        <v>3</v>
      </c>
      <c r="P11" s="117">
        <f t="shared" si="3"/>
        <v>24</v>
      </c>
      <c r="Q11" s="117">
        <f t="shared" si="4"/>
        <v>1.2000000000000002</v>
      </c>
      <c r="R11" s="118">
        <f t="shared" si="5"/>
        <v>2.0499999999999998</v>
      </c>
      <c r="S11" s="118">
        <f t="shared" si="6"/>
        <v>1.75</v>
      </c>
      <c r="T11" s="118">
        <f t="shared" si="7"/>
        <v>1.5</v>
      </c>
      <c r="U11" s="118">
        <f t="shared" si="8"/>
        <v>1.5999999999999999</v>
      </c>
      <c r="V11" s="118">
        <f t="shared" si="9"/>
        <v>1.35</v>
      </c>
      <c r="W11" s="28">
        <f t="shared" si="10"/>
        <v>71</v>
      </c>
      <c r="X11" s="120">
        <f t="shared" si="11"/>
        <v>14.200000000000001</v>
      </c>
      <c r="Y11" s="125">
        <v>59</v>
      </c>
      <c r="Z11" s="122">
        <f t="shared" si="12"/>
        <v>47.2</v>
      </c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3"/>
    </row>
    <row r="12" spans="1:44" s="121" customFormat="1" x14ac:dyDescent="0.3">
      <c r="A12" s="115">
        <v>6</v>
      </c>
      <c r="B12" s="125">
        <v>204298</v>
      </c>
      <c r="C12" s="125" t="s">
        <v>109</v>
      </c>
      <c r="D12" s="116">
        <v>9</v>
      </c>
      <c r="E12" s="116">
        <v>12</v>
      </c>
      <c r="F12" s="116">
        <v>10</v>
      </c>
      <c r="G12" s="116">
        <v>12</v>
      </c>
      <c r="H12" s="116">
        <v>10</v>
      </c>
      <c r="I12" s="116">
        <f t="shared" si="1"/>
        <v>53</v>
      </c>
      <c r="J12" s="116">
        <f t="shared" si="2"/>
        <v>7.9499999999999993</v>
      </c>
      <c r="K12" s="117">
        <v>4</v>
      </c>
      <c r="L12" s="117">
        <v>3</v>
      </c>
      <c r="M12" s="117">
        <v>4.5</v>
      </c>
      <c r="N12" s="117">
        <v>4</v>
      </c>
      <c r="O12" s="117">
        <v>3</v>
      </c>
      <c r="P12" s="117">
        <f t="shared" si="3"/>
        <v>18.5</v>
      </c>
      <c r="Q12" s="117">
        <f t="shared" si="4"/>
        <v>0.92500000000000004</v>
      </c>
      <c r="R12" s="118">
        <f t="shared" si="5"/>
        <v>1.5499999999999998</v>
      </c>
      <c r="S12" s="118">
        <f t="shared" si="6"/>
        <v>1.9499999999999997</v>
      </c>
      <c r="T12" s="118">
        <f t="shared" si="7"/>
        <v>1.7250000000000001</v>
      </c>
      <c r="U12" s="118">
        <f t="shared" si="8"/>
        <v>1.9999999999999998</v>
      </c>
      <c r="V12" s="118">
        <f t="shared" si="9"/>
        <v>1.65</v>
      </c>
      <c r="W12" s="28">
        <f t="shared" si="10"/>
        <v>71.5</v>
      </c>
      <c r="X12" s="120">
        <f t="shared" si="11"/>
        <v>14.3</v>
      </c>
      <c r="Y12" s="125">
        <v>55</v>
      </c>
      <c r="Z12" s="122">
        <f t="shared" si="12"/>
        <v>44</v>
      </c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3"/>
    </row>
    <row r="13" spans="1:44" s="121" customFormat="1" x14ac:dyDescent="0.3">
      <c r="A13" s="115">
        <v>7</v>
      </c>
      <c r="B13" s="125">
        <v>204299</v>
      </c>
      <c r="C13" s="125" t="s">
        <v>110</v>
      </c>
      <c r="D13" s="116">
        <v>0</v>
      </c>
      <c r="E13" s="116">
        <v>5</v>
      </c>
      <c r="F13" s="116">
        <v>0</v>
      </c>
      <c r="G13" s="116">
        <v>4</v>
      </c>
      <c r="H13" s="116">
        <v>4</v>
      </c>
      <c r="I13" s="116">
        <f t="shared" si="1"/>
        <v>13</v>
      </c>
      <c r="J13" s="116">
        <f t="shared" si="2"/>
        <v>1.95</v>
      </c>
      <c r="K13" s="117">
        <v>2</v>
      </c>
      <c r="L13" s="117">
        <v>1</v>
      </c>
      <c r="M13" s="117">
        <v>2</v>
      </c>
      <c r="N13" s="117">
        <v>2</v>
      </c>
      <c r="O13" s="117">
        <v>1</v>
      </c>
      <c r="P13" s="117">
        <f t="shared" si="3"/>
        <v>8</v>
      </c>
      <c r="Q13" s="117">
        <f t="shared" si="4"/>
        <v>0.4</v>
      </c>
      <c r="R13" s="118">
        <f t="shared" si="5"/>
        <v>0.1</v>
      </c>
      <c r="S13" s="118">
        <f t="shared" si="6"/>
        <v>0.8</v>
      </c>
      <c r="T13" s="118">
        <f t="shared" si="7"/>
        <v>0.1</v>
      </c>
      <c r="U13" s="118">
        <f t="shared" si="8"/>
        <v>0.7</v>
      </c>
      <c r="V13" s="118">
        <f t="shared" si="9"/>
        <v>0.65</v>
      </c>
      <c r="W13" s="28">
        <f t="shared" si="10"/>
        <v>21</v>
      </c>
      <c r="X13" s="120">
        <f t="shared" si="11"/>
        <v>4.2</v>
      </c>
      <c r="Y13" s="125">
        <v>15</v>
      </c>
      <c r="Z13" s="122">
        <f t="shared" si="12"/>
        <v>12</v>
      </c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3"/>
    </row>
    <row r="14" spans="1:44" s="121" customFormat="1" x14ac:dyDescent="0.3">
      <c r="A14" s="115">
        <v>8</v>
      </c>
      <c r="B14" s="125">
        <v>204300</v>
      </c>
      <c r="C14" s="125" t="s">
        <v>111</v>
      </c>
      <c r="D14" s="116">
        <v>5</v>
      </c>
      <c r="E14" s="116">
        <v>6</v>
      </c>
      <c r="F14" s="116">
        <v>8</v>
      </c>
      <c r="G14" s="116">
        <v>4</v>
      </c>
      <c r="H14" s="116">
        <v>5</v>
      </c>
      <c r="I14" s="116">
        <f t="shared" si="1"/>
        <v>28</v>
      </c>
      <c r="J14" s="116">
        <f t="shared" si="2"/>
        <v>4.2</v>
      </c>
      <c r="K14" s="117">
        <v>2</v>
      </c>
      <c r="L14" s="117">
        <v>3</v>
      </c>
      <c r="M14" s="117">
        <v>4</v>
      </c>
      <c r="N14" s="117">
        <v>3</v>
      </c>
      <c r="O14" s="117">
        <v>2</v>
      </c>
      <c r="P14" s="117">
        <f t="shared" si="3"/>
        <v>14</v>
      </c>
      <c r="Q14" s="117">
        <f t="shared" si="4"/>
        <v>0.70000000000000007</v>
      </c>
      <c r="R14" s="118">
        <f t="shared" si="5"/>
        <v>0.85</v>
      </c>
      <c r="S14" s="118">
        <f t="shared" si="6"/>
        <v>1.0499999999999998</v>
      </c>
      <c r="T14" s="118">
        <f t="shared" si="7"/>
        <v>1.4</v>
      </c>
      <c r="U14" s="118">
        <f t="shared" si="8"/>
        <v>0.75</v>
      </c>
      <c r="V14" s="118">
        <f t="shared" si="9"/>
        <v>0.85</v>
      </c>
      <c r="W14" s="28">
        <f t="shared" si="10"/>
        <v>42</v>
      </c>
      <c r="X14" s="120">
        <f t="shared" si="11"/>
        <v>8.4</v>
      </c>
      <c r="Y14" s="125">
        <v>29</v>
      </c>
      <c r="Z14" s="122">
        <f t="shared" si="12"/>
        <v>23.200000000000003</v>
      </c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3"/>
    </row>
    <row r="15" spans="1:44" s="121" customFormat="1" x14ac:dyDescent="0.3">
      <c r="A15" s="115">
        <v>9</v>
      </c>
      <c r="B15" s="125">
        <v>204301</v>
      </c>
      <c r="C15" s="125" t="s">
        <v>112</v>
      </c>
      <c r="D15" s="116">
        <v>8</v>
      </c>
      <c r="E15" s="116">
        <v>9</v>
      </c>
      <c r="F15" s="116">
        <v>8</v>
      </c>
      <c r="G15" s="116">
        <v>7</v>
      </c>
      <c r="H15" s="116">
        <v>8</v>
      </c>
      <c r="I15" s="116">
        <f t="shared" si="1"/>
        <v>40</v>
      </c>
      <c r="J15" s="116">
        <f t="shared" si="2"/>
        <v>6</v>
      </c>
      <c r="K15" s="117">
        <v>4</v>
      </c>
      <c r="L15" s="117">
        <v>3</v>
      </c>
      <c r="M15" s="117">
        <v>2</v>
      </c>
      <c r="N15" s="117">
        <v>5</v>
      </c>
      <c r="O15" s="117">
        <v>4</v>
      </c>
      <c r="P15" s="117">
        <f t="shared" si="3"/>
        <v>18</v>
      </c>
      <c r="Q15" s="117">
        <f t="shared" si="4"/>
        <v>0.9</v>
      </c>
      <c r="R15" s="118">
        <f t="shared" si="5"/>
        <v>1.4</v>
      </c>
      <c r="S15" s="118">
        <f t="shared" si="6"/>
        <v>1.5</v>
      </c>
      <c r="T15" s="118">
        <f t="shared" si="7"/>
        <v>1.3</v>
      </c>
      <c r="U15" s="118">
        <f t="shared" si="8"/>
        <v>1.3</v>
      </c>
      <c r="V15" s="118">
        <f t="shared" si="9"/>
        <v>1.4</v>
      </c>
      <c r="W15" s="28">
        <f t="shared" si="10"/>
        <v>58</v>
      </c>
      <c r="X15" s="120">
        <f t="shared" si="11"/>
        <v>11.600000000000001</v>
      </c>
      <c r="Y15" s="125">
        <v>36</v>
      </c>
      <c r="Z15" s="122">
        <f t="shared" si="12"/>
        <v>28.8</v>
      </c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3"/>
    </row>
    <row r="16" spans="1:44" s="121" customFormat="1" x14ac:dyDescent="0.3">
      <c r="A16" s="115">
        <v>10</v>
      </c>
      <c r="B16" s="125">
        <v>204302</v>
      </c>
      <c r="C16" s="125" t="s">
        <v>113</v>
      </c>
      <c r="D16" s="116">
        <v>2</v>
      </c>
      <c r="E16" s="116">
        <v>3</v>
      </c>
      <c r="F16" s="116">
        <v>5</v>
      </c>
      <c r="G16" s="116">
        <v>4</v>
      </c>
      <c r="H16" s="116">
        <v>3</v>
      </c>
      <c r="I16" s="116">
        <f t="shared" si="1"/>
        <v>17</v>
      </c>
      <c r="J16" s="116">
        <f t="shared" si="2"/>
        <v>2.5499999999999998</v>
      </c>
      <c r="K16" s="117">
        <v>2</v>
      </c>
      <c r="L16" s="117">
        <v>3</v>
      </c>
      <c r="M16" s="117">
        <v>1</v>
      </c>
      <c r="N16" s="117">
        <v>3</v>
      </c>
      <c r="O16" s="117">
        <v>2</v>
      </c>
      <c r="P16" s="117">
        <f t="shared" si="3"/>
        <v>11</v>
      </c>
      <c r="Q16" s="117">
        <f t="shared" si="4"/>
        <v>0.55000000000000004</v>
      </c>
      <c r="R16" s="118">
        <f t="shared" si="5"/>
        <v>0.4</v>
      </c>
      <c r="S16" s="118">
        <f t="shared" si="6"/>
        <v>0.6</v>
      </c>
      <c r="T16" s="118">
        <f t="shared" si="7"/>
        <v>0.8</v>
      </c>
      <c r="U16" s="118">
        <f t="shared" si="8"/>
        <v>0.75</v>
      </c>
      <c r="V16" s="118">
        <f t="shared" si="9"/>
        <v>0.54999999999999993</v>
      </c>
      <c r="W16" s="28">
        <f t="shared" si="10"/>
        <v>28</v>
      </c>
      <c r="X16" s="120">
        <f t="shared" si="11"/>
        <v>5.6000000000000005</v>
      </c>
      <c r="Y16" s="125">
        <v>20</v>
      </c>
      <c r="Z16" s="122">
        <f t="shared" si="12"/>
        <v>16</v>
      </c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3"/>
    </row>
    <row r="17" spans="1:44" s="121" customFormat="1" x14ac:dyDescent="0.3">
      <c r="A17" s="115">
        <v>11</v>
      </c>
      <c r="B17" s="125">
        <v>204303</v>
      </c>
      <c r="C17" s="125" t="s">
        <v>114</v>
      </c>
      <c r="D17" s="116">
        <v>8</v>
      </c>
      <c r="E17" s="116">
        <v>2</v>
      </c>
      <c r="F17" s="116">
        <v>4</v>
      </c>
      <c r="G17" s="116">
        <v>5</v>
      </c>
      <c r="H17" s="116">
        <v>5</v>
      </c>
      <c r="I17" s="116">
        <f t="shared" si="1"/>
        <v>24</v>
      </c>
      <c r="J17" s="116">
        <f t="shared" si="2"/>
        <v>3.5999999999999996</v>
      </c>
      <c r="K17" s="117">
        <v>2</v>
      </c>
      <c r="L17" s="117">
        <v>3</v>
      </c>
      <c r="M17" s="117">
        <v>4</v>
      </c>
      <c r="N17" s="117">
        <v>3</v>
      </c>
      <c r="O17" s="117">
        <v>2</v>
      </c>
      <c r="P17" s="117">
        <f t="shared" si="3"/>
        <v>14</v>
      </c>
      <c r="Q17" s="117">
        <f t="shared" si="4"/>
        <v>0.70000000000000007</v>
      </c>
      <c r="R17" s="118">
        <f t="shared" si="5"/>
        <v>1.3</v>
      </c>
      <c r="S17" s="118">
        <f t="shared" si="6"/>
        <v>0.45</v>
      </c>
      <c r="T17" s="118">
        <f t="shared" si="7"/>
        <v>0.8</v>
      </c>
      <c r="U17" s="118">
        <f t="shared" si="8"/>
        <v>0.9</v>
      </c>
      <c r="V17" s="118">
        <f t="shared" si="9"/>
        <v>0.85</v>
      </c>
      <c r="W17" s="28">
        <f t="shared" si="10"/>
        <v>38</v>
      </c>
      <c r="X17" s="120">
        <f t="shared" si="11"/>
        <v>7.6000000000000005</v>
      </c>
      <c r="Y17" s="125">
        <v>27</v>
      </c>
      <c r="Z17" s="122">
        <f t="shared" si="12"/>
        <v>21.6</v>
      </c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3"/>
    </row>
    <row r="18" spans="1:44" s="121" customFormat="1" x14ac:dyDescent="0.3">
      <c r="A18" s="115">
        <v>12</v>
      </c>
      <c r="B18" s="125">
        <v>204304</v>
      </c>
      <c r="C18" s="125" t="s">
        <v>115</v>
      </c>
      <c r="D18" s="116">
        <v>12</v>
      </c>
      <c r="E18" s="116">
        <v>10</v>
      </c>
      <c r="F18" s="116">
        <v>8</v>
      </c>
      <c r="G18" s="116">
        <v>12</v>
      </c>
      <c r="H18" s="116">
        <v>8</v>
      </c>
      <c r="I18" s="116">
        <f t="shared" si="1"/>
        <v>50</v>
      </c>
      <c r="J18" s="116">
        <f t="shared" si="2"/>
        <v>7.5</v>
      </c>
      <c r="K18" s="117">
        <v>5</v>
      </c>
      <c r="L18" s="117">
        <v>4</v>
      </c>
      <c r="M18" s="117">
        <v>3</v>
      </c>
      <c r="N18" s="117">
        <v>5</v>
      </c>
      <c r="O18" s="117">
        <v>4</v>
      </c>
      <c r="P18" s="117">
        <f t="shared" si="3"/>
        <v>21</v>
      </c>
      <c r="Q18" s="117">
        <f t="shared" si="4"/>
        <v>1.05</v>
      </c>
      <c r="R18" s="118">
        <f t="shared" si="5"/>
        <v>2.0499999999999998</v>
      </c>
      <c r="S18" s="118">
        <f t="shared" si="6"/>
        <v>1.7</v>
      </c>
      <c r="T18" s="118">
        <f t="shared" si="7"/>
        <v>1.35</v>
      </c>
      <c r="U18" s="118">
        <f t="shared" si="8"/>
        <v>2.0499999999999998</v>
      </c>
      <c r="V18" s="118">
        <f t="shared" si="9"/>
        <v>1.4</v>
      </c>
      <c r="W18" s="28">
        <f t="shared" si="10"/>
        <v>71</v>
      </c>
      <c r="X18" s="120">
        <f t="shared" si="11"/>
        <v>14.200000000000001</v>
      </c>
      <c r="Y18" s="125">
        <v>52</v>
      </c>
      <c r="Z18" s="122">
        <f t="shared" si="12"/>
        <v>41.6</v>
      </c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3"/>
    </row>
    <row r="19" spans="1:44" s="121" customFormat="1" x14ac:dyDescent="0.3">
      <c r="A19" s="115">
        <v>13</v>
      </c>
      <c r="B19" s="125">
        <v>204305</v>
      </c>
      <c r="C19" s="125" t="s">
        <v>116</v>
      </c>
      <c r="D19" s="116">
        <v>10</v>
      </c>
      <c r="E19" s="116">
        <v>9</v>
      </c>
      <c r="F19" s="116">
        <v>8</v>
      </c>
      <c r="G19" s="116">
        <v>7</v>
      </c>
      <c r="H19" s="116">
        <v>8</v>
      </c>
      <c r="I19" s="116">
        <f t="shared" si="1"/>
        <v>42</v>
      </c>
      <c r="J19" s="116">
        <f t="shared" si="2"/>
        <v>6.3</v>
      </c>
      <c r="K19" s="117">
        <v>4</v>
      </c>
      <c r="L19" s="117">
        <v>4</v>
      </c>
      <c r="M19" s="117">
        <v>3</v>
      </c>
      <c r="N19" s="117">
        <v>5</v>
      </c>
      <c r="O19" s="117">
        <v>4</v>
      </c>
      <c r="P19" s="117">
        <f t="shared" si="3"/>
        <v>20</v>
      </c>
      <c r="Q19" s="117">
        <f t="shared" si="4"/>
        <v>1</v>
      </c>
      <c r="R19" s="118">
        <f t="shared" si="5"/>
        <v>1.7</v>
      </c>
      <c r="S19" s="118">
        <f t="shared" si="6"/>
        <v>1.5499999999999998</v>
      </c>
      <c r="T19" s="118">
        <f t="shared" si="7"/>
        <v>1.35</v>
      </c>
      <c r="U19" s="118">
        <f t="shared" si="8"/>
        <v>1.3</v>
      </c>
      <c r="V19" s="118">
        <f t="shared" si="9"/>
        <v>1.4</v>
      </c>
      <c r="W19" s="28">
        <f t="shared" si="10"/>
        <v>62</v>
      </c>
      <c r="X19" s="120">
        <f t="shared" si="11"/>
        <v>12.4</v>
      </c>
      <c r="Y19" s="125">
        <v>53</v>
      </c>
      <c r="Z19" s="122">
        <f t="shared" si="12"/>
        <v>42.400000000000006</v>
      </c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3"/>
    </row>
    <row r="20" spans="1:44" s="121" customFormat="1" x14ac:dyDescent="0.3">
      <c r="A20" s="115">
        <v>14</v>
      </c>
      <c r="B20" s="125">
        <v>204306</v>
      </c>
      <c r="C20" s="125" t="s">
        <v>117</v>
      </c>
      <c r="D20" s="116">
        <v>8</v>
      </c>
      <c r="E20" s="116">
        <v>9</v>
      </c>
      <c r="F20" s="116">
        <v>7</v>
      </c>
      <c r="G20" s="116">
        <v>8</v>
      </c>
      <c r="H20" s="116">
        <v>12</v>
      </c>
      <c r="I20" s="116">
        <f t="shared" si="1"/>
        <v>44</v>
      </c>
      <c r="J20" s="116">
        <f t="shared" si="2"/>
        <v>6.6</v>
      </c>
      <c r="K20" s="117">
        <v>3</v>
      </c>
      <c r="L20" s="117">
        <v>3</v>
      </c>
      <c r="M20" s="117">
        <v>4</v>
      </c>
      <c r="N20" s="117">
        <v>3</v>
      </c>
      <c r="O20" s="117">
        <v>3</v>
      </c>
      <c r="P20" s="117">
        <f t="shared" si="3"/>
        <v>16</v>
      </c>
      <c r="Q20" s="117">
        <f t="shared" si="4"/>
        <v>0.8</v>
      </c>
      <c r="R20" s="118">
        <f t="shared" si="5"/>
        <v>1.35</v>
      </c>
      <c r="S20" s="118">
        <f t="shared" si="6"/>
        <v>1.5</v>
      </c>
      <c r="T20" s="118">
        <f t="shared" si="7"/>
        <v>1.25</v>
      </c>
      <c r="U20" s="118">
        <f t="shared" si="8"/>
        <v>1.35</v>
      </c>
      <c r="V20" s="118">
        <f t="shared" si="9"/>
        <v>1.9499999999999997</v>
      </c>
      <c r="W20" s="28">
        <f t="shared" si="10"/>
        <v>60</v>
      </c>
      <c r="X20" s="120">
        <f t="shared" si="11"/>
        <v>12</v>
      </c>
      <c r="Y20" s="125">
        <v>48</v>
      </c>
      <c r="Z20" s="122">
        <f t="shared" si="12"/>
        <v>38.400000000000006</v>
      </c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3"/>
    </row>
    <row r="21" spans="1:44" s="121" customFormat="1" x14ac:dyDescent="0.3">
      <c r="A21" s="115">
        <v>15</v>
      </c>
      <c r="B21" s="125">
        <v>204307</v>
      </c>
      <c r="C21" s="125" t="s">
        <v>118</v>
      </c>
      <c r="D21" s="116">
        <v>12</v>
      </c>
      <c r="E21" s="116">
        <v>14</v>
      </c>
      <c r="F21" s="116">
        <v>12</v>
      </c>
      <c r="G21" s="116">
        <v>10</v>
      </c>
      <c r="H21" s="116">
        <v>12</v>
      </c>
      <c r="I21" s="116">
        <f t="shared" si="1"/>
        <v>60</v>
      </c>
      <c r="J21" s="116">
        <f t="shared" si="2"/>
        <v>9</v>
      </c>
      <c r="K21" s="117">
        <v>5</v>
      </c>
      <c r="L21" s="117">
        <v>4</v>
      </c>
      <c r="M21" s="117">
        <v>3</v>
      </c>
      <c r="N21" s="117">
        <v>5</v>
      </c>
      <c r="O21" s="117">
        <v>4</v>
      </c>
      <c r="P21" s="117">
        <f t="shared" si="3"/>
        <v>21</v>
      </c>
      <c r="Q21" s="117">
        <f t="shared" si="4"/>
        <v>1.05</v>
      </c>
      <c r="R21" s="118">
        <f t="shared" si="5"/>
        <v>2.0499999999999998</v>
      </c>
      <c r="S21" s="118">
        <f t="shared" si="6"/>
        <v>2.3000000000000003</v>
      </c>
      <c r="T21" s="118">
        <f t="shared" si="7"/>
        <v>1.9499999999999997</v>
      </c>
      <c r="U21" s="118">
        <f t="shared" si="8"/>
        <v>1.75</v>
      </c>
      <c r="V21" s="118">
        <f t="shared" si="9"/>
        <v>1.9999999999999998</v>
      </c>
      <c r="W21" s="28">
        <f t="shared" si="10"/>
        <v>81</v>
      </c>
      <c r="X21" s="120">
        <f t="shared" si="11"/>
        <v>16.2</v>
      </c>
      <c r="Y21" s="125">
        <v>56</v>
      </c>
      <c r="Z21" s="122">
        <f t="shared" si="12"/>
        <v>44.800000000000004</v>
      </c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3"/>
    </row>
    <row r="22" spans="1:44" s="121" customFormat="1" x14ac:dyDescent="0.3">
      <c r="A22" s="115">
        <v>16</v>
      </c>
      <c r="B22" s="125">
        <v>204308</v>
      </c>
      <c r="C22" s="125" t="s">
        <v>119</v>
      </c>
      <c r="D22" s="116">
        <v>8</v>
      </c>
      <c r="E22" s="116">
        <v>9</v>
      </c>
      <c r="F22" s="116">
        <v>7</v>
      </c>
      <c r="G22" s="116">
        <v>8</v>
      </c>
      <c r="H22" s="116">
        <v>9</v>
      </c>
      <c r="I22" s="116">
        <f t="shared" si="1"/>
        <v>41</v>
      </c>
      <c r="J22" s="116">
        <f t="shared" si="2"/>
        <v>6.1499999999999995</v>
      </c>
      <c r="K22" s="117">
        <v>4</v>
      </c>
      <c r="L22" s="117">
        <v>3</v>
      </c>
      <c r="M22" s="117">
        <v>2</v>
      </c>
      <c r="N22" s="117">
        <v>4</v>
      </c>
      <c r="O22" s="117">
        <v>3</v>
      </c>
      <c r="P22" s="117">
        <f t="shared" si="3"/>
        <v>16</v>
      </c>
      <c r="Q22" s="117">
        <f t="shared" si="4"/>
        <v>0.8</v>
      </c>
      <c r="R22" s="118">
        <f t="shared" si="5"/>
        <v>1.4</v>
      </c>
      <c r="S22" s="118">
        <f t="shared" si="6"/>
        <v>1.5</v>
      </c>
      <c r="T22" s="118">
        <f t="shared" si="7"/>
        <v>1.1500000000000001</v>
      </c>
      <c r="U22" s="118">
        <f t="shared" si="8"/>
        <v>1.4</v>
      </c>
      <c r="V22" s="118">
        <f t="shared" si="9"/>
        <v>1.5</v>
      </c>
      <c r="W22" s="28">
        <f t="shared" si="10"/>
        <v>57</v>
      </c>
      <c r="X22" s="120">
        <f t="shared" si="11"/>
        <v>11.4</v>
      </c>
      <c r="Y22" s="125">
        <v>43</v>
      </c>
      <c r="Z22" s="122">
        <f t="shared" si="12"/>
        <v>34.4</v>
      </c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3"/>
    </row>
    <row r="23" spans="1:44" s="121" customFormat="1" x14ac:dyDescent="0.3">
      <c r="A23" s="115">
        <v>17</v>
      </c>
      <c r="B23" s="125">
        <v>204309</v>
      </c>
      <c r="C23" s="125" t="s">
        <v>120</v>
      </c>
      <c r="D23" s="116">
        <v>14</v>
      </c>
      <c r="E23" s="116">
        <v>15</v>
      </c>
      <c r="F23" s="116">
        <v>12</v>
      </c>
      <c r="G23" s="116">
        <v>10</v>
      </c>
      <c r="H23" s="116">
        <v>8</v>
      </c>
      <c r="I23" s="116">
        <f t="shared" si="1"/>
        <v>59</v>
      </c>
      <c r="J23" s="116">
        <f t="shared" si="2"/>
        <v>8.85</v>
      </c>
      <c r="K23" s="117">
        <v>5</v>
      </c>
      <c r="L23" s="117">
        <v>4</v>
      </c>
      <c r="M23" s="117">
        <v>3</v>
      </c>
      <c r="N23" s="117">
        <v>4</v>
      </c>
      <c r="O23" s="117">
        <v>3</v>
      </c>
      <c r="P23" s="117">
        <f t="shared" si="3"/>
        <v>19</v>
      </c>
      <c r="Q23" s="117">
        <f t="shared" si="4"/>
        <v>0.95000000000000007</v>
      </c>
      <c r="R23" s="118">
        <f t="shared" si="5"/>
        <v>2.35</v>
      </c>
      <c r="S23" s="118">
        <f t="shared" si="6"/>
        <v>2.4500000000000002</v>
      </c>
      <c r="T23" s="118">
        <f t="shared" si="7"/>
        <v>1.9499999999999997</v>
      </c>
      <c r="U23" s="118">
        <f t="shared" si="8"/>
        <v>1.7</v>
      </c>
      <c r="V23" s="118">
        <f t="shared" si="9"/>
        <v>1.35</v>
      </c>
      <c r="W23" s="28">
        <f t="shared" si="10"/>
        <v>78</v>
      </c>
      <c r="X23" s="120">
        <f t="shared" si="11"/>
        <v>15.600000000000001</v>
      </c>
      <c r="Y23" s="125">
        <v>58</v>
      </c>
      <c r="Z23" s="122">
        <f t="shared" si="12"/>
        <v>46.400000000000006</v>
      </c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3"/>
    </row>
    <row r="24" spans="1:44" s="121" customFormat="1" x14ac:dyDescent="0.3">
      <c r="A24" s="115">
        <v>18</v>
      </c>
      <c r="B24" s="125">
        <v>204310</v>
      </c>
      <c r="C24" s="125" t="s">
        <v>121</v>
      </c>
      <c r="D24" s="116">
        <v>12</v>
      </c>
      <c r="E24" s="116">
        <v>13</v>
      </c>
      <c r="F24" s="116">
        <v>15</v>
      </c>
      <c r="G24" s="116">
        <v>14</v>
      </c>
      <c r="H24" s="116">
        <v>12</v>
      </c>
      <c r="I24" s="116">
        <f t="shared" si="1"/>
        <v>66</v>
      </c>
      <c r="J24" s="116">
        <f t="shared" si="2"/>
        <v>9.9</v>
      </c>
      <c r="K24" s="117">
        <v>5</v>
      </c>
      <c r="L24" s="117">
        <v>5</v>
      </c>
      <c r="M24" s="117">
        <v>6</v>
      </c>
      <c r="N24" s="117">
        <v>4</v>
      </c>
      <c r="O24" s="117">
        <v>6</v>
      </c>
      <c r="P24" s="117">
        <f t="shared" si="3"/>
        <v>26</v>
      </c>
      <c r="Q24" s="117">
        <f t="shared" si="4"/>
        <v>1.3</v>
      </c>
      <c r="R24" s="118">
        <f t="shared" si="5"/>
        <v>2.0499999999999998</v>
      </c>
      <c r="S24" s="118">
        <f t="shared" si="6"/>
        <v>2.2000000000000002</v>
      </c>
      <c r="T24" s="118">
        <f t="shared" si="7"/>
        <v>2.5499999999999998</v>
      </c>
      <c r="U24" s="118">
        <f t="shared" si="8"/>
        <v>2.3000000000000003</v>
      </c>
      <c r="V24" s="118">
        <f t="shared" si="9"/>
        <v>2.0999999999999996</v>
      </c>
      <c r="W24" s="28">
        <f t="shared" si="10"/>
        <v>92</v>
      </c>
      <c r="X24" s="120">
        <f t="shared" si="11"/>
        <v>18.400000000000002</v>
      </c>
      <c r="Y24" s="125">
        <v>66</v>
      </c>
      <c r="Z24" s="122">
        <f t="shared" si="12"/>
        <v>52.800000000000004</v>
      </c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3"/>
    </row>
    <row r="25" spans="1:44" s="121" customFormat="1" x14ac:dyDescent="0.3">
      <c r="A25" s="115">
        <v>19</v>
      </c>
      <c r="B25" s="125">
        <v>204311</v>
      </c>
      <c r="C25" s="125" t="s">
        <v>122</v>
      </c>
      <c r="D25" s="116">
        <v>8</v>
      </c>
      <c r="E25" s="116">
        <v>9</v>
      </c>
      <c r="F25" s="116">
        <v>8</v>
      </c>
      <c r="G25" s="116">
        <v>7</v>
      </c>
      <c r="H25" s="116">
        <v>8</v>
      </c>
      <c r="I25" s="116">
        <f t="shared" si="1"/>
        <v>40</v>
      </c>
      <c r="J25" s="116">
        <f t="shared" si="2"/>
        <v>6</v>
      </c>
      <c r="K25" s="117">
        <v>4</v>
      </c>
      <c r="L25" s="117">
        <v>3</v>
      </c>
      <c r="M25" s="117">
        <v>5</v>
      </c>
      <c r="N25" s="117">
        <v>5</v>
      </c>
      <c r="O25" s="117">
        <v>3</v>
      </c>
      <c r="P25" s="117">
        <f t="shared" si="3"/>
        <v>20</v>
      </c>
      <c r="Q25" s="117">
        <f t="shared" si="4"/>
        <v>1</v>
      </c>
      <c r="R25" s="118">
        <f t="shared" si="5"/>
        <v>1.4</v>
      </c>
      <c r="S25" s="118">
        <f t="shared" si="6"/>
        <v>1.5</v>
      </c>
      <c r="T25" s="118">
        <f t="shared" si="7"/>
        <v>1.45</v>
      </c>
      <c r="U25" s="118">
        <f t="shared" si="8"/>
        <v>1.3</v>
      </c>
      <c r="V25" s="118">
        <f t="shared" si="9"/>
        <v>1.35</v>
      </c>
      <c r="W25" s="28">
        <f t="shared" si="10"/>
        <v>60</v>
      </c>
      <c r="X25" s="120">
        <f t="shared" si="11"/>
        <v>12</v>
      </c>
      <c r="Y25" s="125">
        <v>44</v>
      </c>
      <c r="Z25" s="122">
        <f t="shared" si="12"/>
        <v>35.200000000000003</v>
      </c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3"/>
    </row>
    <row r="26" spans="1:44" s="121" customFormat="1" x14ac:dyDescent="0.3">
      <c r="A26" s="115">
        <v>20</v>
      </c>
      <c r="B26" s="125">
        <v>204312</v>
      </c>
      <c r="C26" s="125" t="s">
        <v>123</v>
      </c>
      <c r="D26" s="116">
        <v>10</v>
      </c>
      <c r="E26" s="116">
        <v>8</v>
      </c>
      <c r="F26" s="116">
        <v>9</v>
      </c>
      <c r="G26" s="116">
        <v>8</v>
      </c>
      <c r="H26" s="116">
        <v>7</v>
      </c>
      <c r="I26" s="116">
        <f t="shared" si="1"/>
        <v>42</v>
      </c>
      <c r="J26" s="116">
        <f t="shared" si="2"/>
        <v>6.3</v>
      </c>
      <c r="K26" s="117">
        <v>3</v>
      </c>
      <c r="L26" s="117">
        <v>4</v>
      </c>
      <c r="M26" s="117">
        <v>3</v>
      </c>
      <c r="N26" s="117">
        <v>3</v>
      </c>
      <c r="O26" s="117">
        <v>4</v>
      </c>
      <c r="P26" s="117">
        <f t="shared" si="3"/>
        <v>17</v>
      </c>
      <c r="Q26" s="117">
        <f t="shared" si="4"/>
        <v>0.85000000000000009</v>
      </c>
      <c r="R26" s="118">
        <f t="shared" si="5"/>
        <v>1.65</v>
      </c>
      <c r="S26" s="118">
        <f t="shared" si="6"/>
        <v>1.4</v>
      </c>
      <c r="T26" s="118">
        <f t="shared" si="7"/>
        <v>1.5</v>
      </c>
      <c r="U26" s="118">
        <f t="shared" si="8"/>
        <v>1.35</v>
      </c>
      <c r="V26" s="118">
        <f t="shared" si="9"/>
        <v>1.25</v>
      </c>
      <c r="W26" s="28">
        <f t="shared" si="10"/>
        <v>59</v>
      </c>
      <c r="X26" s="120">
        <f t="shared" si="11"/>
        <v>11.8</v>
      </c>
      <c r="Y26" s="125">
        <v>31</v>
      </c>
      <c r="Z26" s="122">
        <f t="shared" si="12"/>
        <v>24.8</v>
      </c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3"/>
    </row>
    <row r="27" spans="1:44" s="121" customFormat="1" x14ac:dyDescent="0.3">
      <c r="A27" s="115">
        <v>21</v>
      </c>
      <c r="B27" s="125">
        <v>204313</v>
      </c>
      <c r="C27" s="125" t="s">
        <v>124</v>
      </c>
      <c r="D27" s="116">
        <v>6</v>
      </c>
      <c r="E27" s="116">
        <v>5</v>
      </c>
      <c r="F27" s="116">
        <v>8</v>
      </c>
      <c r="G27" s="116">
        <v>0</v>
      </c>
      <c r="H27" s="116">
        <v>0</v>
      </c>
      <c r="I27" s="116">
        <f t="shared" si="1"/>
        <v>19</v>
      </c>
      <c r="J27" s="116">
        <f t="shared" si="2"/>
        <v>2.85</v>
      </c>
      <c r="K27" s="117">
        <v>4</v>
      </c>
      <c r="L27" s="117">
        <v>3</v>
      </c>
      <c r="M27" s="117">
        <v>4</v>
      </c>
      <c r="N27" s="117">
        <v>3</v>
      </c>
      <c r="O27" s="117">
        <v>2</v>
      </c>
      <c r="P27" s="117">
        <f t="shared" si="3"/>
        <v>16</v>
      </c>
      <c r="Q27" s="117">
        <f t="shared" si="4"/>
        <v>0.8</v>
      </c>
      <c r="R27" s="118">
        <f t="shared" si="5"/>
        <v>1.0999999999999999</v>
      </c>
      <c r="S27" s="118">
        <f t="shared" si="6"/>
        <v>0.9</v>
      </c>
      <c r="T27" s="118">
        <f t="shared" si="7"/>
        <v>1.4</v>
      </c>
      <c r="U27" s="118">
        <f t="shared" si="8"/>
        <v>0.15000000000000002</v>
      </c>
      <c r="V27" s="118">
        <f t="shared" si="9"/>
        <v>0.1</v>
      </c>
      <c r="W27" s="28">
        <f t="shared" si="10"/>
        <v>35</v>
      </c>
      <c r="X27" s="120">
        <f t="shared" si="11"/>
        <v>7</v>
      </c>
      <c r="Y27" s="125">
        <v>16</v>
      </c>
      <c r="Z27" s="122">
        <f t="shared" si="12"/>
        <v>12.8</v>
      </c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3"/>
    </row>
    <row r="28" spans="1:44" s="121" customFormat="1" x14ac:dyDescent="0.3">
      <c r="A28" s="115">
        <v>22</v>
      </c>
      <c r="B28" s="125">
        <v>204314</v>
      </c>
      <c r="C28" s="125" t="s">
        <v>125</v>
      </c>
      <c r="D28" s="116">
        <v>9</v>
      </c>
      <c r="E28" s="116">
        <v>8</v>
      </c>
      <c r="F28" s="116">
        <v>7</v>
      </c>
      <c r="G28" s="116">
        <v>8</v>
      </c>
      <c r="H28" s="116">
        <v>9</v>
      </c>
      <c r="I28" s="116">
        <f t="shared" si="1"/>
        <v>41</v>
      </c>
      <c r="J28" s="116">
        <f t="shared" si="2"/>
        <v>6.1499999999999995</v>
      </c>
      <c r="K28" s="117">
        <v>4</v>
      </c>
      <c r="L28" s="117">
        <v>3</v>
      </c>
      <c r="M28" s="117">
        <v>2</v>
      </c>
      <c r="N28" s="117">
        <v>2</v>
      </c>
      <c r="O28" s="117">
        <v>4</v>
      </c>
      <c r="P28" s="117">
        <f t="shared" si="3"/>
        <v>15</v>
      </c>
      <c r="Q28" s="117">
        <f t="shared" si="4"/>
        <v>0.75</v>
      </c>
      <c r="R28" s="118">
        <f t="shared" si="5"/>
        <v>1.5499999999999998</v>
      </c>
      <c r="S28" s="118">
        <f t="shared" si="6"/>
        <v>1.35</v>
      </c>
      <c r="T28" s="118">
        <f t="shared" si="7"/>
        <v>1.1500000000000001</v>
      </c>
      <c r="U28" s="118">
        <f t="shared" si="8"/>
        <v>1.3</v>
      </c>
      <c r="V28" s="118">
        <f t="shared" si="9"/>
        <v>1.5499999999999998</v>
      </c>
      <c r="W28" s="28">
        <f t="shared" si="10"/>
        <v>56</v>
      </c>
      <c r="X28" s="120">
        <f t="shared" si="11"/>
        <v>11.200000000000001</v>
      </c>
      <c r="Y28" s="125">
        <v>37</v>
      </c>
      <c r="Z28" s="122">
        <f t="shared" si="12"/>
        <v>29.6</v>
      </c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3"/>
    </row>
    <row r="29" spans="1:44" s="121" customFormat="1" x14ac:dyDescent="0.3">
      <c r="A29" s="115">
        <v>23</v>
      </c>
      <c r="B29" s="125">
        <v>204315</v>
      </c>
      <c r="C29" s="125" t="s">
        <v>126</v>
      </c>
      <c r="D29" s="116">
        <v>8</v>
      </c>
      <c r="E29" s="116">
        <v>0</v>
      </c>
      <c r="F29" s="116">
        <v>8</v>
      </c>
      <c r="G29" s="116">
        <v>9</v>
      </c>
      <c r="H29" s="116">
        <v>8</v>
      </c>
      <c r="I29" s="116">
        <f t="shared" si="1"/>
        <v>33</v>
      </c>
      <c r="J29" s="116">
        <f t="shared" si="2"/>
        <v>4.95</v>
      </c>
      <c r="K29" s="117">
        <v>3</v>
      </c>
      <c r="L29" s="117">
        <v>4</v>
      </c>
      <c r="M29" s="117">
        <v>3</v>
      </c>
      <c r="N29" s="117">
        <v>5</v>
      </c>
      <c r="O29" s="117">
        <v>4</v>
      </c>
      <c r="P29" s="117">
        <f t="shared" si="3"/>
        <v>19</v>
      </c>
      <c r="Q29" s="117">
        <f t="shared" si="4"/>
        <v>0.95000000000000007</v>
      </c>
      <c r="R29" s="118">
        <f t="shared" si="5"/>
        <v>1.35</v>
      </c>
      <c r="S29" s="118">
        <f t="shared" si="6"/>
        <v>0.2</v>
      </c>
      <c r="T29" s="118">
        <f t="shared" si="7"/>
        <v>1.35</v>
      </c>
      <c r="U29" s="118">
        <f t="shared" si="8"/>
        <v>1.5999999999999999</v>
      </c>
      <c r="V29" s="118">
        <f t="shared" si="9"/>
        <v>1.4</v>
      </c>
      <c r="W29" s="28">
        <f t="shared" si="10"/>
        <v>52</v>
      </c>
      <c r="X29" s="120">
        <f t="shared" si="11"/>
        <v>10.4</v>
      </c>
      <c r="Y29" s="125">
        <v>26</v>
      </c>
      <c r="Z29" s="122">
        <f t="shared" si="12"/>
        <v>20.8</v>
      </c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3"/>
    </row>
    <row r="30" spans="1:44" s="121" customFormat="1" x14ac:dyDescent="0.3">
      <c r="A30" s="115">
        <v>24</v>
      </c>
      <c r="B30" s="125">
        <v>204316</v>
      </c>
      <c r="C30" s="125" t="s">
        <v>127</v>
      </c>
      <c r="D30" s="116"/>
      <c r="E30" s="116"/>
      <c r="F30" s="116"/>
      <c r="G30" s="116"/>
      <c r="H30" s="116"/>
      <c r="I30" s="116">
        <f t="shared" si="1"/>
        <v>0</v>
      </c>
      <c r="J30" s="116">
        <f t="shared" si="2"/>
        <v>0</v>
      </c>
      <c r="K30" s="117"/>
      <c r="L30" s="117"/>
      <c r="M30" s="117"/>
      <c r="N30" s="117"/>
      <c r="O30" s="117"/>
      <c r="P30" s="117">
        <f t="shared" si="3"/>
        <v>0</v>
      </c>
      <c r="Q30" s="117">
        <f t="shared" si="4"/>
        <v>0</v>
      </c>
      <c r="R30" s="118">
        <f t="shared" si="5"/>
        <v>0</v>
      </c>
      <c r="S30" s="118">
        <f t="shared" si="6"/>
        <v>0</v>
      </c>
      <c r="T30" s="118">
        <f t="shared" si="7"/>
        <v>0</v>
      </c>
      <c r="U30" s="118">
        <f t="shared" si="8"/>
        <v>0</v>
      </c>
      <c r="V30" s="118">
        <f t="shared" si="9"/>
        <v>0</v>
      </c>
      <c r="W30" s="28">
        <f t="shared" si="10"/>
        <v>0</v>
      </c>
      <c r="X30" s="120">
        <f t="shared" si="11"/>
        <v>0</v>
      </c>
      <c r="Y30" s="125" t="s">
        <v>199</v>
      </c>
      <c r="Z30" s="122" t="e">
        <f t="shared" si="12"/>
        <v>#VALUE!</v>
      </c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3"/>
    </row>
    <row r="31" spans="1:44" s="121" customFormat="1" x14ac:dyDescent="0.3">
      <c r="A31" s="115">
        <v>25</v>
      </c>
      <c r="B31" s="125">
        <v>204317</v>
      </c>
      <c r="C31" s="125" t="s">
        <v>128</v>
      </c>
      <c r="D31" s="116">
        <v>0</v>
      </c>
      <c r="E31" s="116">
        <v>0</v>
      </c>
      <c r="F31" s="116">
        <v>2</v>
      </c>
      <c r="G31" s="116">
        <v>2</v>
      </c>
      <c r="H31" s="116">
        <v>3</v>
      </c>
      <c r="I31" s="116">
        <f t="shared" si="1"/>
        <v>7</v>
      </c>
      <c r="J31" s="116">
        <f t="shared" si="2"/>
        <v>1.05</v>
      </c>
      <c r="K31" s="117">
        <v>3</v>
      </c>
      <c r="L31" s="117">
        <v>4</v>
      </c>
      <c r="M31" s="117">
        <v>3</v>
      </c>
      <c r="N31" s="117">
        <v>2</v>
      </c>
      <c r="O31" s="117">
        <v>4</v>
      </c>
      <c r="P31" s="117">
        <f t="shared" si="3"/>
        <v>16</v>
      </c>
      <c r="Q31" s="117">
        <f t="shared" si="4"/>
        <v>0.8</v>
      </c>
      <c r="R31" s="118">
        <f t="shared" si="5"/>
        <v>0.15000000000000002</v>
      </c>
      <c r="S31" s="118">
        <f t="shared" si="6"/>
        <v>0.2</v>
      </c>
      <c r="T31" s="118">
        <f t="shared" si="7"/>
        <v>0.45</v>
      </c>
      <c r="U31" s="118">
        <f t="shared" si="8"/>
        <v>0.4</v>
      </c>
      <c r="V31" s="118">
        <f t="shared" si="9"/>
        <v>0.64999999999999991</v>
      </c>
      <c r="W31" s="28">
        <f t="shared" si="10"/>
        <v>23</v>
      </c>
      <c r="X31" s="120">
        <f t="shared" si="11"/>
        <v>4.6000000000000005</v>
      </c>
      <c r="Y31" s="125">
        <v>3</v>
      </c>
      <c r="Z31" s="122">
        <f t="shared" si="12"/>
        <v>2.4000000000000004</v>
      </c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3"/>
    </row>
    <row r="32" spans="1:44" s="121" customFormat="1" x14ac:dyDescent="0.3">
      <c r="A32" s="115">
        <v>26</v>
      </c>
      <c r="B32" s="125">
        <v>204318</v>
      </c>
      <c r="C32" s="125" t="s">
        <v>129</v>
      </c>
      <c r="D32" s="116">
        <v>2</v>
      </c>
      <c r="E32" s="116">
        <v>3</v>
      </c>
      <c r="F32" s="116">
        <v>0</v>
      </c>
      <c r="G32" s="116">
        <v>2</v>
      </c>
      <c r="H32" s="116">
        <v>3</v>
      </c>
      <c r="I32" s="116">
        <f t="shared" si="1"/>
        <v>10</v>
      </c>
      <c r="J32" s="116">
        <f t="shared" si="2"/>
        <v>1.5</v>
      </c>
      <c r="K32" s="117">
        <v>0</v>
      </c>
      <c r="L32" s="117">
        <v>2</v>
      </c>
      <c r="M32" s="117">
        <v>3</v>
      </c>
      <c r="N32" s="117">
        <v>4</v>
      </c>
      <c r="O32" s="117">
        <v>4</v>
      </c>
      <c r="P32" s="117">
        <f t="shared" si="3"/>
        <v>13</v>
      </c>
      <c r="Q32" s="117">
        <f t="shared" si="4"/>
        <v>0.65</v>
      </c>
      <c r="R32" s="118">
        <f t="shared" si="5"/>
        <v>0.3</v>
      </c>
      <c r="S32" s="118">
        <f t="shared" si="6"/>
        <v>0.54999999999999993</v>
      </c>
      <c r="T32" s="118">
        <f t="shared" si="7"/>
        <v>0.15000000000000002</v>
      </c>
      <c r="U32" s="118">
        <f t="shared" si="8"/>
        <v>0.5</v>
      </c>
      <c r="V32" s="118">
        <f t="shared" si="9"/>
        <v>0.64999999999999991</v>
      </c>
      <c r="W32" s="28">
        <f t="shared" si="10"/>
        <v>23</v>
      </c>
      <c r="X32" s="120">
        <f t="shared" si="11"/>
        <v>4.6000000000000005</v>
      </c>
      <c r="Y32" s="125">
        <v>7</v>
      </c>
      <c r="Z32" s="122">
        <f t="shared" si="12"/>
        <v>5.6000000000000005</v>
      </c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3"/>
    </row>
    <row r="33" spans="1:44" s="121" customFormat="1" x14ac:dyDescent="0.3">
      <c r="A33" s="115">
        <v>27</v>
      </c>
      <c r="B33" s="125">
        <v>204319</v>
      </c>
      <c r="C33" s="125" t="s">
        <v>130</v>
      </c>
      <c r="D33" s="116">
        <v>2</v>
      </c>
      <c r="E33" s="116">
        <v>0</v>
      </c>
      <c r="F33" s="116">
        <v>0</v>
      </c>
      <c r="G33" s="116">
        <v>2</v>
      </c>
      <c r="H33" s="116">
        <v>0</v>
      </c>
      <c r="I33" s="116">
        <f t="shared" si="1"/>
        <v>4</v>
      </c>
      <c r="J33" s="116">
        <f t="shared" si="2"/>
        <v>0.6</v>
      </c>
      <c r="K33" s="117">
        <v>3</v>
      </c>
      <c r="L33" s="117">
        <v>0</v>
      </c>
      <c r="M33" s="117">
        <v>1</v>
      </c>
      <c r="N33" s="117">
        <v>2</v>
      </c>
      <c r="O33" s="117">
        <v>3</v>
      </c>
      <c r="P33" s="117">
        <f t="shared" si="3"/>
        <v>9</v>
      </c>
      <c r="Q33" s="117">
        <f t="shared" si="4"/>
        <v>0.45</v>
      </c>
      <c r="R33" s="118">
        <f t="shared" si="5"/>
        <v>0.45</v>
      </c>
      <c r="S33" s="118">
        <f t="shared" si="6"/>
        <v>0</v>
      </c>
      <c r="T33" s="118">
        <f t="shared" si="7"/>
        <v>0.05</v>
      </c>
      <c r="U33" s="118">
        <f t="shared" si="8"/>
        <v>0.4</v>
      </c>
      <c r="V33" s="118">
        <f t="shared" si="9"/>
        <v>0.15000000000000002</v>
      </c>
      <c r="W33" s="28">
        <f t="shared" si="10"/>
        <v>13</v>
      </c>
      <c r="X33" s="120">
        <f t="shared" si="11"/>
        <v>2.6</v>
      </c>
      <c r="Y33" s="125">
        <v>4</v>
      </c>
      <c r="Z33" s="122">
        <f t="shared" si="12"/>
        <v>3.2</v>
      </c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3"/>
    </row>
    <row r="34" spans="1:44" s="121" customFormat="1" x14ac:dyDescent="0.3">
      <c r="A34" s="115">
        <v>28</v>
      </c>
      <c r="B34" s="125">
        <v>204320</v>
      </c>
      <c r="C34" s="125" t="s">
        <v>131</v>
      </c>
      <c r="D34" s="116">
        <v>8</v>
      </c>
      <c r="E34" s="116">
        <v>9</v>
      </c>
      <c r="F34" s="116">
        <v>12</v>
      </c>
      <c r="G34" s="116">
        <v>10</v>
      </c>
      <c r="H34" s="116">
        <v>13</v>
      </c>
      <c r="I34" s="116">
        <f t="shared" si="1"/>
        <v>52</v>
      </c>
      <c r="J34" s="116">
        <f t="shared" si="2"/>
        <v>7.8</v>
      </c>
      <c r="K34" s="117">
        <v>5</v>
      </c>
      <c r="L34" s="117">
        <v>6</v>
      </c>
      <c r="M34" s="117">
        <v>5</v>
      </c>
      <c r="N34" s="117">
        <v>3</v>
      </c>
      <c r="O34" s="117">
        <v>4</v>
      </c>
      <c r="P34" s="117">
        <f t="shared" si="3"/>
        <v>23</v>
      </c>
      <c r="Q34" s="117">
        <f t="shared" si="4"/>
        <v>1.1500000000000001</v>
      </c>
      <c r="R34" s="118">
        <f t="shared" si="5"/>
        <v>1.45</v>
      </c>
      <c r="S34" s="118">
        <f t="shared" si="6"/>
        <v>1.65</v>
      </c>
      <c r="T34" s="118">
        <f t="shared" si="7"/>
        <v>2.0499999999999998</v>
      </c>
      <c r="U34" s="118">
        <f t="shared" si="8"/>
        <v>1.65</v>
      </c>
      <c r="V34" s="118">
        <f t="shared" si="9"/>
        <v>2.15</v>
      </c>
      <c r="W34" s="28">
        <f t="shared" si="10"/>
        <v>75</v>
      </c>
      <c r="X34" s="120">
        <f t="shared" si="11"/>
        <v>15</v>
      </c>
      <c r="Y34" s="125">
        <v>42</v>
      </c>
      <c r="Z34" s="122">
        <f t="shared" si="12"/>
        <v>33.6</v>
      </c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3"/>
    </row>
    <row r="35" spans="1:44" s="121" customFormat="1" x14ac:dyDescent="0.3">
      <c r="A35" s="115">
        <v>29</v>
      </c>
      <c r="B35" s="125">
        <v>204321</v>
      </c>
      <c r="C35" s="125" t="s">
        <v>132</v>
      </c>
      <c r="D35" s="116">
        <v>0</v>
      </c>
      <c r="E35" s="116">
        <v>2</v>
      </c>
      <c r="F35" s="116">
        <v>3</v>
      </c>
      <c r="G35" s="116">
        <v>5</v>
      </c>
      <c r="H35" s="116">
        <v>10</v>
      </c>
      <c r="I35" s="116">
        <f t="shared" si="1"/>
        <v>20</v>
      </c>
      <c r="J35" s="116">
        <f t="shared" si="2"/>
        <v>3</v>
      </c>
      <c r="K35" s="117">
        <v>3</v>
      </c>
      <c r="L35" s="117">
        <v>2</v>
      </c>
      <c r="M35" s="117">
        <v>0</v>
      </c>
      <c r="N35" s="117">
        <v>2</v>
      </c>
      <c r="O35" s="117">
        <v>3</v>
      </c>
      <c r="P35" s="117">
        <f t="shared" si="3"/>
        <v>10</v>
      </c>
      <c r="Q35" s="117">
        <f t="shared" si="4"/>
        <v>0.5</v>
      </c>
      <c r="R35" s="118">
        <f t="shared" si="5"/>
        <v>0.15000000000000002</v>
      </c>
      <c r="S35" s="118">
        <f t="shared" si="6"/>
        <v>0.4</v>
      </c>
      <c r="T35" s="118">
        <f t="shared" si="7"/>
        <v>0.44999999999999996</v>
      </c>
      <c r="U35" s="118">
        <f t="shared" si="8"/>
        <v>0.85</v>
      </c>
      <c r="V35" s="118">
        <f t="shared" si="9"/>
        <v>1.65</v>
      </c>
      <c r="W35" s="28">
        <f t="shared" si="10"/>
        <v>30</v>
      </c>
      <c r="X35" s="120">
        <f t="shared" si="11"/>
        <v>6</v>
      </c>
      <c r="Y35" s="125">
        <v>17</v>
      </c>
      <c r="Z35" s="122">
        <f t="shared" si="12"/>
        <v>13.600000000000001</v>
      </c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3"/>
    </row>
    <row r="36" spans="1:44" s="121" customFormat="1" x14ac:dyDescent="0.3">
      <c r="A36" s="115">
        <v>30</v>
      </c>
      <c r="B36" s="125">
        <v>204322</v>
      </c>
      <c r="C36" s="125" t="s">
        <v>133</v>
      </c>
      <c r="D36" s="116">
        <v>6</v>
      </c>
      <c r="E36" s="116">
        <v>2</v>
      </c>
      <c r="F36" s="116">
        <v>5</v>
      </c>
      <c r="G36" s="116">
        <v>0</v>
      </c>
      <c r="H36" s="116">
        <v>0</v>
      </c>
      <c r="I36" s="116">
        <f t="shared" si="1"/>
        <v>13</v>
      </c>
      <c r="J36" s="116">
        <f t="shared" si="2"/>
        <v>1.95</v>
      </c>
      <c r="K36" s="117">
        <v>3</v>
      </c>
      <c r="L36" s="117">
        <v>0</v>
      </c>
      <c r="M36" s="117">
        <v>0</v>
      </c>
      <c r="N36" s="117">
        <v>2</v>
      </c>
      <c r="O36" s="117">
        <v>3</v>
      </c>
      <c r="P36" s="117">
        <f t="shared" si="3"/>
        <v>8</v>
      </c>
      <c r="Q36" s="117">
        <f t="shared" si="4"/>
        <v>0.4</v>
      </c>
      <c r="R36" s="118">
        <f t="shared" si="5"/>
        <v>1.0499999999999998</v>
      </c>
      <c r="S36" s="118">
        <f t="shared" si="6"/>
        <v>0.3</v>
      </c>
      <c r="T36" s="118">
        <f t="shared" si="7"/>
        <v>0.75</v>
      </c>
      <c r="U36" s="118">
        <f t="shared" si="8"/>
        <v>0.1</v>
      </c>
      <c r="V36" s="118">
        <f t="shared" si="9"/>
        <v>0.15000000000000002</v>
      </c>
      <c r="W36" s="28">
        <f t="shared" si="10"/>
        <v>21</v>
      </c>
      <c r="X36" s="120">
        <f t="shared" si="11"/>
        <v>4.2</v>
      </c>
      <c r="Y36" s="125">
        <v>9</v>
      </c>
      <c r="Z36" s="122">
        <f t="shared" si="12"/>
        <v>7.2</v>
      </c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3"/>
    </row>
    <row r="37" spans="1:44" s="121" customFormat="1" x14ac:dyDescent="0.3">
      <c r="A37" s="115">
        <v>31</v>
      </c>
      <c r="B37" s="125">
        <v>204323</v>
      </c>
      <c r="C37" s="125" t="s">
        <v>134</v>
      </c>
      <c r="D37" s="116">
        <v>8</v>
      </c>
      <c r="E37" s="116">
        <v>9</v>
      </c>
      <c r="F37" s="116">
        <v>8</v>
      </c>
      <c r="G37" s="116">
        <v>7</v>
      </c>
      <c r="H37" s="116">
        <v>8</v>
      </c>
      <c r="I37" s="116">
        <f t="shared" si="1"/>
        <v>40</v>
      </c>
      <c r="J37" s="116">
        <f t="shared" si="2"/>
        <v>6</v>
      </c>
      <c r="K37" s="117">
        <v>2</v>
      </c>
      <c r="L37" s="117">
        <v>3</v>
      </c>
      <c r="M37" s="117">
        <v>4</v>
      </c>
      <c r="N37" s="117">
        <v>3</v>
      </c>
      <c r="O37" s="117">
        <v>2</v>
      </c>
      <c r="P37" s="117">
        <f t="shared" si="3"/>
        <v>14</v>
      </c>
      <c r="Q37" s="117">
        <f t="shared" si="4"/>
        <v>0.70000000000000007</v>
      </c>
      <c r="R37" s="118">
        <f t="shared" si="5"/>
        <v>1.3</v>
      </c>
      <c r="S37" s="118">
        <f t="shared" si="6"/>
        <v>1.5</v>
      </c>
      <c r="T37" s="118">
        <f t="shared" si="7"/>
        <v>1.4</v>
      </c>
      <c r="U37" s="118">
        <f t="shared" si="8"/>
        <v>1.2000000000000002</v>
      </c>
      <c r="V37" s="118">
        <f t="shared" si="9"/>
        <v>1.3</v>
      </c>
      <c r="W37" s="28">
        <f t="shared" si="10"/>
        <v>54</v>
      </c>
      <c r="X37" s="120">
        <f t="shared" si="11"/>
        <v>10.8</v>
      </c>
      <c r="Y37" s="125">
        <v>36</v>
      </c>
      <c r="Z37" s="122">
        <f t="shared" si="12"/>
        <v>28.8</v>
      </c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3"/>
    </row>
    <row r="38" spans="1:44" s="121" customFormat="1" x14ac:dyDescent="0.3">
      <c r="A38" s="115">
        <v>32</v>
      </c>
      <c r="B38" s="125">
        <v>204324</v>
      </c>
      <c r="C38" s="125" t="s">
        <v>135</v>
      </c>
      <c r="D38" s="116">
        <v>2</v>
      </c>
      <c r="E38" s="116">
        <v>3</v>
      </c>
      <c r="F38" s="116">
        <v>5</v>
      </c>
      <c r="G38" s="116">
        <v>6</v>
      </c>
      <c r="H38" s="116">
        <v>5</v>
      </c>
      <c r="I38" s="116">
        <f t="shared" si="1"/>
        <v>21</v>
      </c>
      <c r="J38" s="116">
        <f t="shared" si="2"/>
        <v>3.15</v>
      </c>
      <c r="K38" s="117">
        <v>3</v>
      </c>
      <c r="L38" s="117">
        <v>4</v>
      </c>
      <c r="M38" s="117">
        <v>3</v>
      </c>
      <c r="N38" s="117">
        <v>2</v>
      </c>
      <c r="O38" s="117">
        <v>4</v>
      </c>
      <c r="P38" s="117">
        <f t="shared" si="3"/>
        <v>16</v>
      </c>
      <c r="Q38" s="117">
        <f t="shared" si="4"/>
        <v>0.8</v>
      </c>
      <c r="R38" s="118">
        <f t="shared" si="5"/>
        <v>0.45</v>
      </c>
      <c r="S38" s="118">
        <f t="shared" si="6"/>
        <v>0.64999999999999991</v>
      </c>
      <c r="T38" s="118">
        <f t="shared" si="7"/>
        <v>0.9</v>
      </c>
      <c r="U38" s="118">
        <f t="shared" si="8"/>
        <v>0.99999999999999989</v>
      </c>
      <c r="V38" s="118">
        <f t="shared" si="9"/>
        <v>0.95</v>
      </c>
      <c r="W38" s="28">
        <f t="shared" si="10"/>
        <v>37</v>
      </c>
      <c r="X38" s="120">
        <f t="shared" si="11"/>
        <v>7.4</v>
      </c>
      <c r="Y38" s="125">
        <v>20</v>
      </c>
      <c r="Z38" s="122">
        <f t="shared" si="12"/>
        <v>16</v>
      </c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3"/>
    </row>
    <row r="39" spans="1:44" s="121" customFormat="1" x14ac:dyDescent="0.3">
      <c r="A39" s="115">
        <v>33</v>
      </c>
      <c r="B39" s="125">
        <v>204325</v>
      </c>
      <c r="C39" s="125" t="s">
        <v>136</v>
      </c>
      <c r="D39" s="116">
        <v>14</v>
      </c>
      <c r="E39" s="116">
        <v>12</v>
      </c>
      <c r="F39" s="116">
        <v>15</v>
      </c>
      <c r="G39" s="116">
        <v>14</v>
      </c>
      <c r="H39" s="116">
        <v>16</v>
      </c>
      <c r="I39" s="116">
        <f t="shared" si="1"/>
        <v>71</v>
      </c>
      <c r="J39" s="116">
        <f t="shared" si="2"/>
        <v>10.65</v>
      </c>
      <c r="K39" s="117">
        <v>5</v>
      </c>
      <c r="L39" s="117">
        <v>6</v>
      </c>
      <c r="M39" s="117">
        <v>4</v>
      </c>
      <c r="N39" s="117">
        <v>3</v>
      </c>
      <c r="O39" s="117">
        <v>6</v>
      </c>
      <c r="P39" s="117">
        <f t="shared" si="3"/>
        <v>24</v>
      </c>
      <c r="Q39" s="117">
        <f t="shared" si="4"/>
        <v>1.2000000000000002</v>
      </c>
      <c r="R39" s="118">
        <f t="shared" si="5"/>
        <v>2.35</v>
      </c>
      <c r="S39" s="118">
        <f t="shared" si="6"/>
        <v>2.0999999999999996</v>
      </c>
      <c r="T39" s="118">
        <f t="shared" si="7"/>
        <v>2.4500000000000002</v>
      </c>
      <c r="U39" s="118">
        <f t="shared" si="8"/>
        <v>2.25</v>
      </c>
      <c r="V39" s="118">
        <f t="shared" si="9"/>
        <v>2.7</v>
      </c>
      <c r="W39" s="28">
        <f t="shared" si="10"/>
        <v>95</v>
      </c>
      <c r="X39" s="120">
        <f t="shared" si="11"/>
        <v>19</v>
      </c>
      <c r="Y39" s="125">
        <v>60</v>
      </c>
      <c r="Z39" s="122">
        <f t="shared" si="12"/>
        <v>48</v>
      </c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3"/>
    </row>
    <row r="40" spans="1:44" s="121" customFormat="1" x14ac:dyDescent="0.3">
      <c r="A40" s="115">
        <v>34</v>
      </c>
      <c r="B40" s="125">
        <v>204326</v>
      </c>
      <c r="C40" s="125" t="s">
        <v>137</v>
      </c>
      <c r="D40" s="116">
        <v>0</v>
      </c>
      <c r="E40" s="116">
        <v>2</v>
      </c>
      <c r="F40" s="116">
        <v>3</v>
      </c>
      <c r="G40" s="116">
        <v>2</v>
      </c>
      <c r="H40" s="116">
        <v>0</v>
      </c>
      <c r="I40" s="116">
        <f t="shared" si="1"/>
        <v>7</v>
      </c>
      <c r="J40" s="116">
        <f t="shared" si="2"/>
        <v>1.05</v>
      </c>
      <c r="K40" s="117">
        <v>0</v>
      </c>
      <c r="L40" s="117">
        <v>0</v>
      </c>
      <c r="M40" s="117">
        <v>2</v>
      </c>
      <c r="N40" s="117">
        <v>3</v>
      </c>
      <c r="O40" s="117">
        <v>4</v>
      </c>
      <c r="P40" s="117">
        <f t="shared" si="3"/>
        <v>9</v>
      </c>
      <c r="Q40" s="117">
        <f t="shared" si="4"/>
        <v>0.45</v>
      </c>
      <c r="R40" s="118">
        <f t="shared" si="5"/>
        <v>0</v>
      </c>
      <c r="S40" s="118">
        <f t="shared" si="6"/>
        <v>0.3</v>
      </c>
      <c r="T40" s="118">
        <f t="shared" si="7"/>
        <v>0.54999999999999993</v>
      </c>
      <c r="U40" s="118">
        <f t="shared" si="8"/>
        <v>0.45</v>
      </c>
      <c r="V40" s="118">
        <f t="shared" si="9"/>
        <v>0.2</v>
      </c>
      <c r="W40" s="28">
        <f t="shared" si="10"/>
        <v>16</v>
      </c>
      <c r="X40" s="120">
        <f t="shared" si="11"/>
        <v>3.2</v>
      </c>
      <c r="Y40" s="125">
        <v>8</v>
      </c>
      <c r="Z40" s="122">
        <f t="shared" si="12"/>
        <v>6.4</v>
      </c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3"/>
    </row>
    <row r="41" spans="1:44" s="121" customFormat="1" x14ac:dyDescent="0.3">
      <c r="A41" s="115">
        <v>35</v>
      </c>
      <c r="B41" s="125">
        <v>204327</v>
      </c>
      <c r="C41" s="125" t="s">
        <v>138</v>
      </c>
      <c r="D41" s="116">
        <v>5</v>
      </c>
      <c r="E41" s="116">
        <v>6</v>
      </c>
      <c r="F41" s="116">
        <v>5</v>
      </c>
      <c r="G41" s="116">
        <v>0</v>
      </c>
      <c r="H41" s="116">
        <v>2</v>
      </c>
      <c r="I41" s="116">
        <f t="shared" si="1"/>
        <v>18</v>
      </c>
      <c r="J41" s="116">
        <f t="shared" si="2"/>
        <v>2.6999999999999997</v>
      </c>
      <c r="K41" s="117">
        <v>5</v>
      </c>
      <c r="L41" s="117">
        <v>4</v>
      </c>
      <c r="M41" s="117">
        <v>3</v>
      </c>
      <c r="N41" s="117">
        <v>2</v>
      </c>
      <c r="O41" s="117">
        <v>4</v>
      </c>
      <c r="P41" s="117">
        <f t="shared" si="3"/>
        <v>18</v>
      </c>
      <c r="Q41" s="117">
        <f t="shared" si="4"/>
        <v>0.9</v>
      </c>
      <c r="R41" s="118">
        <f t="shared" si="5"/>
        <v>1</v>
      </c>
      <c r="S41" s="118">
        <f t="shared" si="6"/>
        <v>1.0999999999999999</v>
      </c>
      <c r="T41" s="118">
        <f t="shared" si="7"/>
        <v>0.9</v>
      </c>
      <c r="U41" s="118">
        <f t="shared" si="8"/>
        <v>0.1</v>
      </c>
      <c r="V41" s="118">
        <f t="shared" si="9"/>
        <v>0.5</v>
      </c>
      <c r="W41" s="28">
        <f t="shared" si="10"/>
        <v>36</v>
      </c>
      <c r="X41" s="120">
        <f t="shared" si="11"/>
        <v>7.2</v>
      </c>
      <c r="Y41" s="125">
        <v>10</v>
      </c>
      <c r="Z41" s="122">
        <f t="shared" si="12"/>
        <v>8</v>
      </c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3"/>
    </row>
    <row r="42" spans="1:44" s="121" customFormat="1" x14ac:dyDescent="0.3">
      <c r="A42" s="115">
        <v>36</v>
      </c>
      <c r="B42" s="125">
        <v>204328</v>
      </c>
      <c r="C42" s="125" t="s">
        <v>139</v>
      </c>
      <c r="D42" s="116">
        <v>8</v>
      </c>
      <c r="E42" s="116">
        <v>9</v>
      </c>
      <c r="F42" s="116">
        <v>12</v>
      </c>
      <c r="G42" s="116">
        <v>10</v>
      </c>
      <c r="H42" s="116">
        <v>8</v>
      </c>
      <c r="I42" s="116">
        <f t="shared" si="1"/>
        <v>47</v>
      </c>
      <c r="J42" s="116">
        <f t="shared" si="2"/>
        <v>7.05</v>
      </c>
      <c r="K42" s="117">
        <v>5</v>
      </c>
      <c r="L42" s="117">
        <v>6</v>
      </c>
      <c r="M42" s="117">
        <v>4</v>
      </c>
      <c r="N42" s="117">
        <v>6</v>
      </c>
      <c r="O42" s="117">
        <v>5</v>
      </c>
      <c r="P42" s="117">
        <f t="shared" si="3"/>
        <v>26</v>
      </c>
      <c r="Q42" s="117">
        <f t="shared" si="4"/>
        <v>1.3</v>
      </c>
      <c r="R42" s="118">
        <f t="shared" si="5"/>
        <v>1.45</v>
      </c>
      <c r="S42" s="118">
        <f t="shared" si="6"/>
        <v>1.65</v>
      </c>
      <c r="T42" s="118">
        <f t="shared" si="7"/>
        <v>1.9999999999999998</v>
      </c>
      <c r="U42" s="118">
        <f t="shared" si="8"/>
        <v>1.8</v>
      </c>
      <c r="V42" s="118">
        <f t="shared" si="9"/>
        <v>1.45</v>
      </c>
      <c r="W42" s="28">
        <f t="shared" si="10"/>
        <v>73</v>
      </c>
      <c r="X42" s="120">
        <f t="shared" si="11"/>
        <v>14.600000000000001</v>
      </c>
      <c r="Y42" s="125">
        <v>44</v>
      </c>
      <c r="Z42" s="122">
        <f t="shared" si="12"/>
        <v>35.200000000000003</v>
      </c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3"/>
    </row>
    <row r="43" spans="1:44" s="121" customFormat="1" x14ac:dyDescent="0.3">
      <c r="A43" s="115">
        <v>37</v>
      </c>
      <c r="B43" s="125">
        <v>204329</v>
      </c>
      <c r="C43" s="125" t="s">
        <v>140</v>
      </c>
      <c r="D43" s="116">
        <v>8</v>
      </c>
      <c r="E43" s="116">
        <v>9</v>
      </c>
      <c r="F43" s="116">
        <v>8</v>
      </c>
      <c r="G43" s="116">
        <v>8</v>
      </c>
      <c r="H43" s="116">
        <v>8</v>
      </c>
      <c r="I43" s="116">
        <f t="shared" si="1"/>
        <v>41</v>
      </c>
      <c r="J43" s="116">
        <f t="shared" si="2"/>
        <v>6.1499999999999995</v>
      </c>
      <c r="K43" s="117">
        <v>2</v>
      </c>
      <c r="L43" s="117">
        <v>3</v>
      </c>
      <c r="M43" s="117">
        <v>5</v>
      </c>
      <c r="N43" s="117">
        <v>4</v>
      </c>
      <c r="O43" s="117">
        <v>4</v>
      </c>
      <c r="P43" s="117">
        <f t="shared" si="3"/>
        <v>18</v>
      </c>
      <c r="Q43" s="117">
        <f t="shared" si="4"/>
        <v>0.9</v>
      </c>
      <c r="R43" s="118">
        <f t="shared" si="5"/>
        <v>1.3</v>
      </c>
      <c r="S43" s="118">
        <f t="shared" si="6"/>
        <v>1.5</v>
      </c>
      <c r="T43" s="118">
        <f t="shared" si="7"/>
        <v>1.45</v>
      </c>
      <c r="U43" s="118">
        <f t="shared" si="8"/>
        <v>1.4</v>
      </c>
      <c r="V43" s="118">
        <f t="shared" si="9"/>
        <v>1.4</v>
      </c>
      <c r="W43" s="28">
        <f t="shared" si="10"/>
        <v>59</v>
      </c>
      <c r="X43" s="120">
        <f t="shared" si="11"/>
        <v>11.8</v>
      </c>
      <c r="Y43" s="125">
        <v>40</v>
      </c>
      <c r="Z43" s="122">
        <f t="shared" si="12"/>
        <v>32</v>
      </c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3"/>
    </row>
    <row r="44" spans="1:44" s="121" customFormat="1" x14ac:dyDescent="0.3">
      <c r="A44" s="115">
        <v>38</v>
      </c>
      <c r="B44" s="125">
        <v>204330</v>
      </c>
      <c r="C44" s="125" t="s">
        <v>141</v>
      </c>
      <c r="D44" s="116">
        <v>9</v>
      </c>
      <c r="E44" s="116">
        <v>12</v>
      </c>
      <c r="F44" s="116">
        <v>13</v>
      </c>
      <c r="G44" s="116">
        <v>14</v>
      </c>
      <c r="H44" s="116">
        <v>8</v>
      </c>
      <c r="I44" s="116">
        <f t="shared" si="1"/>
        <v>56</v>
      </c>
      <c r="J44" s="116">
        <f t="shared" si="2"/>
        <v>8.4</v>
      </c>
      <c r="K44" s="117">
        <v>5</v>
      </c>
      <c r="L44" s="117">
        <v>3</v>
      </c>
      <c r="M44" s="117">
        <v>6</v>
      </c>
      <c r="N44" s="117">
        <v>2</v>
      </c>
      <c r="O44" s="117">
        <v>5</v>
      </c>
      <c r="P44" s="117">
        <f t="shared" si="3"/>
        <v>21</v>
      </c>
      <c r="Q44" s="117">
        <f t="shared" si="4"/>
        <v>1.05</v>
      </c>
      <c r="R44" s="118">
        <f t="shared" si="5"/>
        <v>1.5999999999999999</v>
      </c>
      <c r="S44" s="118">
        <f t="shared" si="6"/>
        <v>1.9499999999999997</v>
      </c>
      <c r="T44" s="118">
        <f t="shared" si="7"/>
        <v>2.25</v>
      </c>
      <c r="U44" s="118">
        <f t="shared" si="8"/>
        <v>2.2000000000000002</v>
      </c>
      <c r="V44" s="118">
        <f t="shared" si="9"/>
        <v>1.45</v>
      </c>
      <c r="W44" s="28">
        <f t="shared" si="10"/>
        <v>77</v>
      </c>
      <c r="X44" s="120">
        <f t="shared" si="11"/>
        <v>15.4</v>
      </c>
      <c r="Y44" s="125">
        <v>52</v>
      </c>
      <c r="Z44" s="122">
        <f t="shared" si="12"/>
        <v>41.6</v>
      </c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3"/>
    </row>
    <row r="45" spans="1:44" s="121" customFormat="1" x14ac:dyDescent="0.3">
      <c r="A45" s="115">
        <v>39</v>
      </c>
      <c r="B45" s="125">
        <v>204331</v>
      </c>
      <c r="C45" s="125" t="s">
        <v>142</v>
      </c>
      <c r="D45" s="116">
        <v>2</v>
      </c>
      <c r="E45" s="116">
        <v>3</v>
      </c>
      <c r="F45" s="116">
        <v>4</v>
      </c>
      <c r="G45" s="116">
        <v>3</v>
      </c>
      <c r="H45" s="116">
        <v>2</v>
      </c>
      <c r="I45" s="116">
        <f t="shared" si="1"/>
        <v>14</v>
      </c>
      <c r="J45" s="116">
        <f t="shared" si="2"/>
        <v>2.1</v>
      </c>
      <c r="K45" s="117">
        <v>0</v>
      </c>
      <c r="L45" s="117">
        <v>2</v>
      </c>
      <c r="M45" s="117">
        <v>3</v>
      </c>
      <c r="N45" s="117">
        <v>4</v>
      </c>
      <c r="O45" s="117">
        <v>3</v>
      </c>
      <c r="P45" s="117">
        <f t="shared" si="3"/>
        <v>12</v>
      </c>
      <c r="Q45" s="117">
        <f t="shared" si="4"/>
        <v>0.60000000000000009</v>
      </c>
      <c r="R45" s="118">
        <f t="shared" si="5"/>
        <v>0.3</v>
      </c>
      <c r="S45" s="118">
        <f t="shared" si="6"/>
        <v>0.54999999999999993</v>
      </c>
      <c r="T45" s="118">
        <f t="shared" si="7"/>
        <v>0.75</v>
      </c>
      <c r="U45" s="118">
        <f t="shared" si="8"/>
        <v>0.64999999999999991</v>
      </c>
      <c r="V45" s="118">
        <f t="shared" si="9"/>
        <v>0.45</v>
      </c>
      <c r="W45" s="28">
        <f t="shared" si="10"/>
        <v>26</v>
      </c>
      <c r="X45" s="120">
        <f t="shared" si="11"/>
        <v>5.2</v>
      </c>
      <c r="Y45" s="125">
        <v>18</v>
      </c>
      <c r="Z45" s="122">
        <f t="shared" si="12"/>
        <v>14.4</v>
      </c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3"/>
    </row>
    <row r="46" spans="1:44" s="121" customFormat="1" x14ac:dyDescent="0.3">
      <c r="A46" s="115">
        <v>40</v>
      </c>
      <c r="B46" s="125">
        <v>204332</v>
      </c>
      <c r="C46" s="125" t="s">
        <v>143</v>
      </c>
      <c r="D46" s="116"/>
      <c r="E46" s="116"/>
      <c r="F46" s="116"/>
      <c r="G46" s="116"/>
      <c r="H46" s="116"/>
      <c r="I46" s="116">
        <f t="shared" si="1"/>
        <v>0</v>
      </c>
      <c r="J46" s="116">
        <f t="shared" si="2"/>
        <v>0</v>
      </c>
      <c r="K46" s="117"/>
      <c r="L46" s="117"/>
      <c r="M46" s="117"/>
      <c r="N46" s="117"/>
      <c r="O46" s="117"/>
      <c r="P46" s="117">
        <f t="shared" si="3"/>
        <v>0</v>
      </c>
      <c r="Q46" s="117">
        <f t="shared" si="4"/>
        <v>0</v>
      </c>
      <c r="R46" s="118">
        <f t="shared" si="5"/>
        <v>0</v>
      </c>
      <c r="S46" s="118">
        <f t="shared" si="6"/>
        <v>0</v>
      </c>
      <c r="T46" s="118">
        <f t="shared" si="7"/>
        <v>0</v>
      </c>
      <c r="U46" s="118">
        <f t="shared" si="8"/>
        <v>0</v>
      </c>
      <c r="V46" s="118">
        <f t="shared" si="9"/>
        <v>0</v>
      </c>
      <c r="W46" s="28">
        <f t="shared" si="10"/>
        <v>0</v>
      </c>
      <c r="X46" s="120">
        <f t="shared" si="11"/>
        <v>0</v>
      </c>
      <c r="Y46" s="125" t="s">
        <v>199</v>
      </c>
      <c r="Z46" s="122" t="e">
        <f t="shared" si="12"/>
        <v>#VALUE!</v>
      </c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3"/>
    </row>
    <row r="47" spans="1:44" s="121" customFormat="1" x14ac:dyDescent="0.3">
      <c r="A47" s="115">
        <v>41</v>
      </c>
      <c r="B47" s="125">
        <v>204333</v>
      </c>
      <c r="C47" s="125" t="s">
        <v>144</v>
      </c>
      <c r="D47" s="116">
        <v>8</v>
      </c>
      <c r="E47" s="116">
        <v>9</v>
      </c>
      <c r="F47" s="116">
        <v>12</v>
      </c>
      <c r="G47" s="116">
        <v>10</v>
      </c>
      <c r="H47" s="116">
        <v>12</v>
      </c>
      <c r="I47" s="116">
        <f t="shared" si="1"/>
        <v>51</v>
      </c>
      <c r="J47" s="116">
        <f t="shared" si="2"/>
        <v>7.6499999999999995</v>
      </c>
      <c r="K47" s="117">
        <v>5</v>
      </c>
      <c r="L47" s="117">
        <v>6</v>
      </c>
      <c r="M47" s="117">
        <v>4</v>
      </c>
      <c r="N47" s="117">
        <v>3</v>
      </c>
      <c r="O47" s="117">
        <v>5</v>
      </c>
      <c r="P47" s="117">
        <f t="shared" si="3"/>
        <v>23</v>
      </c>
      <c r="Q47" s="117">
        <f t="shared" si="4"/>
        <v>1.1500000000000001</v>
      </c>
      <c r="R47" s="118">
        <f t="shared" si="5"/>
        <v>1.45</v>
      </c>
      <c r="S47" s="118">
        <f t="shared" si="6"/>
        <v>1.65</v>
      </c>
      <c r="T47" s="118">
        <f t="shared" si="7"/>
        <v>1.9999999999999998</v>
      </c>
      <c r="U47" s="118">
        <f t="shared" si="8"/>
        <v>1.65</v>
      </c>
      <c r="V47" s="118">
        <f t="shared" si="9"/>
        <v>2.0499999999999998</v>
      </c>
      <c r="W47" s="28">
        <f t="shared" si="10"/>
        <v>74</v>
      </c>
      <c r="X47" s="120">
        <f t="shared" si="11"/>
        <v>14.8</v>
      </c>
      <c r="Y47" s="125">
        <v>46</v>
      </c>
      <c r="Z47" s="122">
        <f t="shared" si="12"/>
        <v>36.800000000000004</v>
      </c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3"/>
    </row>
    <row r="48" spans="1:44" s="121" customFormat="1" x14ac:dyDescent="0.3">
      <c r="A48" s="115">
        <v>42</v>
      </c>
      <c r="B48" s="125">
        <v>204334</v>
      </c>
      <c r="C48" s="125" t="s">
        <v>145</v>
      </c>
      <c r="D48" s="116">
        <v>14</v>
      </c>
      <c r="E48" s="116">
        <v>16</v>
      </c>
      <c r="F48" s="116">
        <v>18</v>
      </c>
      <c r="G48" s="116">
        <v>14</v>
      </c>
      <c r="H48" s="116">
        <v>15</v>
      </c>
      <c r="I48" s="116">
        <f t="shared" si="1"/>
        <v>77</v>
      </c>
      <c r="J48" s="116">
        <f t="shared" si="2"/>
        <v>11.549999999999999</v>
      </c>
      <c r="K48" s="117">
        <v>6</v>
      </c>
      <c r="L48" s="117">
        <v>5</v>
      </c>
      <c r="M48" s="117">
        <v>6</v>
      </c>
      <c r="N48" s="117">
        <v>5</v>
      </c>
      <c r="O48" s="117">
        <v>6</v>
      </c>
      <c r="P48" s="117">
        <f t="shared" si="3"/>
        <v>28</v>
      </c>
      <c r="Q48" s="117">
        <f t="shared" si="4"/>
        <v>1.4000000000000001</v>
      </c>
      <c r="R48" s="118">
        <f t="shared" si="5"/>
        <v>2.4000000000000004</v>
      </c>
      <c r="S48" s="118">
        <f t="shared" si="6"/>
        <v>2.65</v>
      </c>
      <c r="T48" s="118">
        <f t="shared" si="7"/>
        <v>3</v>
      </c>
      <c r="U48" s="118">
        <f t="shared" si="8"/>
        <v>2.35</v>
      </c>
      <c r="V48" s="118">
        <f t="shared" si="9"/>
        <v>2.5499999999999998</v>
      </c>
      <c r="W48" s="28">
        <f t="shared" si="10"/>
        <v>105</v>
      </c>
      <c r="X48" s="120">
        <f t="shared" si="11"/>
        <v>21</v>
      </c>
      <c r="Y48" s="125">
        <v>72</v>
      </c>
      <c r="Z48" s="122">
        <f t="shared" si="12"/>
        <v>57.6</v>
      </c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3"/>
    </row>
    <row r="49" spans="1:44" s="121" customFormat="1" x14ac:dyDescent="0.3">
      <c r="A49" s="115">
        <v>43</v>
      </c>
      <c r="B49" s="125">
        <v>204335</v>
      </c>
      <c r="C49" s="125" t="s">
        <v>146</v>
      </c>
      <c r="D49" s="116">
        <v>14</v>
      </c>
      <c r="E49" s="116">
        <v>12</v>
      </c>
      <c r="F49" s="116">
        <v>13</v>
      </c>
      <c r="G49" s="116">
        <v>14</v>
      </c>
      <c r="H49" s="116">
        <v>15</v>
      </c>
      <c r="I49" s="116">
        <f t="shared" si="1"/>
        <v>68</v>
      </c>
      <c r="J49" s="116">
        <f t="shared" si="2"/>
        <v>10.199999999999999</v>
      </c>
      <c r="K49" s="117">
        <v>6</v>
      </c>
      <c r="L49" s="117">
        <v>5</v>
      </c>
      <c r="M49" s="117">
        <v>6</v>
      </c>
      <c r="N49" s="117">
        <v>4</v>
      </c>
      <c r="O49" s="117">
        <v>6</v>
      </c>
      <c r="P49" s="117">
        <f t="shared" si="3"/>
        <v>27</v>
      </c>
      <c r="Q49" s="117">
        <f t="shared" si="4"/>
        <v>1.35</v>
      </c>
      <c r="R49" s="118">
        <f t="shared" si="5"/>
        <v>2.4000000000000004</v>
      </c>
      <c r="S49" s="118">
        <f t="shared" si="6"/>
        <v>2.0499999999999998</v>
      </c>
      <c r="T49" s="118">
        <f t="shared" si="7"/>
        <v>2.25</v>
      </c>
      <c r="U49" s="118">
        <f t="shared" si="8"/>
        <v>2.3000000000000003</v>
      </c>
      <c r="V49" s="118">
        <f t="shared" si="9"/>
        <v>2.5499999999999998</v>
      </c>
      <c r="W49" s="28">
        <f t="shared" si="10"/>
        <v>95</v>
      </c>
      <c r="X49" s="120">
        <f t="shared" si="11"/>
        <v>19</v>
      </c>
      <c r="Y49" s="125">
        <v>64</v>
      </c>
      <c r="Z49" s="122">
        <f t="shared" si="12"/>
        <v>51.2</v>
      </c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3"/>
    </row>
    <row r="50" spans="1:44" s="121" customFormat="1" x14ac:dyDescent="0.3">
      <c r="A50" s="115">
        <v>44</v>
      </c>
      <c r="B50" s="125">
        <v>204336</v>
      </c>
      <c r="C50" s="125" t="s">
        <v>147</v>
      </c>
      <c r="D50" s="116">
        <v>8</v>
      </c>
      <c r="E50" s="116">
        <v>9</v>
      </c>
      <c r="F50" s="116">
        <v>7</v>
      </c>
      <c r="G50" s="116">
        <v>12</v>
      </c>
      <c r="H50" s="116">
        <v>10</v>
      </c>
      <c r="I50" s="116">
        <f t="shared" si="1"/>
        <v>46</v>
      </c>
      <c r="J50" s="116">
        <f t="shared" si="2"/>
        <v>6.8999999999999995</v>
      </c>
      <c r="K50" s="117">
        <v>5</v>
      </c>
      <c r="L50" s="117">
        <v>3</v>
      </c>
      <c r="M50" s="117">
        <v>4</v>
      </c>
      <c r="N50" s="117">
        <v>5</v>
      </c>
      <c r="O50" s="117">
        <v>6</v>
      </c>
      <c r="P50" s="117">
        <f t="shared" si="3"/>
        <v>23</v>
      </c>
      <c r="Q50" s="117">
        <f t="shared" si="4"/>
        <v>1.1500000000000001</v>
      </c>
      <c r="R50" s="118">
        <f t="shared" si="5"/>
        <v>1.45</v>
      </c>
      <c r="S50" s="118">
        <f t="shared" si="6"/>
        <v>1.5</v>
      </c>
      <c r="T50" s="118">
        <f t="shared" si="7"/>
        <v>1.25</v>
      </c>
      <c r="U50" s="118">
        <f t="shared" si="8"/>
        <v>2.0499999999999998</v>
      </c>
      <c r="V50" s="118">
        <f t="shared" si="9"/>
        <v>1.8</v>
      </c>
      <c r="W50" s="28">
        <f t="shared" si="10"/>
        <v>69</v>
      </c>
      <c r="X50" s="120">
        <f t="shared" si="11"/>
        <v>13.8</v>
      </c>
      <c r="Y50" s="125">
        <v>40</v>
      </c>
      <c r="Z50" s="122">
        <f t="shared" si="12"/>
        <v>32</v>
      </c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3"/>
    </row>
    <row r="51" spans="1:44" s="121" customFormat="1" x14ac:dyDescent="0.3">
      <c r="A51" s="115">
        <v>45</v>
      </c>
      <c r="B51" s="125">
        <v>204337</v>
      </c>
      <c r="C51" s="125" t="s">
        <v>148</v>
      </c>
      <c r="D51" s="116">
        <v>8</v>
      </c>
      <c r="E51" s="116">
        <v>7</v>
      </c>
      <c r="F51" s="116">
        <v>8</v>
      </c>
      <c r="G51" s="116">
        <v>8</v>
      </c>
      <c r="H51" s="116">
        <v>8</v>
      </c>
      <c r="I51" s="116">
        <f t="shared" si="1"/>
        <v>39</v>
      </c>
      <c r="J51" s="116">
        <f t="shared" si="2"/>
        <v>5.85</v>
      </c>
      <c r="K51" s="117">
        <v>5</v>
      </c>
      <c r="L51" s="117">
        <v>6</v>
      </c>
      <c r="M51" s="117">
        <v>4</v>
      </c>
      <c r="N51" s="117">
        <v>4</v>
      </c>
      <c r="O51" s="117">
        <v>3</v>
      </c>
      <c r="P51" s="117">
        <f t="shared" si="3"/>
        <v>22</v>
      </c>
      <c r="Q51" s="117">
        <f t="shared" si="4"/>
        <v>1.1000000000000001</v>
      </c>
      <c r="R51" s="118">
        <f t="shared" si="5"/>
        <v>1.45</v>
      </c>
      <c r="S51" s="118">
        <f t="shared" si="6"/>
        <v>1.35</v>
      </c>
      <c r="T51" s="118">
        <f t="shared" si="7"/>
        <v>1.4</v>
      </c>
      <c r="U51" s="118">
        <f t="shared" si="8"/>
        <v>1.4</v>
      </c>
      <c r="V51" s="118">
        <f t="shared" si="9"/>
        <v>1.35</v>
      </c>
      <c r="W51" s="28">
        <f t="shared" si="10"/>
        <v>61</v>
      </c>
      <c r="X51" s="120">
        <f t="shared" si="11"/>
        <v>12.200000000000001</v>
      </c>
      <c r="Y51" s="125">
        <v>40</v>
      </c>
      <c r="Z51" s="122">
        <f t="shared" si="12"/>
        <v>32</v>
      </c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3"/>
    </row>
    <row r="52" spans="1:44" s="121" customFormat="1" x14ac:dyDescent="0.3">
      <c r="A52" s="115">
        <v>46</v>
      </c>
      <c r="B52" s="125">
        <v>204338</v>
      </c>
      <c r="C52" s="125" t="s">
        <v>149</v>
      </c>
      <c r="D52" s="116">
        <v>8</v>
      </c>
      <c r="E52" s="116">
        <v>9</v>
      </c>
      <c r="F52" s="116">
        <v>8</v>
      </c>
      <c r="G52" s="116">
        <v>5</v>
      </c>
      <c r="H52" s="116">
        <v>4</v>
      </c>
      <c r="I52" s="116">
        <f t="shared" si="1"/>
        <v>34</v>
      </c>
      <c r="J52" s="116">
        <f t="shared" si="2"/>
        <v>5.0999999999999996</v>
      </c>
      <c r="K52" s="117">
        <v>2</v>
      </c>
      <c r="L52" s="117">
        <v>3</v>
      </c>
      <c r="M52" s="117">
        <v>4</v>
      </c>
      <c r="N52" s="117">
        <v>5</v>
      </c>
      <c r="O52" s="117">
        <v>4</v>
      </c>
      <c r="P52" s="117">
        <f t="shared" si="3"/>
        <v>18</v>
      </c>
      <c r="Q52" s="117">
        <f t="shared" si="4"/>
        <v>0.9</v>
      </c>
      <c r="R52" s="118">
        <f t="shared" si="5"/>
        <v>1.3</v>
      </c>
      <c r="S52" s="118">
        <f t="shared" si="6"/>
        <v>1.5</v>
      </c>
      <c r="T52" s="118">
        <f t="shared" si="7"/>
        <v>1.4</v>
      </c>
      <c r="U52" s="118">
        <f t="shared" si="8"/>
        <v>1</v>
      </c>
      <c r="V52" s="118">
        <f t="shared" si="9"/>
        <v>0.8</v>
      </c>
      <c r="W52" s="28">
        <f t="shared" si="10"/>
        <v>52</v>
      </c>
      <c r="X52" s="120">
        <f t="shared" si="11"/>
        <v>10.4</v>
      </c>
      <c r="Y52" s="125">
        <v>29</v>
      </c>
      <c r="Z52" s="122">
        <f t="shared" si="12"/>
        <v>23.200000000000003</v>
      </c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3"/>
    </row>
    <row r="53" spans="1:44" s="121" customFormat="1" x14ac:dyDescent="0.3">
      <c r="A53" s="115">
        <v>47</v>
      </c>
      <c r="B53" s="125">
        <v>204340</v>
      </c>
      <c r="C53" s="125" t="s">
        <v>150</v>
      </c>
      <c r="D53" s="116">
        <v>2</v>
      </c>
      <c r="E53" s="116">
        <v>0</v>
      </c>
      <c r="F53" s="116">
        <v>2</v>
      </c>
      <c r="G53" s="116">
        <v>2.5</v>
      </c>
      <c r="H53" s="116">
        <v>3</v>
      </c>
      <c r="I53" s="116">
        <f t="shared" si="1"/>
        <v>9.5</v>
      </c>
      <c r="J53" s="116">
        <f t="shared" si="2"/>
        <v>1.425</v>
      </c>
      <c r="K53" s="117">
        <v>2</v>
      </c>
      <c r="L53" s="117">
        <v>0</v>
      </c>
      <c r="M53" s="117">
        <v>2</v>
      </c>
      <c r="N53" s="117">
        <v>3</v>
      </c>
      <c r="O53" s="117">
        <v>4</v>
      </c>
      <c r="P53" s="117">
        <f t="shared" si="3"/>
        <v>11</v>
      </c>
      <c r="Q53" s="117">
        <f t="shared" si="4"/>
        <v>0.55000000000000004</v>
      </c>
      <c r="R53" s="118">
        <f t="shared" si="5"/>
        <v>0.4</v>
      </c>
      <c r="S53" s="118">
        <f t="shared" si="6"/>
        <v>0</v>
      </c>
      <c r="T53" s="118">
        <f t="shared" si="7"/>
        <v>0.4</v>
      </c>
      <c r="U53" s="118">
        <f t="shared" si="8"/>
        <v>0.52500000000000002</v>
      </c>
      <c r="V53" s="118">
        <f t="shared" si="9"/>
        <v>0.64999999999999991</v>
      </c>
      <c r="W53" s="28">
        <f t="shared" si="10"/>
        <v>20.5</v>
      </c>
      <c r="X53" s="120">
        <f t="shared" si="11"/>
        <v>4.1000000000000005</v>
      </c>
      <c r="Y53" s="125">
        <v>10</v>
      </c>
      <c r="Z53" s="122">
        <f t="shared" si="12"/>
        <v>8</v>
      </c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3"/>
    </row>
    <row r="54" spans="1:44" s="121" customFormat="1" x14ac:dyDescent="0.3">
      <c r="A54" s="115">
        <v>48</v>
      </c>
      <c r="B54" s="125">
        <v>204339</v>
      </c>
      <c r="C54" s="125" t="s">
        <v>151</v>
      </c>
      <c r="D54" s="116">
        <v>4</v>
      </c>
      <c r="E54" s="116">
        <v>5</v>
      </c>
      <c r="F54" s="116">
        <v>4</v>
      </c>
      <c r="G54" s="116">
        <v>2</v>
      </c>
      <c r="H54" s="116">
        <v>3</v>
      </c>
      <c r="I54" s="116">
        <f t="shared" si="1"/>
        <v>18</v>
      </c>
      <c r="J54" s="116">
        <f t="shared" si="2"/>
        <v>2.6999999999999997</v>
      </c>
      <c r="K54" s="117">
        <v>0</v>
      </c>
      <c r="L54" s="117">
        <v>0</v>
      </c>
      <c r="M54" s="117">
        <v>3</v>
      </c>
      <c r="N54" s="117">
        <v>2</v>
      </c>
      <c r="O54" s="117">
        <v>2</v>
      </c>
      <c r="P54" s="117">
        <f t="shared" si="3"/>
        <v>7</v>
      </c>
      <c r="Q54" s="117">
        <f t="shared" si="4"/>
        <v>0.35000000000000003</v>
      </c>
      <c r="R54" s="118">
        <f t="shared" si="5"/>
        <v>0.6</v>
      </c>
      <c r="S54" s="118">
        <f t="shared" si="6"/>
        <v>0.75</v>
      </c>
      <c r="T54" s="118">
        <f t="shared" si="7"/>
        <v>0.75</v>
      </c>
      <c r="U54" s="118">
        <f t="shared" si="8"/>
        <v>0.4</v>
      </c>
      <c r="V54" s="118">
        <f t="shared" si="9"/>
        <v>0.54999999999999993</v>
      </c>
      <c r="W54" s="28">
        <f t="shared" si="10"/>
        <v>25</v>
      </c>
      <c r="X54" s="120">
        <f t="shared" si="11"/>
        <v>5</v>
      </c>
      <c r="Y54" s="125">
        <v>16</v>
      </c>
      <c r="Z54" s="122">
        <f t="shared" si="12"/>
        <v>12.8</v>
      </c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3"/>
    </row>
    <row r="55" spans="1:44" s="121" customFormat="1" x14ac:dyDescent="0.3">
      <c r="A55" s="115">
        <v>49</v>
      </c>
      <c r="B55" s="125">
        <v>204341</v>
      </c>
      <c r="C55" s="125" t="s">
        <v>152</v>
      </c>
      <c r="D55" s="116">
        <v>4</v>
      </c>
      <c r="E55" s="116">
        <v>3</v>
      </c>
      <c r="F55" s="116">
        <v>2</v>
      </c>
      <c r="G55" s="116">
        <v>4</v>
      </c>
      <c r="H55" s="116">
        <v>3</v>
      </c>
      <c r="I55" s="116">
        <f t="shared" si="1"/>
        <v>16</v>
      </c>
      <c r="J55" s="116">
        <f t="shared" si="2"/>
        <v>2.4</v>
      </c>
      <c r="K55" s="117">
        <v>4</v>
      </c>
      <c r="L55" s="117">
        <v>3</v>
      </c>
      <c r="M55" s="117">
        <v>2</v>
      </c>
      <c r="N55" s="117">
        <v>0</v>
      </c>
      <c r="O55" s="117">
        <v>2</v>
      </c>
      <c r="P55" s="117">
        <f t="shared" si="3"/>
        <v>11</v>
      </c>
      <c r="Q55" s="117">
        <f t="shared" si="4"/>
        <v>0.55000000000000004</v>
      </c>
      <c r="R55" s="118">
        <f t="shared" si="5"/>
        <v>0.8</v>
      </c>
      <c r="S55" s="118">
        <f t="shared" si="6"/>
        <v>0.6</v>
      </c>
      <c r="T55" s="118">
        <f t="shared" si="7"/>
        <v>0.4</v>
      </c>
      <c r="U55" s="118">
        <f t="shared" si="8"/>
        <v>0.6</v>
      </c>
      <c r="V55" s="118">
        <f t="shared" si="9"/>
        <v>0.54999999999999993</v>
      </c>
      <c r="W55" s="28">
        <f t="shared" si="10"/>
        <v>27</v>
      </c>
      <c r="X55" s="120">
        <f t="shared" si="11"/>
        <v>5.4</v>
      </c>
      <c r="Y55" s="125">
        <v>16</v>
      </c>
      <c r="Z55" s="122">
        <f t="shared" si="12"/>
        <v>12.8</v>
      </c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3"/>
    </row>
    <row r="56" spans="1:44" s="121" customFormat="1" x14ac:dyDescent="0.3">
      <c r="A56" s="115">
        <v>50</v>
      </c>
      <c r="B56" s="125">
        <v>204342</v>
      </c>
      <c r="C56" s="125" t="s">
        <v>153</v>
      </c>
      <c r="D56" s="116">
        <v>8</v>
      </c>
      <c r="E56" s="116">
        <v>9</v>
      </c>
      <c r="F56" s="116">
        <v>14</v>
      </c>
      <c r="G56" s="116">
        <v>8</v>
      </c>
      <c r="H56" s="116">
        <v>8</v>
      </c>
      <c r="I56" s="116">
        <f t="shared" si="1"/>
        <v>47</v>
      </c>
      <c r="J56" s="116">
        <f t="shared" si="2"/>
        <v>7.05</v>
      </c>
      <c r="K56" s="117">
        <v>5</v>
      </c>
      <c r="L56" s="117">
        <v>4</v>
      </c>
      <c r="M56" s="117">
        <v>3</v>
      </c>
      <c r="N56" s="117">
        <v>4</v>
      </c>
      <c r="O56" s="117">
        <v>2</v>
      </c>
      <c r="P56" s="117">
        <f t="shared" si="3"/>
        <v>18</v>
      </c>
      <c r="Q56" s="117">
        <f t="shared" si="4"/>
        <v>0.9</v>
      </c>
      <c r="R56" s="118">
        <f t="shared" si="5"/>
        <v>1.45</v>
      </c>
      <c r="S56" s="118">
        <f t="shared" si="6"/>
        <v>1.5499999999999998</v>
      </c>
      <c r="T56" s="118">
        <f t="shared" si="7"/>
        <v>2.25</v>
      </c>
      <c r="U56" s="118">
        <f t="shared" si="8"/>
        <v>1.4</v>
      </c>
      <c r="V56" s="118">
        <f t="shared" si="9"/>
        <v>1.3</v>
      </c>
      <c r="W56" s="28">
        <f t="shared" si="10"/>
        <v>65</v>
      </c>
      <c r="X56" s="120">
        <f t="shared" si="11"/>
        <v>13</v>
      </c>
      <c r="Y56" s="125">
        <v>49</v>
      </c>
      <c r="Z56" s="122">
        <f t="shared" si="12"/>
        <v>39.200000000000003</v>
      </c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3"/>
    </row>
    <row r="57" spans="1:44" s="121" customFormat="1" x14ac:dyDescent="0.3">
      <c r="A57" s="115">
        <v>51</v>
      </c>
      <c r="B57" s="125">
        <v>204343</v>
      </c>
      <c r="C57" s="125" t="s">
        <v>154</v>
      </c>
      <c r="D57" s="116"/>
      <c r="E57" s="116"/>
      <c r="F57" s="116"/>
      <c r="G57" s="116"/>
      <c r="H57" s="116"/>
      <c r="I57" s="116">
        <f t="shared" si="1"/>
        <v>0</v>
      </c>
      <c r="J57" s="116">
        <f t="shared" si="2"/>
        <v>0</v>
      </c>
      <c r="K57" s="117"/>
      <c r="L57" s="117"/>
      <c r="M57" s="117"/>
      <c r="N57" s="117"/>
      <c r="O57" s="117"/>
      <c r="P57" s="117">
        <f t="shared" si="3"/>
        <v>0</v>
      </c>
      <c r="Q57" s="117">
        <f t="shared" si="4"/>
        <v>0</v>
      </c>
      <c r="R57" s="118">
        <f t="shared" si="5"/>
        <v>0</v>
      </c>
      <c r="S57" s="118">
        <f t="shared" si="6"/>
        <v>0</v>
      </c>
      <c r="T57" s="118">
        <f t="shared" si="7"/>
        <v>0</v>
      </c>
      <c r="U57" s="118">
        <f t="shared" si="8"/>
        <v>0</v>
      </c>
      <c r="V57" s="118">
        <f t="shared" si="9"/>
        <v>0</v>
      </c>
      <c r="W57" s="28">
        <f t="shared" si="10"/>
        <v>0</v>
      </c>
      <c r="X57" s="120">
        <f t="shared" si="11"/>
        <v>0</v>
      </c>
      <c r="Y57" s="125" t="s">
        <v>199</v>
      </c>
      <c r="Z57" s="122" t="e">
        <f t="shared" si="12"/>
        <v>#VALUE!</v>
      </c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3"/>
    </row>
    <row r="58" spans="1:44" s="121" customFormat="1" x14ac:dyDescent="0.3">
      <c r="A58" s="115">
        <v>52</v>
      </c>
      <c r="B58" s="125">
        <v>204344</v>
      </c>
      <c r="C58" s="125" t="s">
        <v>155</v>
      </c>
      <c r="D58" s="116">
        <v>8</v>
      </c>
      <c r="E58" s="116">
        <v>9</v>
      </c>
      <c r="F58" s="116">
        <v>8</v>
      </c>
      <c r="G58" s="116">
        <v>12</v>
      </c>
      <c r="H58" s="116">
        <v>8</v>
      </c>
      <c r="I58" s="116">
        <f t="shared" si="1"/>
        <v>45</v>
      </c>
      <c r="J58" s="116">
        <f t="shared" si="2"/>
        <v>6.75</v>
      </c>
      <c r="K58" s="117">
        <v>2</v>
      </c>
      <c r="L58" s="117">
        <v>3</v>
      </c>
      <c r="M58" s="117">
        <v>4</v>
      </c>
      <c r="N58" s="117">
        <v>3</v>
      </c>
      <c r="O58" s="117">
        <v>2</v>
      </c>
      <c r="P58" s="117">
        <f t="shared" si="3"/>
        <v>14</v>
      </c>
      <c r="Q58" s="117">
        <f t="shared" si="4"/>
        <v>0.70000000000000007</v>
      </c>
      <c r="R58" s="118">
        <f t="shared" si="5"/>
        <v>1.3</v>
      </c>
      <c r="S58" s="118">
        <f t="shared" si="6"/>
        <v>1.5</v>
      </c>
      <c r="T58" s="118">
        <f t="shared" si="7"/>
        <v>1.4</v>
      </c>
      <c r="U58" s="118">
        <f t="shared" si="8"/>
        <v>1.9499999999999997</v>
      </c>
      <c r="V58" s="118">
        <f t="shared" si="9"/>
        <v>1.3</v>
      </c>
      <c r="W58" s="28">
        <f t="shared" si="10"/>
        <v>59</v>
      </c>
      <c r="X58" s="120">
        <f t="shared" si="11"/>
        <v>11.8</v>
      </c>
      <c r="Y58" s="125">
        <v>52</v>
      </c>
      <c r="Z58" s="122">
        <f t="shared" si="12"/>
        <v>41.6</v>
      </c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3"/>
    </row>
    <row r="59" spans="1:44" s="121" customFormat="1" x14ac:dyDescent="0.3">
      <c r="A59" s="115">
        <v>53</v>
      </c>
      <c r="B59" s="125">
        <v>204345</v>
      </c>
      <c r="C59" s="125" t="s">
        <v>156</v>
      </c>
      <c r="D59" s="116">
        <v>2</v>
      </c>
      <c r="E59" s="116">
        <v>3</v>
      </c>
      <c r="F59" s="116">
        <v>2</v>
      </c>
      <c r="G59" s="116">
        <v>4</v>
      </c>
      <c r="H59" s="116">
        <v>3</v>
      </c>
      <c r="I59" s="116">
        <f t="shared" si="1"/>
        <v>14</v>
      </c>
      <c r="J59" s="116">
        <f t="shared" si="2"/>
        <v>2.1</v>
      </c>
      <c r="K59" s="117">
        <v>0</v>
      </c>
      <c r="L59" s="117">
        <v>3</v>
      </c>
      <c r="M59" s="117">
        <v>2</v>
      </c>
      <c r="N59" s="117">
        <v>0</v>
      </c>
      <c r="O59" s="117">
        <v>2</v>
      </c>
      <c r="P59" s="117">
        <f t="shared" si="3"/>
        <v>7</v>
      </c>
      <c r="Q59" s="117">
        <f t="shared" si="4"/>
        <v>0.35000000000000003</v>
      </c>
      <c r="R59" s="118">
        <f t="shared" si="5"/>
        <v>0.3</v>
      </c>
      <c r="S59" s="118">
        <f t="shared" si="6"/>
        <v>0.6</v>
      </c>
      <c r="T59" s="118">
        <f t="shared" si="7"/>
        <v>0.4</v>
      </c>
      <c r="U59" s="118">
        <f t="shared" si="8"/>
        <v>0.6</v>
      </c>
      <c r="V59" s="118">
        <f t="shared" si="9"/>
        <v>0.54999999999999993</v>
      </c>
      <c r="W59" s="28">
        <f t="shared" si="10"/>
        <v>21</v>
      </c>
      <c r="X59" s="120">
        <f t="shared" si="11"/>
        <v>4.2</v>
      </c>
      <c r="Y59" s="125">
        <v>9</v>
      </c>
      <c r="Z59" s="122">
        <f t="shared" si="12"/>
        <v>7.2</v>
      </c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3"/>
    </row>
    <row r="60" spans="1:44" s="121" customFormat="1" x14ac:dyDescent="0.3">
      <c r="A60" s="115">
        <v>54</v>
      </c>
      <c r="B60" s="125">
        <v>204346</v>
      </c>
      <c r="C60" s="125" t="s">
        <v>157</v>
      </c>
      <c r="D60" s="116">
        <v>9</v>
      </c>
      <c r="E60" s="116">
        <v>8</v>
      </c>
      <c r="F60" s="116">
        <v>9</v>
      </c>
      <c r="G60" s="116">
        <v>8</v>
      </c>
      <c r="H60" s="116">
        <v>8</v>
      </c>
      <c r="I60" s="116">
        <f t="shared" si="1"/>
        <v>42</v>
      </c>
      <c r="J60" s="116">
        <f t="shared" si="2"/>
        <v>6.3</v>
      </c>
      <c r="K60" s="117">
        <v>2</v>
      </c>
      <c r="L60" s="117">
        <v>3</v>
      </c>
      <c r="M60" s="117">
        <v>5</v>
      </c>
      <c r="N60" s="117">
        <v>4</v>
      </c>
      <c r="O60" s="117">
        <v>3</v>
      </c>
      <c r="P60" s="117">
        <f t="shared" si="3"/>
        <v>17</v>
      </c>
      <c r="Q60" s="117">
        <f t="shared" si="4"/>
        <v>0.85000000000000009</v>
      </c>
      <c r="R60" s="118">
        <f t="shared" si="5"/>
        <v>1.45</v>
      </c>
      <c r="S60" s="118">
        <f t="shared" si="6"/>
        <v>1.35</v>
      </c>
      <c r="T60" s="118">
        <f t="shared" si="7"/>
        <v>1.5999999999999999</v>
      </c>
      <c r="U60" s="118">
        <f t="shared" si="8"/>
        <v>1.4</v>
      </c>
      <c r="V60" s="118">
        <f t="shared" si="9"/>
        <v>1.35</v>
      </c>
      <c r="W60" s="28">
        <f t="shared" si="10"/>
        <v>59</v>
      </c>
      <c r="X60" s="120">
        <f t="shared" si="11"/>
        <v>11.8</v>
      </c>
      <c r="Y60" s="125">
        <v>36</v>
      </c>
      <c r="Z60" s="122">
        <f t="shared" si="12"/>
        <v>28.8</v>
      </c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3"/>
    </row>
    <row r="61" spans="1:44" s="121" customFormat="1" x14ac:dyDescent="0.3">
      <c r="A61" s="115">
        <v>55</v>
      </c>
      <c r="B61" s="125">
        <v>204347</v>
      </c>
      <c r="C61" s="125" t="s">
        <v>158</v>
      </c>
      <c r="D61" s="116">
        <v>9</v>
      </c>
      <c r="E61" s="116">
        <v>12</v>
      </c>
      <c r="F61" s="116">
        <v>10</v>
      </c>
      <c r="G61" s="116">
        <v>12</v>
      </c>
      <c r="H61" s="116">
        <v>13</v>
      </c>
      <c r="I61" s="116">
        <f t="shared" si="1"/>
        <v>56</v>
      </c>
      <c r="J61" s="116">
        <f t="shared" si="2"/>
        <v>8.4</v>
      </c>
      <c r="K61" s="117">
        <v>5</v>
      </c>
      <c r="L61" s="117">
        <v>4</v>
      </c>
      <c r="M61" s="117">
        <v>5</v>
      </c>
      <c r="N61" s="117">
        <v>3</v>
      </c>
      <c r="O61" s="117">
        <v>4</v>
      </c>
      <c r="P61" s="117">
        <f t="shared" si="3"/>
        <v>21</v>
      </c>
      <c r="Q61" s="117">
        <f t="shared" si="4"/>
        <v>1.05</v>
      </c>
      <c r="R61" s="118">
        <f t="shared" si="5"/>
        <v>1.5999999999999999</v>
      </c>
      <c r="S61" s="118">
        <f t="shared" si="6"/>
        <v>1.9999999999999998</v>
      </c>
      <c r="T61" s="118">
        <f t="shared" si="7"/>
        <v>1.75</v>
      </c>
      <c r="U61" s="118">
        <f t="shared" si="8"/>
        <v>1.9499999999999997</v>
      </c>
      <c r="V61" s="118">
        <f t="shared" si="9"/>
        <v>2.15</v>
      </c>
      <c r="W61" s="28">
        <f t="shared" si="10"/>
        <v>77</v>
      </c>
      <c r="X61" s="120">
        <f t="shared" si="11"/>
        <v>15.4</v>
      </c>
      <c r="Y61" s="125">
        <v>42</v>
      </c>
      <c r="Z61" s="122">
        <f t="shared" si="12"/>
        <v>33.6</v>
      </c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3"/>
    </row>
    <row r="62" spans="1:44" s="121" customFormat="1" x14ac:dyDescent="0.3">
      <c r="A62" s="115">
        <v>56</v>
      </c>
      <c r="B62" s="125">
        <v>204348</v>
      </c>
      <c r="C62" s="125" t="s">
        <v>159</v>
      </c>
      <c r="D62" s="116">
        <v>8</v>
      </c>
      <c r="E62" s="116">
        <v>9</v>
      </c>
      <c r="F62" s="116">
        <v>8</v>
      </c>
      <c r="G62" s="116">
        <v>9</v>
      </c>
      <c r="H62" s="116">
        <v>8</v>
      </c>
      <c r="I62" s="116">
        <f t="shared" si="1"/>
        <v>42</v>
      </c>
      <c r="J62" s="116">
        <f t="shared" si="2"/>
        <v>6.3</v>
      </c>
      <c r="K62" s="117">
        <v>2</v>
      </c>
      <c r="L62" s="117">
        <v>3</v>
      </c>
      <c r="M62" s="117">
        <v>4</v>
      </c>
      <c r="N62" s="117">
        <v>3</v>
      </c>
      <c r="O62" s="117">
        <v>5</v>
      </c>
      <c r="P62" s="117">
        <f t="shared" si="3"/>
        <v>17</v>
      </c>
      <c r="Q62" s="117">
        <f t="shared" si="4"/>
        <v>0.85000000000000009</v>
      </c>
      <c r="R62" s="118">
        <f t="shared" si="5"/>
        <v>1.3</v>
      </c>
      <c r="S62" s="118">
        <f t="shared" si="6"/>
        <v>1.5</v>
      </c>
      <c r="T62" s="118">
        <f t="shared" si="7"/>
        <v>1.4</v>
      </c>
      <c r="U62" s="118">
        <f t="shared" si="8"/>
        <v>1.5</v>
      </c>
      <c r="V62" s="118">
        <f t="shared" si="9"/>
        <v>1.45</v>
      </c>
      <c r="W62" s="28">
        <f t="shared" si="10"/>
        <v>59</v>
      </c>
      <c r="X62" s="120">
        <f t="shared" si="11"/>
        <v>11.8</v>
      </c>
      <c r="Y62" s="125">
        <v>40</v>
      </c>
      <c r="Z62" s="122">
        <f t="shared" si="12"/>
        <v>32</v>
      </c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3"/>
    </row>
    <row r="63" spans="1:44" s="121" customFormat="1" x14ac:dyDescent="0.3">
      <c r="A63" s="115">
        <v>57</v>
      </c>
      <c r="B63" s="125">
        <v>204349</v>
      </c>
      <c r="C63" s="125" t="s">
        <v>160</v>
      </c>
      <c r="D63" s="116">
        <v>7</v>
      </c>
      <c r="E63" s="116">
        <v>6</v>
      </c>
      <c r="F63" s="116">
        <v>8</v>
      </c>
      <c r="G63" s="116">
        <v>8</v>
      </c>
      <c r="H63" s="116">
        <v>6</v>
      </c>
      <c r="I63" s="116">
        <f t="shared" si="1"/>
        <v>35</v>
      </c>
      <c r="J63" s="116">
        <f t="shared" si="2"/>
        <v>5.25</v>
      </c>
      <c r="K63" s="117">
        <v>4</v>
      </c>
      <c r="L63" s="117">
        <v>3</v>
      </c>
      <c r="M63" s="117">
        <v>2</v>
      </c>
      <c r="N63" s="117">
        <v>4</v>
      </c>
      <c r="O63" s="117">
        <v>3</v>
      </c>
      <c r="P63" s="117">
        <f t="shared" si="3"/>
        <v>16</v>
      </c>
      <c r="Q63" s="117">
        <f t="shared" si="4"/>
        <v>0.8</v>
      </c>
      <c r="R63" s="118">
        <f t="shared" si="5"/>
        <v>1.25</v>
      </c>
      <c r="S63" s="118">
        <f t="shared" si="6"/>
        <v>1.0499999999999998</v>
      </c>
      <c r="T63" s="118">
        <f t="shared" si="7"/>
        <v>1.3</v>
      </c>
      <c r="U63" s="118">
        <f t="shared" si="8"/>
        <v>1.4</v>
      </c>
      <c r="V63" s="118">
        <f t="shared" si="9"/>
        <v>1.0499999999999998</v>
      </c>
      <c r="W63" s="28">
        <f t="shared" si="10"/>
        <v>51</v>
      </c>
      <c r="X63" s="120">
        <f t="shared" si="11"/>
        <v>10.200000000000001</v>
      </c>
      <c r="Y63" s="125">
        <v>31</v>
      </c>
      <c r="Z63" s="122">
        <f t="shared" si="12"/>
        <v>24.8</v>
      </c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3"/>
    </row>
    <row r="64" spans="1:44" s="121" customFormat="1" x14ac:dyDescent="0.3">
      <c r="A64" s="115">
        <v>58</v>
      </c>
      <c r="B64" s="125">
        <v>204350</v>
      </c>
      <c r="C64" s="125" t="s">
        <v>161</v>
      </c>
      <c r="D64" s="116">
        <v>8</v>
      </c>
      <c r="E64" s="116">
        <v>7</v>
      </c>
      <c r="F64" s="116">
        <v>6</v>
      </c>
      <c r="G64" s="116">
        <v>5</v>
      </c>
      <c r="H64" s="116">
        <v>8</v>
      </c>
      <c r="I64" s="116">
        <f t="shared" si="1"/>
        <v>34</v>
      </c>
      <c r="J64" s="116">
        <f t="shared" si="2"/>
        <v>5.0999999999999996</v>
      </c>
      <c r="K64" s="117">
        <v>4</v>
      </c>
      <c r="L64" s="117">
        <v>3</v>
      </c>
      <c r="M64" s="117">
        <v>4</v>
      </c>
      <c r="N64" s="117">
        <v>3</v>
      </c>
      <c r="O64" s="117">
        <v>2</v>
      </c>
      <c r="P64" s="117">
        <f t="shared" si="3"/>
        <v>16</v>
      </c>
      <c r="Q64" s="117">
        <f t="shared" si="4"/>
        <v>0.8</v>
      </c>
      <c r="R64" s="118">
        <f t="shared" si="5"/>
        <v>1.4</v>
      </c>
      <c r="S64" s="118">
        <f t="shared" si="6"/>
        <v>1.2000000000000002</v>
      </c>
      <c r="T64" s="118">
        <f t="shared" si="7"/>
        <v>1.0999999999999999</v>
      </c>
      <c r="U64" s="118">
        <f t="shared" si="8"/>
        <v>0.9</v>
      </c>
      <c r="V64" s="118">
        <f t="shared" si="9"/>
        <v>1.3</v>
      </c>
      <c r="W64" s="28">
        <f t="shared" si="10"/>
        <v>50</v>
      </c>
      <c r="X64" s="120">
        <f t="shared" si="11"/>
        <v>10</v>
      </c>
      <c r="Y64" s="125">
        <v>31</v>
      </c>
      <c r="Z64" s="122">
        <f t="shared" si="12"/>
        <v>24.8</v>
      </c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3"/>
    </row>
    <row r="65" spans="1:44" s="121" customFormat="1" x14ac:dyDescent="0.3">
      <c r="A65" s="115">
        <v>59</v>
      </c>
      <c r="B65" s="125">
        <v>204351</v>
      </c>
      <c r="C65" s="125" t="s">
        <v>162</v>
      </c>
      <c r="D65" s="116">
        <v>6</v>
      </c>
      <c r="E65" s="116">
        <v>8</v>
      </c>
      <c r="F65" s="116">
        <v>5</v>
      </c>
      <c r="G65" s="116">
        <v>6</v>
      </c>
      <c r="H65" s="116">
        <v>6</v>
      </c>
      <c r="I65" s="116">
        <f t="shared" si="1"/>
        <v>31</v>
      </c>
      <c r="J65" s="116">
        <f t="shared" si="2"/>
        <v>4.6499999999999995</v>
      </c>
      <c r="K65" s="117">
        <v>2</v>
      </c>
      <c r="L65" s="117">
        <v>3</v>
      </c>
      <c r="M65" s="117">
        <v>4</v>
      </c>
      <c r="N65" s="117">
        <v>3</v>
      </c>
      <c r="O65" s="117">
        <v>2</v>
      </c>
      <c r="P65" s="117">
        <f t="shared" si="3"/>
        <v>14</v>
      </c>
      <c r="Q65" s="117">
        <f t="shared" si="4"/>
        <v>0.70000000000000007</v>
      </c>
      <c r="R65" s="118">
        <f t="shared" si="5"/>
        <v>0.99999999999999989</v>
      </c>
      <c r="S65" s="118">
        <f t="shared" si="6"/>
        <v>1.35</v>
      </c>
      <c r="T65" s="118">
        <f t="shared" si="7"/>
        <v>0.95</v>
      </c>
      <c r="U65" s="118">
        <f t="shared" si="8"/>
        <v>1.0499999999999998</v>
      </c>
      <c r="V65" s="118">
        <f t="shared" si="9"/>
        <v>0.99999999999999989</v>
      </c>
      <c r="W65" s="28">
        <f t="shared" si="10"/>
        <v>45</v>
      </c>
      <c r="X65" s="120">
        <f t="shared" si="11"/>
        <v>9</v>
      </c>
      <c r="Y65" s="125">
        <v>36</v>
      </c>
      <c r="Z65" s="122">
        <f t="shared" si="12"/>
        <v>28.8</v>
      </c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3"/>
    </row>
    <row r="66" spans="1:44" s="121" customFormat="1" x14ac:dyDescent="0.3">
      <c r="A66" s="115">
        <v>60</v>
      </c>
      <c r="B66" s="125">
        <v>204352</v>
      </c>
      <c r="C66" s="125" t="s">
        <v>163</v>
      </c>
      <c r="D66" s="116">
        <v>12</v>
      </c>
      <c r="E66" s="116">
        <v>10</v>
      </c>
      <c r="F66" s="116">
        <v>13</v>
      </c>
      <c r="G66" s="116">
        <v>14</v>
      </c>
      <c r="H66" s="116">
        <v>12</v>
      </c>
      <c r="I66" s="116">
        <f t="shared" si="1"/>
        <v>61</v>
      </c>
      <c r="J66" s="116">
        <f t="shared" si="2"/>
        <v>9.15</v>
      </c>
      <c r="K66" s="117">
        <v>5</v>
      </c>
      <c r="L66" s="117">
        <v>4</v>
      </c>
      <c r="M66" s="117">
        <v>3</v>
      </c>
      <c r="N66" s="117">
        <v>5</v>
      </c>
      <c r="O66" s="117">
        <v>3</v>
      </c>
      <c r="P66" s="117">
        <f t="shared" si="3"/>
        <v>20</v>
      </c>
      <c r="Q66" s="117">
        <f t="shared" si="4"/>
        <v>1</v>
      </c>
      <c r="R66" s="118">
        <f t="shared" si="5"/>
        <v>2.0499999999999998</v>
      </c>
      <c r="S66" s="118">
        <f t="shared" si="6"/>
        <v>1.7</v>
      </c>
      <c r="T66" s="118">
        <f t="shared" si="7"/>
        <v>2.1</v>
      </c>
      <c r="U66" s="118">
        <f t="shared" si="8"/>
        <v>2.35</v>
      </c>
      <c r="V66" s="118">
        <f t="shared" si="9"/>
        <v>1.9499999999999997</v>
      </c>
      <c r="W66" s="28">
        <f t="shared" si="10"/>
        <v>81</v>
      </c>
      <c r="X66" s="120">
        <f t="shared" si="11"/>
        <v>16.2</v>
      </c>
      <c r="Y66" s="125">
        <v>54</v>
      </c>
      <c r="Z66" s="122">
        <f t="shared" si="12"/>
        <v>43.2</v>
      </c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3"/>
    </row>
    <row r="67" spans="1:44" s="121" customFormat="1" x14ac:dyDescent="0.3">
      <c r="A67" s="115">
        <v>61</v>
      </c>
      <c r="B67" s="125">
        <v>204353</v>
      </c>
      <c r="C67" s="125" t="s">
        <v>164</v>
      </c>
      <c r="D67" s="116">
        <v>5</v>
      </c>
      <c r="E67" s="116">
        <v>6</v>
      </c>
      <c r="F67" s="116">
        <v>5</v>
      </c>
      <c r="G67" s="116">
        <v>4</v>
      </c>
      <c r="H67" s="116">
        <v>5</v>
      </c>
      <c r="I67" s="116">
        <f t="shared" si="1"/>
        <v>25</v>
      </c>
      <c r="J67" s="116">
        <f t="shared" si="2"/>
        <v>3.75</v>
      </c>
      <c r="K67" s="117">
        <v>5</v>
      </c>
      <c r="L67" s="117">
        <v>0</v>
      </c>
      <c r="M67" s="117">
        <v>2</v>
      </c>
      <c r="N67" s="117">
        <v>2</v>
      </c>
      <c r="O67" s="117">
        <v>2</v>
      </c>
      <c r="P67" s="117">
        <f t="shared" si="3"/>
        <v>11</v>
      </c>
      <c r="Q67" s="117">
        <f t="shared" si="4"/>
        <v>0.55000000000000004</v>
      </c>
      <c r="R67" s="118">
        <f t="shared" si="5"/>
        <v>1</v>
      </c>
      <c r="S67" s="118">
        <f t="shared" si="6"/>
        <v>0.89999999999999991</v>
      </c>
      <c r="T67" s="118">
        <f t="shared" si="7"/>
        <v>0.85</v>
      </c>
      <c r="U67" s="118">
        <f t="shared" si="8"/>
        <v>0.7</v>
      </c>
      <c r="V67" s="118">
        <f t="shared" si="9"/>
        <v>0.85</v>
      </c>
      <c r="W67" s="28">
        <f t="shared" si="10"/>
        <v>36</v>
      </c>
      <c r="X67" s="120">
        <f t="shared" si="11"/>
        <v>7.2</v>
      </c>
      <c r="Y67" s="125">
        <v>30</v>
      </c>
      <c r="Z67" s="122">
        <f t="shared" si="12"/>
        <v>24</v>
      </c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3"/>
    </row>
    <row r="68" spans="1:44" s="121" customFormat="1" x14ac:dyDescent="0.3">
      <c r="A68" s="115">
        <v>62</v>
      </c>
      <c r="B68" s="125">
        <v>204354</v>
      </c>
      <c r="C68" s="125" t="s">
        <v>165</v>
      </c>
      <c r="D68" s="116">
        <v>2</v>
      </c>
      <c r="E68" s="116">
        <v>0</v>
      </c>
      <c r="F68" s="116">
        <v>8</v>
      </c>
      <c r="G68" s="116">
        <v>2</v>
      </c>
      <c r="H68" s="116">
        <v>5</v>
      </c>
      <c r="I68" s="116">
        <f t="shared" si="1"/>
        <v>17</v>
      </c>
      <c r="J68" s="116">
        <f t="shared" si="2"/>
        <v>2.5499999999999998</v>
      </c>
      <c r="K68" s="117">
        <v>0</v>
      </c>
      <c r="L68" s="117">
        <v>2</v>
      </c>
      <c r="M68" s="117">
        <v>4</v>
      </c>
      <c r="N68" s="117">
        <v>3</v>
      </c>
      <c r="O68" s="117">
        <v>5</v>
      </c>
      <c r="P68" s="117">
        <f t="shared" si="3"/>
        <v>14</v>
      </c>
      <c r="Q68" s="117">
        <f t="shared" si="4"/>
        <v>0.70000000000000007</v>
      </c>
      <c r="R68" s="118">
        <f t="shared" si="5"/>
        <v>0.3</v>
      </c>
      <c r="S68" s="118">
        <f t="shared" si="6"/>
        <v>0.1</v>
      </c>
      <c r="T68" s="118">
        <f t="shared" si="7"/>
        <v>1.4</v>
      </c>
      <c r="U68" s="118">
        <f t="shared" si="8"/>
        <v>0.45</v>
      </c>
      <c r="V68" s="118">
        <f t="shared" si="9"/>
        <v>1</v>
      </c>
      <c r="W68" s="28">
        <f t="shared" si="10"/>
        <v>31</v>
      </c>
      <c r="X68" s="120">
        <f t="shared" si="11"/>
        <v>6.2</v>
      </c>
      <c r="Y68" s="125">
        <v>21</v>
      </c>
      <c r="Z68" s="122">
        <f t="shared" si="12"/>
        <v>16.8</v>
      </c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3"/>
    </row>
    <row r="69" spans="1:44" s="121" customFormat="1" x14ac:dyDescent="0.3">
      <c r="A69" s="115">
        <v>63</v>
      </c>
      <c r="B69" s="125">
        <v>204355</v>
      </c>
      <c r="C69" s="125" t="s">
        <v>166</v>
      </c>
      <c r="D69" s="116">
        <v>8</v>
      </c>
      <c r="E69" s="116">
        <v>9</v>
      </c>
      <c r="F69" s="116">
        <v>8</v>
      </c>
      <c r="G69" s="116">
        <v>12</v>
      </c>
      <c r="H69" s="116">
        <v>14</v>
      </c>
      <c r="I69" s="116">
        <f t="shared" si="1"/>
        <v>51</v>
      </c>
      <c r="J69" s="116">
        <f t="shared" si="2"/>
        <v>7.6499999999999995</v>
      </c>
      <c r="K69" s="117">
        <v>3</v>
      </c>
      <c r="L69" s="117">
        <v>4</v>
      </c>
      <c r="M69" s="117">
        <v>5</v>
      </c>
      <c r="N69" s="117">
        <v>3</v>
      </c>
      <c r="O69" s="117">
        <v>5</v>
      </c>
      <c r="P69" s="117">
        <f t="shared" si="3"/>
        <v>20</v>
      </c>
      <c r="Q69" s="117">
        <f t="shared" si="4"/>
        <v>1</v>
      </c>
      <c r="R69" s="118">
        <f t="shared" si="5"/>
        <v>1.35</v>
      </c>
      <c r="S69" s="118">
        <f t="shared" si="6"/>
        <v>1.5499999999999998</v>
      </c>
      <c r="T69" s="118">
        <f t="shared" si="7"/>
        <v>1.45</v>
      </c>
      <c r="U69" s="118">
        <f t="shared" si="8"/>
        <v>1.9499999999999997</v>
      </c>
      <c r="V69" s="118">
        <f t="shared" si="9"/>
        <v>2.35</v>
      </c>
      <c r="W69" s="28">
        <f t="shared" si="10"/>
        <v>71</v>
      </c>
      <c r="X69" s="120">
        <f t="shared" si="11"/>
        <v>14.200000000000001</v>
      </c>
      <c r="Y69" s="125">
        <v>55</v>
      </c>
      <c r="Z69" s="122">
        <f t="shared" si="12"/>
        <v>44</v>
      </c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3"/>
    </row>
    <row r="70" spans="1:44" s="121" customFormat="1" x14ac:dyDescent="0.3">
      <c r="A70" s="115">
        <v>64</v>
      </c>
      <c r="B70" s="125">
        <v>204356</v>
      </c>
      <c r="C70" s="125" t="s">
        <v>167</v>
      </c>
      <c r="D70" s="116">
        <v>8</v>
      </c>
      <c r="E70" s="116">
        <v>8</v>
      </c>
      <c r="F70" s="116">
        <v>9</v>
      </c>
      <c r="G70" s="116">
        <v>8</v>
      </c>
      <c r="H70" s="116">
        <v>9</v>
      </c>
      <c r="I70" s="116">
        <f t="shared" si="1"/>
        <v>42</v>
      </c>
      <c r="J70" s="116">
        <f t="shared" si="2"/>
        <v>6.3</v>
      </c>
      <c r="K70" s="117">
        <v>2</v>
      </c>
      <c r="L70" s="117">
        <v>3</v>
      </c>
      <c r="M70" s="117">
        <v>5</v>
      </c>
      <c r="N70" s="117">
        <v>4</v>
      </c>
      <c r="O70" s="117">
        <v>3</v>
      </c>
      <c r="P70" s="117">
        <f t="shared" si="3"/>
        <v>17</v>
      </c>
      <c r="Q70" s="117">
        <f t="shared" si="4"/>
        <v>0.85000000000000009</v>
      </c>
      <c r="R70" s="118">
        <f t="shared" si="5"/>
        <v>1.3</v>
      </c>
      <c r="S70" s="118">
        <f t="shared" si="6"/>
        <v>1.35</v>
      </c>
      <c r="T70" s="118">
        <f t="shared" si="7"/>
        <v>1.5999999999999999</v>
      </c>
      <c r="U70" s="118">
        <f t="shared" si="8"/>
        <v>1.4</v>
      </c>
      <c r="V70" s="118">
        <f t="shared" si="9"/>
        <v>1.5</v>
      </c>
      <c r="W70" s="28">
        <f t="shared" si="10"/>
        <v>59</v>
      </c>
      <c r="X70" s="120">
        <f t="shared" si="11"/>
        <v>11.8</v>
      </c>
      <c r="Y70" s="125">
        <v>44</v>
      </c>
      <c r="Z70" s="122">
        <f t="shared" si="12"/>
        <v>35.200000000000003</v>
      </c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3"/>
    </row>
    <row r="71" spans="1:44" s="121" customFormat="1" x14ac:dyDescent="0.3">
      <c r="A71" s="115">
        <v>65</v>
      </c>
      <c r="B71" s="125">
        <v>204357</v>
      </c>
      <c r="C71" s="125" t="s">
        <v>168</v>
      </c>
      <c r="D71" s="116">
        <v>12</v>
      </c>
      <c r="E71" s="116">
        <v>10</v>
      </c>
      <c r="F71" s="116">
        <v>8</v>
      </c>
      <c r="G71" s="116">
        <v>9</v>
      </c>
      <c r="H71" s="116">
        <v>8</v>
      </c>
      <c r="I71" s="116">
        <f t="shared" si="1"/>
        <v>47</v>
      </c>
      <c r="J71" s="116">
        <f t="shared" si="2"/>
        <v>7.05</v>
      </c>
      <c r="K71" s="117">
        <v>5</v>
      </c>
      <c r="L71" s="117">
        <v>5</v>
      </c>
      <c r="M71" s="117">
        <v>4</v>
      </c>
      <c r="N71" s="117">
        <v>3</v>
      </c>
      <c r="O71" s="117">
        <v>5</v>
      </c>
      <c r="P71" s="117">
        <f t="shared" si="3"/>
        <v>22</v>
      </c>
      <c r="Q71" s="117">
        <f t="shared" si="4"/>
        <v>1.1000000000000001</v>
      </c>
      <c r="R71" s="118">
        <f t="shared" si="5"/>
        <v>2.0499999999999998</v>
      </c>
      <c r="S71" s="118">
        <f t="shared" si="6"/>
        <v>1.75</v>
      </c>
      <c r="T71" s="118">
        <f t="shared" si="7"/>
        <v>1.4</v>
      </c>
      <c r="U71" s="118">
        <f t="shared" si="8"/>
        <v>1.5</v>
      </c>
      <c r="V71" s="118">
        <f t="shared" si="9"/>
        <v>1.45</v>
      </c>
      <c r="W71" s="28">
        <f t="shared" si="10"/>
        <v>69</v>
      </c>
      <c r="X71" s="120">
        <f t="shared" si="11"/>
        <v>13.8</v>
      </c>
      <c r="Y71" s="125">
        <v>45</v>
      </c>
      <c r="Z71" s="122">
        <f t="shared" si="12"/>
        <v>36</v>
      </c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3"/>
    </row>
    <row r="72" spans="1:44" s="121" customFormat="1" x14ac:dyDescent="0.3">
      <c r="A72" s="115">
        <v>66</v>
      </c>
      <c r="B72" s="125">
        <v>204358</v>
      </c>
      <c r="C72" s="125" t="s">
        <v>169</v>
      </c>
      <c r="D72" s="116">
        <v>4</v>
      </c>
      <c r="E72" s="116">
        <v>3</v>
      </c>
      <c r="F72" s="116">
        <v>3</v>
      </c>
      <c r="G72" s="116">
        <v>5</v>
      </c>
      <c r="H72" s="116">
        <v>5</v>
      </c>
      <c r="I72" s="116">
        <f t="shared" ref="I72:I101" si="13">SUM(D72:H72)</f>
        <v>20</v>
      </c>
      <c r="J72" s="116">
        <f t="shared" ref="J72:J101" si="14">I72*0.15</f>
        <v>3</v>
      </c>
      <c r="K72" s="117">
        <v>2</v>
      </c>
      <c r="L72" s="117">
        <v>3</v>
      </c>
      <c r="M72" s="117">
        <v>3</v>
      </c>
      <c r="N72" s="117">
        <v>2</v>
      </c>
      <c r="O72" s="117">
        <v>4</v>
      </c>
      <c r="P72" s="117">
        <f t="shared" ref="P72:P101" si="15">SUM(K72:O72)</f>
        <v>14</v>
      </c>
      <c r="Q72" s="117">
        <f t="shared" ref="Q72:Q101" si="16">P72*0.05</f>
        <v>0.70000000000000007</v>
      </c>
      <c r="R72" s="118">
        <f t="shared" ref="R72:R101" si="17">D72*0.15+K72*0.05</f>
        <v>0.7</v>
      </c>
      <c r="S72" s="118">
        <f t="shared" ref="S72:S101" si="18">E72*0.15+L72*0.05</f>
        <v>0.6</v>
      </c>
      <c r="T72" s="118">
        <f t="shared" ref="T72:T101" si="19">F72*0.15+M72*0.05</f>
        <v>0.6</v>
      </c>
      <c r="U72" s="118">
        <f t="shared" ref="U72:U101" si="20">G72*0.15+N72*0.05</f>
        <v>0.85</v>
      </c>
      <c r="V72" s="118">
        <f t="shared" ref="V72:V101" si="21">H72*0.15+O72*0.05</f>
        <v>0.95</v>
      </c>
      <c r="W72" s="28">
        <f t="shared" ref="W72:W101" si="22">I72+P72</f>
        <v>34</v>
      </c>
      <c r="X72" s="120">
        <f t="shared" ref="X72:X101" si="23">W72*0.2</f>
        <v>6.8000000000000007</v>
      </c>
      <c r="Y72" s="125">
        <v>18</v>
      </c>
      <c r="Z72" s="122">
        <f t="shared" ref="Z72:Z101" si="24">Y72*0.8</f>
        <v>14.4</v>
      </c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3"/>
    </row>
    <row r="73" spans="1:44" s="121" customFormat="1" x14ac:dyDescent="0.3">
      <c r="A73" s="115">
        <v>67</v>
      </c>
      <c r="B73" s="125">
        <v>204359</v>
      </c>
      <c r="C73" s="125" t="s">
        <v>170</v>
      </c>
      <c r="D73" s="116"/>
      <c r="E73" s="116"/>
      <c r="F73" s="116"/>
      <c r="G73" s="116"/>
      <c r="H73" s="116"/>
      <c r="I73" s="116">
        <f t="shared" si="13"/>
        <v>0</v>
      </c>
      <c r="J73" s="116">
        <f t="shared" si="14"/>
        <v>0</v>
      </c>
      <c r="K73" s="117"/>
      <c r="L73" s="117"/>
      <c r="M73" s="117"/>
      <c r="N73" s="117"/>
      <c r="O73" s="117"/>
      <c r="P73" s="117">
        <f t="shared" si="15"/>
        <v>0</v>
      </c>
      <c r="Q73" s="117">
        <f t="shared" si="16"/>
        <v>0</v>
      </c>
      <c r="R73" s="118">
        <f t="shared" si="17"/>
        <v>0</v>
      </c>
      <c r="S73" s="118">
        <f t="shared" si="18"/>
        <v>0</v>
      </c>
      <c r="T73" s="118">
        <f t="shared" si="19"/>
        <v>0</v>
      </c>
      <c r="U73" s="118">
        <f t="shared" si="20"/>
        <v>0</v>
      </c>
      <c r="V73" s="118">
        <f t="shared" si="21"/>
        <v>0</v>
      </c>
      <c r="W73" s="28">
        <f t="shared" si="22"/>
        <v>0</v>
      </c>
      <c r="X73" s="120">
        <f t="shared" si="23"/>
        <v>0</v>
      </c>
      <c r="Y73" s="125" t="s">
        <v>199</v>
      </c>
      <c r="Z73" s="122" t="e">
        <f t="shared" si="24"/>
        <v>#VALUE!</v>
      </c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3"/>
    </row>
    <row r="74" spans="1:44" s="121" customFormat="1" x14ac:dyDescent="0.3">
      <c r="A74" s="115">
        <v>68</v>
      </c>
      <c r="B74" s="125">
        <v>204360</v>
      </c>
      <c r="C74" s="125" t="s">
        <v>171</v>
      </c>
      <c r="D74" s="116">
        <v>0</v>
      </c>
      <c r="E74" s="116">
        <v>2</v>
      </c>
      <c r="F74" s="116">
        <v>3</v>
      </c>
      <c r="G74" s="116">
        <v>5</v>
      </c>
      <c r="H74" s="116">
        <v>8</v>
      </c>
      <c r="I74" s="116">
        <f t="shared" si="13"/>
        <v>18</v>
      </c>
      <c r="J74" s="116">
        <f t="shared" si="14"/>
        <v>2.6999999999999997</v>
      </c>
      <c r="K74" s="117">
        <v>5</v>
      </c>
      <c r="L74" s="117">
        <v>0</v>
      </c>
      <c r="M74" s="117">
        <v>4</v>
      </c>
      <c r="N74" s="117">
        <v>5</v>
      </c>
      <c r="O74" s="117">
        <v>0</v>
      </c>
      <c r="P74" s="117">
        <f t="shared" si="15"/>
        <v>14</v>
      </c>
      <c r="Q74" s="117">
        <f t="shared" si="16"/>
        <v>0.70000000000000007</v>
      </c>
      <c r="R74" s="118">
        <f t="shared" si="17"/>
        <v>0.25</v>
      </c>
      <c r="S74" s="118">
        <f t="shared" si="18"/>
        <v>0.3</v>
      </c>
      <c r="T74" s="118">
        <f t="shared" si="19"/>
        <v>0.64999999999999991</v>
      </c>
      <c r="U74" s="118">
        <f t="shared" si="20"/>
        <v>1</v>
      </c>
      <c r="V74" s="118">
        <f t="shared" si="21"/>
        <v>1.2</v>
      </c>
      <c r="W74" s="28">
        <f t="shared" si="22"/>
        <v>32</v>
      </c>
      <c r="X74" s="120">
        <f t="shared" si="23"/>
        <v>6.4</v>
      </c>
      <c r="Y74" s="125">
        <v>17</v>
      </c>
      <c r="Z74" s="122">
        <f t="shared" si="24"/>
        <v>13.600000000000001</v>
      </c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3"/>
    </row>
    <row r="75" spans="1:44" s="121" customFormat="1" x14ac:dyDescent="0.3">
      <c r="A75" s="115">
        <v>69</v>
      </c>
      <c r="B75" s="125">
        <v>204361</v>
      </c>
      <c r="C75" s="125" t="s">
        <v>172</v>
      </c>
      <c r="D75" s="116">
        <v>9</v>
      </c>
      <c r="E75" s="116">
        <v>12</v>
      </c>
      <c r="F75" s="116">
        <v>10</v>
      </c>
      <c r="G75" s="116">
        <v>11</v>
      </c>
      <c r="H75" s="116">
        <v>8</v>
      </c>
      <c r="I75" s="116">
        <f t="shared" si="13"/>
        <v>50</v>
      </c>
      <c r="J75" s="116">
        <f t="shared" si="14"/>
        <v>7.5</v>
      </c>
      <c r="K75" s="117">
        <v>4</v>
      </c>
      <c r="L75" s="117">
        <v>3</v>
      </c>
      <c r="M75" s="117">
        <v>4.5</v>
      </c>
      <c r="N75" s="117">
        <v>5</v>
      </c>
      <c r="O75" s="117">
        <v>2</v>
      </c>
      <c r="P75" s="117">
        <f t="shared" si="15"/>
        <v>18.5</v>
      </c>
      <c r="Q75" s="117">
        <f t="shared" si="16"/>
        <v>0.92500000000000004</v>
      </c>
      <c r="R75" s="118">
        <f t="shared" si="17"/>
        <v>1.5499999999999998</v>
      </c>
      <c r="S75" s="118">
        <f t="shared" si="18"/>
        <v>1.9499999999999997</v>
      </c>
      <c r="T75" s="118">
        <f t="shared" si="19"/>
        <v>1.7250000000000001</v>
      </c>
      <c r="U75" s="118">
        <f t="shared" si="20"/>
        <v>1.9</v>
      </c>
      <c r="V75" s="118">
        <f t="shared" si="21"/>
        <v>1.3</v>
      </c>
      <c r="W75" s="28">
        <f t="shared" si="22"/>
        <v>68.5</v>
      </c>
      <c r="X75" s="120">
        <f t="shared" si="23"/>
        <v>13.700000000000001</v>
      </c>
      <c r="Y75" s="125">
        <v>36</v>
      </c>
      <c r="Z75" s="122">
        <f t="shared" si="24"/>
        <v>28.8</v>
      </c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3"/>
    </row>
    <row r="76" spans="1:44" s="121" customFormat="1" x14ac:dyDescent="0.3">
      <c r="A76" s="115">
        <v>70</v>
      </c>
      <c r="B76" s="125">
        <v>204362</v>
      </c>
      <c r="C76" s="125" t="s">
        <v>173</v>
      </c>
      <c r="D76" s="116">
        <v>6</v>
      </c>
      <c r="E76" s="116">
        <v>5</v>
      </c>
      <c r="F76" s="116">
        <v>8</v>
      </c>
      <c r="G76" s="116">
        <v>6</v>
      </c>
      <c r="H76" s="116">
        <v>5</v>
      </c>
      <c r="I76" s="116">
        <f t="shared" si="13"/>
        <v>30</v>
      </c>
      <c r="J76" s="116">
        <f t="shared" si="14"/>
        <v>4.5</v>
      </c>
      <c r="K76" s="117">
        <v>4</v>
      </c>
      <c r="L76" s="117">
        <v>3</v>
      </c>
      <c r="M76" s="117">
        <v>5</v>
      </c>
      <c r="N76" s="117">
        <v>3</v>
      </c>
      <c r="O76" s="117">
        <v>2</v>
      </c>
      <c r="P76" s="117">
        <f t="shared" si="15"/>
        <v>17</v>
      </c>
      <c r="Q76" s="117">
        <f t="shared" si="16"/>
        <v>0.85000000000000009</v>
      </c>
      <c r="R76" s="118">
        <f t="shared" si="17"/>
        <v>1.0999999999999999</v>
      </c>
      <c r="S76" s="118">
        <f t="shared" si="18"/>
        <v>0.9</v>
      </c>
      <c r="T76" s="118">
        <f t="shared" si="19"/>
        <v>1.45</v>
      </c>
      <c r="U76" s="118">
        <f t="shared" si="20"/>
        <v>1.0499999999999998</v>
      </c>
      <c r="V76" s="118">
        <f t="shared" si="21"/>
        <v>0.85</v>
      </c>
      <c r="W76" s="28">
        <f t="shared" si="22"/>
        <v>47</v>
      </c>
      <c r="X76" s="120">
        <f t="shared" si="23"/>
        <v>9.4</v>
      </c>
      <c r="Y76" s="125">
        <v>36</v>
      </c>
      <c r="Z76" s="122">
        <f t="shared" si="24"/>
        <v>28.8</v>
      </c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3"/>
    </row>
    <row r="77" spans="1:44" s="121" customFormat="1" x14ac:dyDescent="0.3">
      <c r="A77" s="115">
        <v>71</v>
      </c>
      <c r="B77" s="125">
        <v>204363</v>
      </c>
      <c r="C77" s="125" t="s">
        <v>174</v>
      </c>
      <c r="D77" s="116">
        <v>9</v>
      </c>
      <c r="E77" s="116">
        <v>10</v>
      </c>
      <c r="F77" s="116">
        <v>10</v>
      </c>
      <c r="G77" s="116">
        <v>10</v>
      </c>
      <c r="H77" s="116">
        <v>12</v>
      </c>
      <c r="I77" s="116">
        <f t="shared" si="13"/>
        <v>51</v>
      </c>
      <c r="J77" s="116">
        <f t="shared" si="14"/>
        <v>7.6499999999999995</v>
      </c>
      <c r="K77" s="117">
        <v>4</v>
      </c>
      <c r="L77" s="117">
        <v>3.5</v>
      </c>
      <c r="M77" s="117">
        <v>3</v>
      </c>
      <c r="N77" s="117">
        <v>4</v>
      </c>
      <c r="O77" s="117">
        <v>3</v>
      </c>
      <c r="P77" s="117">
        <f t="shared" si="15"/>
        <v>17.5</v>
      </c>
      <c r="Q77" s="117">
        <f t="shared" si="16"/>
        <v>0.875</v>
      </c>
      <c r="R77" s="118">
        <f t="shared" si="17"/>
        <v>1.5499999999999998</v>
      </c>
      <c r="S77" s="118">
        <f t="shared" si="18"/>
        <v>1.675</v>
      </c>
      <c r="T77" s="118">
        <f t="shared" si="19"/>
        <v>1.65</v>
      </c>
      <c r="U77" s="118">
        <f t="shared" si="20"/>
        <v>1.7</v>
      </c>
      <c r="V77" s="118">
        <f t="shared" si="21"/>
        <v>1.9499999999999997</v>
      </c>
      <c r="W77" s="28">
        <f t="shared" si="22"/>
        <v>68.5</v>
      </c>
      <c r="X77" s="120">
        <f t="shared" si="23"/>
        <v>13.700000000000001</v>
      </c>
      <c r="Y77" s="125">
        <v>47</v>
      </c>
      <c r="Z77" s="122">
        <f t="shared" si="24"/>
        <v>37.6</v>
      </c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3"/>
    </row>
    <row r="78" spans="1:44" s="121" customFormat="1" x14ac:dyDescent="0.3">
      <c r="A78" s="115">
        <v>72</v>
      </c>
      <c r="B78" s="125">
        <v>204364</v>
      </c>
      <c r="C78" s="125" t="s">
        <v>175</v>
      </c>
      <c r="D78" s="116">
        <v>4</v>
      </c>
      <c r="E78" s="116">
        <v>6</v>
      </c>
      <c r="F78" s="116">
        <v>5</v>
      </c>
      <c r="G78" s="116">
        <v>8</v>
      </c>
      <c r="H78" s="116">
        <v>9</v>
      </c>
      <c r="I78" s="116">
        <f t="shared" si="13"/>
        <v>32</v>
      </c>
      <c r="J78" s="116">
        <f t="shared" si="14"/>
        <v>4.8</v>
      </c>
      <c r="K78" s="117">
        <v>2</v>
      </c>
      <c r="L78" s="117">
        <v>3</v>
      </c>
      <c r="M78" s="117">
        <v>4</v>
      </c>
      <c r="N78" s="117">
        <v>3</v>
      </c>
      <c r="O78" s="117">
        <v>3</v>
      </c>
      <c r="P78" s="117">
        <f t="shared" si="15"/>
        <v>15</v>
      </c>
      <c r="Q78" s="117">
        <f t="shared" si="16"/>
        <v>0.75</v>
      </c>
      <c r="R78" s="118">
        <f t="shared" si="17"/>
        <v>0.7</v>
      </c>
      <c r="S78" s="118">
        <f t="shared" si="18"/>
        <v>1.0499999999999998</v>
      </c>
      <c r="T78" s="118">
        <f t="shared" si="19"/>
        <v>0.95</v>
      </c>
      <c r="U78" s="118">
        <f t="shared" si="20"/>
        <v>1.35</v>
      </c>
      <c r="V78" s="118">
        <f t="shared" si="21"/>
        <v>1.5</v>
      </c>
      <c r="W78" s="28">
        <f t="shared" si="22"/>
        <v>47</v>
      </c>
      <c r="X78" s="120">
        <f t="shared" si="23"/>
        <v>9.4</v>
      </c>
      <c r="Y78" s="125">
        <v>27</v>
      </c>
      <c r="Z78" s="122">
        <f t="shared" si="24"/>
        <v>21.6</v>
      </c>
      <c r="AA78" s="124"/>
      <c r="AB78" s="124"/>
      <c r="AC78" s="124"/>
      <c r="AD78" s="124"/>
      <c r="AE78" s="124"/>
      <c r="AF78" s="124"/>
      <c r="AG78" s="124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3"/>
    </row>
    <row r="79" spans="1:44" s="121" customFormat="1" x14ac:dyDescent="0.3">
      <c r="A79" s="115">
        <v>73</v>
      </c>
      <c r="B79" s="125">
        <v>204365</v>
      </c>
      <c r="C79" s="125" t="s">
        <v>176</v>
      </c>
      <c r="D79" s="116">
        <v>5</v>
      </c>
      <c r="E79" s="116">
        <v>4</v>
      </c>
      <c r="F79" s="116">
        <v>5</v>
      </c>
      <c r="G79" s="116">
        <v>6</v>
      </c>
      <c r="H79" s="116">
        <v>5</v>
      </c>
      <c r="I79" s="116">
        <f t="shared" si="13"/>
        <v>25</v>
      </c>
      <c r="J79" s="116">
        <f t="shared" si="14"/>
        <v>3.75</v>
      </c>
      <c r="K79" s="117">
        <v>2.5</v>
      </c>
      <c r="L79" s="117">
        <v>3</v>
      </c>
      <c r="M79" s="117">
        <v>1</v>
      </c>
      <c r="N79" s="117">
        <v>4</v>
      </c>
      <c r="O79" s="117">
        <v>3</v>
      </c>
      <c r="P79" s="117">
        <f t="shared" si="15"/>
        <v>13.5</v>
      </c>
      <c r="Q79" s="117">
        <f t="shared" si="16"/>
        <v>0.67500000000000004</v>
      </c>
      <c r="R79" s="118">
        <f t="shared" si="17"/>
        <v>0.875</v>
      </c>
      <c r="S79" s="118">
        <f t="shared" si="18"/>
        <v>0.75</v>
      </c>
      <c r="T79" s="118">
        <f t="shared" si="19"/>
        <v>0.8</v>
      </c>
      <c r="U79" s="118">
        <f t="shared" si="20"/>
        <v>1.0999999999999999</v>
      </c>
      <c r="V79" s="118">
        <f t="shared" si="21"/>
        <v>0.9</v>
      </c>
      <c r="W79" s="28">
        <f t="shared" si="22"/>
        <v>38.5</v>
      </c>
      <c r="X79" s="120">
        <f t="shared" si="23"/>
        <v>7.7</v>
      </c>
      <c r="Y79" s="125">
        <v>26</v>
      </c>
      <c r="Z79" s="122">
        <f t="shared" si="24"/>
        <v>20.8</v>
      </c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3"/>
    </row>
    <row r="80" spans="1:44" s="121" customFormat="1" x14ac:dyDescent="0.3">
      <c r="A80" s="115">
        <v>74</v>
      </c>
      <c r="B80" s="125">
        <v>204366</v>
      </c>
      <c r="C80" s="125" t="s">
        <v>177</v>
      </c>
      <c r="D80" s="116">
        <v>14</v>
      </c>
      <c r="E80" s="116">
        <v>15</v>
      </c>
      <c r="F80" s="116">
        <v>13</v>
      </c>
      <c r="G80" s="116">
        <v>14</v>
      </c>
      <c r="H80" s="116">
        <v>12</v>
      </c>
      <c r="I80" s="116">
        <f t="shared" si="13"/>
        <v>68</v>
      </c>
      <c r="J80" s="116">
        <f t="shared" si="14"/>
        <v>10.199999999999999</v>
      </c>
      <c r="K80" s="117">
        <v>4</v>
      </c>
      <c r="L80" s="117">
        <v>4</v>
      </c>
      <c r="M80" s="117">
        <v>4.5</v>
      </c>
      <c r="N80" s="117">
        <v>3</v>
      </c>
      <c r="O80" s="117">
        <v>3</v>
      </c>
      <c r="P80" s="117">
        <f t="shared" si="15"/>
        <v>18.5</v>
      </c>
      <c r="Q80" s="117">
        <f t="shared" si="16"/>
        <v>0.92500000000000004</v>
      </c>
      <c r="R80" s="118">
        <f t="shared" si="17"/>
        <v>2.3000000000000003</v>
      </c>
      <c r="S80" s="118">
        <f t="shared" si="18"/>
        <v>2.4500000000000002</v>
      </c>
      <c r="T80" s="118">
        <f t="shared" si="19"/>
        <v>2.1749999999999998</v>
      </c>
      <c r="U80" s="118">
        <f t="shared" si="20"/>
        <v>2.25</v>
      </c>
      <c r="V80" s="118">
        <f t="shared" si="21"/>
        <v>1.9499999999999997</v>
      </c>
      <c r="W80" s="28">
        <f t="shared" si="22"/>
        <v>86.5</v>
      </c>
      <c r="X80" s="120">
        <f t="shared" si="23"/>
        <v>17.3</v>
      </c>
      <c r="Y80" s="125">
        <v>70</v>
      </c>
      <c r="Z80" s="122">
        <f t="shared" si="24"/>
        <v>56</v>
      </c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3"/>
    </row>
    <row r="81" spans="1:44" s="121" customFormat="1" x14ac:dyDescent="0.3">
      <c r="A81" s="115">
        <v>75</v>
      </c>
      <c r="B81" s="125">
        <v>204367</v>
      </c>
      <c r="C81" s="125" t="s">
        <v>178</v>
      </c>
      <c r="D81" s="116">
        <v>8</v>
      </c>
      <c r="E81" s="116">
        <v>9</v>
      </c>
      <c r="F81" s="116">
        <v>8</v>
      </c>
      <c r="G81" s="116">
        <v>7</v>
      </c>
      <c r="H81" s="116">
        <v>9</v>
      </c>
      <c r="I81" s="116">
        <f t="shared" si="13"/>
        <v>41</v>
      </c>
      <c r="J81" s="116">
        <f t="shared" si="14"/>
        <v>6.1499999999999995</v>
      </c>
      <c r="K81" s="117">
        <v>2</v>
      </c>
      <c r="L81" s="117">
        <v>3</v>
      </c>
      <c r="M81" s="117">
        <v>5</v>
      </c>
      <c r="N81" s="117">
        <v>3</v>
      </c>
      <c r="O81" s="117">
        <v>4</v>
      </c>
      <c r="P81" s="117">
        <f t="shared" si="15"/>
        <v>17</v>
      </c>
      <c r="Q81" s="117">
        <f t="shared" si="16"/>
        <v>0.85000000000000009</v>
      </c>
      <c r="R81" s="118">
        <f t="shared" si="17"/>
        <v>1.3</v>
      </c>
      <c r="S81" s="118">
        <f t="shared" si="18"/>
        <v>1.5</v>
      </c>
      <c r="T81" s="118">
        <f t="shared" si="19"/>
        <v>1.45</v>
      </c>
      <c r="U81" s="118">
        <f t="shared" si="20"/>
        <v>1.2000000000000002</v>
      </c>
      <c r="V81" s="118">
        <f t="shared" si="21"/>
        <v>1.5499999999999998</v>
      </c>
      <c r="W81" s="28">
        <f t="shared" si="22"/>
        <v>58</v>
      </c>
      <c r="X81" s="120">
        <f t="shared" si="23"/>
        <v>11.600000000000001</v>
      </c>
      <c r="Y81" s="125">
        <v>43</v>
      </c>
      <c r="Z81" s="122">
        <f t="shared" si="24"/>
        <v>34.4</v>
      </c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3"/>
    </row>
    <row r="82" spans="1:44" s="121" customFormat="1" x14ac:dyDescent="0.3">
      <c r="A82" s="115">
        <v>76</v>
      </c>
      <c r="B82" s="125">
        <v>204368</v>
      </c>
      <c r="C82" s="125" t="s">
        <v>179</v>
      </c>
      <c r="D82" s="116">
        <v>6</v>
      </c>
      <c r="E82" s="116">
        <v>5</v>
      </c>
      <c r="F82" s="116">
        <v>8</v>
      </c>
      <c r="G82" s="116">
        <v>6</v>
      </c>
      <c r="H82" s="116">
        <v>8</v>
      </c>
      <c r="I82" s="116">
        <f t="shared" si="13"/>
        <v>33</v>
      </c>
      <c r="J82" s="116">
        <f t="shared" si="14"/>
        <v>4.95</v>
      </c>
      <c r="K82" s="117">
        <v>4</v>
      </c>
      <c r="L82" s="117">
        <v>3</v>
      </c>
      <c r="M82" s="117">
        <v>4</v>
      </c>
      <c r="N82" s="117">
        <v>3</v>
      </c>
      <c r="O82" s="117">
        <v>4</v>
      </c>
      <c r="P82" s="117">
        <f t="shared" si="15"/>
        <v>18</v>
      </c>
      <c r="Q82" s="117">
        <f t="shared" si="16"/>
        <v>0.9</v>
      </c>
      <c r="R82" s="118">
        <f t="shared" si="17"/>
        <v>1.0999999999999999</v>
      </c>
      <c r="S82" s="118">
        <f t="shared" si="18"/>
        <v>0.9</v>
      </c>
      <c r="T82" s="118">
        <f t="shared" si="19"/>
        <v>1.4</v>
      </c>
      <c r="U82" s="118">
        <f t="shared" si="20"/>
        <v>1.0499999999999998</v>
      </c>
      <c r="V82" s="118">
        <f t="shared" si="21"/>
        <v>1.4</v>
      </c>
      <c r="W82" s="28">
        <f t="shared" si="22"/>
        <v>51</v>
      </c>
      <c r="X82" s="120">
        <f t="shared" si="23"/>
        <v>10.200000000000001</v>
      </c>
      <c r="Y82" s="125">
        <v>36</v>
      </c>
      <c r="Z82" s="122">
        <f t="shared" si="24"/>
        <v>28.8</v>
      </c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3"/>
    </row>
    <row r="83" spans="1:44" s="121" customFormat="1" x14ac:dyDescent="0.3">
      <c r="A83" s="115">
        <v>77</v>
      </c>
      <c r="B83" s="125">
        <v>204369</v>
      </c>
      <c r="C83" s="125" t="s">
        <v>180</v>
      </c>
      <c r="D83" s="116">
        <v>6</v>
      </c>
      <c r="E83" s="116">
        <v>9</v>
      </c>
      <c r="F83" s="116">
        <v>6</v>
      </c>
      <c r="G83" s="116">
        <v>5</v>
      </c>
      <c r="H83" s="116">
        <v>6</v>
      </c>
      <c r="I83" s="116">
        <f t="shared" si="13"/>
        <v>32</v>
      </c>
      <c r="J83" s="116">
        <f t="shared" si="14"/>
        <v>4.8</v>
      </c>
      <c r="K83" s="117">
        <v>2.5</v>
      </c>
      <c r="L83" s="117">
        <v>3</v>
      </c>
      <c r="M83" s="117">
        <v>4</v>
      </c>
      <c r="N83" s="117">
        <v>3</v>
      </c>
      <c r="O83" s="117">
        <v>3</v>
      </c>
      <c r="P83" s="117">
        <f t="shared" si="15"/>
        <v>15.5</v>
      </c>
      <c r="Q83" s="117">
        <f t="shared" si="16"/>
        <v>0.77500000000000002</v>
      </c>
      <c r="R83" s="118">
        <f t="shared" si="17"/>
        <v>1.0249999999999999</v>
      </c>
      <c r="S83" s="118">
        <f t="shared" si="18"/>
        <v>1.5</v>
      </c>
      <c r="T83" s="118">
        <f t="shared" si="19"/>
        <v>1.0999999999999999</v>
      </c>
      <c r="U83" s="118">
        <f t="shared" si="20"/>
        <v>0.9</v>
      </c>
      <c r="V83" s="118">
        <f t="shared" si="21"/>
        <v>1.0499999999999998</v>
      </c>
      <c r="W83" s="28">
        <f t="shared" si="22"/>
        <v>47.5</v>
      </c>
      <c r="X83" s="120">
        <f t="shared" si="23"/>
        <v>9.5</v>
      </c>
      <c r="Y83" s="125">
        <v>36</v>
      </c>
      <c r="Z83" s="122">
        <f t="shared" si="24"/>
        <v>28.8</v>
      </c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24"/>
      <c r="AL83" s="124"/>
      <c r="AM83" s="124"/>
      <c r="AN83" s="124"/>
      <c r="AO83" s="124"/>
      <c r="AP83" s="124"/>
      <c r="AQ83" s="124"/>
      <c r="AR83" s="123"/>
    </row>
    <row r="84" spans="1:44" s="121" customFormat="1" x14ac:dyDescent="0.3">
      <c r="A84" s="115">
        <v>78</v>
      </c>
      <c r="B84" s="125">
        <v>204370</v>
      </c>
      <c r="C84" s="125" t="s">
        <v>181</v>
      </c>
      <c r="D84" s="116">
        <v>4</v>
      </c>
      <c r="E84" s="116">
        <v>3</v>
      </c>
      <c r="F84" s="116">
        <v>5</v>
      </c>
      <c r="G84" s="116">
        <v>6</v>
      </c>
      <c r="H84" s="116">
        <v>5</v>
      </c>
      <c r="I84" s="116">
        <f t="shared" si="13"/>
        <v>23</v>
      </c>
      <c r="J84" s="116">
        <f t="shared" si="14"/>
        <v>3.4499999999999997</v>
      </c>
      <c r="K84" s="117">
        <v>3</v>
      </c>
      <c r="L84" s="117">
        <v>2</v>
      </c>
      <c r="M84" s="117">
        <v>1</v>
      </c>
      <c r="N84" s="117">
        <v>2</v>
      </c>
      <c r="O84" s="117">
        <v>0</v>
      </c>
      <c r="P84" s="117">
        <f t="shared" si="15"/>
        <v>8</v>
      </c>
      <c r="Q84" s="117">
        <f t="shared" si="16"/>
        <v>0.4</v>
      </c>
      <c r="R84" s="118">
        <f t="shared" si="17"/>
        <v>0.75</v>
      </c>
      <c r="S84" s="118">
        <f t="shared" si="18"/>
        <v>0.54999999999999993</v>
      </c>
      <c r="T84" s="118">
        <f t="shared" si="19"/>
        <v>0.8</v>
      </c>
      <c r="U84" s="118">
        <f t="shared" si="20"/>
        <v>0.99999999999999989</v>
      </c>
      <c r="V84" s="118">
        <f t="shared" si="21"/>
        <v>0.75</v>
      </c>
      <c r="W84" s="28">
        <f t="shared" si="22"/>
        <v>31</v>
      </c>
      <c r="X84" s="120">
        <f t="shared" si="23"/>
        <v>6.2</v>
      </c>
      <c r="Y84" s="125">
        <v>20</v>
      </c>
      <c r="Z84" s="122">
        <f t="shared" si="24"/>
        <v>16</v>
      </c>
      <c r="AA84" s="124"/>
      <c r="AB84" s="124"/>
      <c r="AC84" s="124"/>
      <c r="AD84" s="124"/>
      <c r="AE84" s="124"/>
      <c r="AF84" s="124"/>
      <c r="AG84" s="124"/>
      <c r="AH84" s="124"/>
      <c r="AI84" s="124"/>
      <c r="AJ84" s="124"/>
      <c r="AK84" s="124"/>
      <c r="AL84" s="124"/>
      <c r="AM84" s="124"/>
      <c r="AN84" s="124"/>
      <c r="AO84" s="124"/>
      <c r="AP84" s="124"/>
      <c r="AQ84" s="124"/>
      <c r="AR84" s="123"/>
    </row>
    <row r="85" spans="1:44" s="121" customFormat="1" x14ac:dyDescent="0.3">
      <c r="A85" s="115">
        <v>79</v>
      </c>
      <c r="B85" s="125">
        <v>204371</v>
      </c>
      <c r="C85" s="125" t="s">
        <v>182</v>
      </c>
      <c r="D85" s="116">
        <v>6</v>
      </c>
      <c r="E85" s="116">
        <v>8</v>
      </c>
      <c r="F85" s="116">
        <v>6</v>
      </c>
      <c r="G85" s="116">
        <v>9</v>
      </c>
      <c r="H85" s="116">
        <v>6</v>
      </c>
      <c r="I85" s="116">
        <f t="shared" si="13"/>
        <v>35</v>
      </c>
      <c r="J85" s="116">
        <f t="shared" si="14"/>
        <v>5.25</v>
      </c>
      <c r="K85" s="117">
        <v>2</v>
      </c>
      <c r="L85" s="117">
        <v>3</v>
      </c>
      <c r="M85" s="117">
        <v>0</v>
      </c>
      <c r="N85" s="117">
        <v>2</v>
      </c>
      <c r="O85" s="117">
        <v>3</v>
      </c>
      <c r="P85" s="117">
        <f t="shared" si="15"/>
        <v>10</v>
      </c>
      <c r="Q85" s="117">
        <f t="shared" si="16"/>
        <v>0.5</v>
      </c>
      <c r="R85" s="118">
        <f t="shared" si="17"/>
        <v>0.99999999999999989</v>
      </c>
      <c r="S85" s="118">
        <f t="shared" si="18"/>
        <v>1.35</v>
      </c>
      <c r="T85" s="118">
        <f t="shared" si="19"/>
        <v>0.89999999999999991</v>
      </c>
      <c r="U85" s="118">
        <f t="shared" si="20"/>
        <v>1.45</v>
      </c>
      <c r="V85" s="118">
        <f t="shared" si="21"/>
        <v>1.0499999999999998</v>
      </c>
      <c r="W85" s="28">
        <f t="shared" si="22"/>
        <v>45</v>
      </c>
      <c r="X85" s="120">
        <f t="shared" si="23"/>
        <v>9</v>
      </c>
      <c r="Y85" s="125">
        <v>36</v>
      </c>
      <c r="Z85" s="122">
        <f t="shared" si="24"/>
        <v>28.8</v>
      </c>
      <c r="AA85" s="124"/>
      <c r="AB85" s="124"/>
      <c r="AC85" s="124"/>
      <c r="AD85" s="124"/>
      <c r="AE85" s="124"/>
      <c r="AF85" s="124"/>
      <c r="AG85" s="124"/>
      <c r="AH85" s="124"/>
      <c r="AI85" s="124"/>
      <c r="AJ85" s="124"/>
      <c r="AK85" s="124"/>
      <c r="AL85" s="124"/>
      <c r="AM85" s="124"/>
      <c r="AN85" s="124"/>
      <c r="AO85" s="124"/>
      <c r="AP85" s="124"/>
      <c r="AQ85" s="124"/>
      <c r="AR85" s="123"/>
    </row>
    <row r="86" spans="1:44" s="121" customFormat="1" x14ac:dyDescent="0.3">
      <c r="A86" s="115">
        <v>80</v>
      </c>
      <c r="B86" s="125">
        <v>204372</v>
      </c>
      <c r="C86" s="125" t="s">
        <v>183</v>
      </c>
      <c r="D86" s="116">
        <v>10</v>
      </c>
      <c r="E86" s="116">
        <v>8</v>
      </c>
      <c r="F86" s="116">
        <v>9</v>
      </c>
      <c r="G86" s="116">
        <v>8</v>
      </c>
      <c r="H86" s="116">
        <v>13</v>
      </c>
      <c r="I86" s="116">
        <f t="shared" si="13"/>
        <v>48</v>
      </c>
      <c r="J86" s="116">
        <f t="shared" si="14"/>
        <v>7.1999999999999993</v>
      </c>
      <c r="K86" s="117">
        <v>4</v>
      </c>
      <c r="L86" s="117">
        <v>3</v>
      </c>
      <c r="M86" s="117">
        <v>2</v>
      </c>
      <c r="N86" s="117">
        <v>0</v>
      </c>
      <c r="O86" s="117">
        <v>4</v>
      </c>
      <c r="P86" s="117">
        <f t="shared" si="15"/>
        <v>13</v>
      </c>
      <c r="Q86" s="117">
        <f t="shared" si="16"/>
        <v>0.65</v>
      </c>
      <c r="R86" s="118">
        <f t="shared" si="17"/>
        <v>1.7</v>
      </c>
      <c r="S86" s="118">
        <f t="shared" si="18"/>
        <v>1.35</v>
      </c>
      <c r="T86" s="118">
        <f t="shared" si="19"/>
        <v>1.45</v>
      </c>
      <c r="U86" s="118">
        <f t="shared" si="20"/>
        <v>1.2</v>
      </c>
      <c r="V86" s="118">
        <f t="shared" si="21"/>
        <v>2.15</v>
      </c>
      <c r="W86" s="28">
        <f t="shared" si="22"/>
        <v>61</v>
      </c>
      <c r="X86" s="120">
        <f t="shared" si="23"/>
        <v>12.200000000000001</v>
      </c>
      <c r="Y86" s="125">
        <v>51</v>
      </c>
      <c r="Z86" s="122">
        <f t="shared" si="24"/>
        <v>40.800000000000004</v>
      </c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3"/>
    </row>
    <row r="87" spans="1:44" s="121" customFormat="1" x14ac:dyDescent="0.3">
      <c r="A87" s="115">
        <v>81</v>
      </c>
      <c r="B87" s="125">
        <v>204373</v>
      </c>
      <c r="C87" s="125" t="s">
        <v>184</v>
      </c>
      <c r="D87" s="116">
        <v>14</v>
      </c>
      <c r="E87" s="116">
        <v>15</v>
      </c>
      <c r="F87" s="116">
        <v>16</v>
      </c>
      <c r="G87" s="116">
        <v>14</v>
      </c>
      <c r="H87" s="116">
        <v>15</v>
      </c>
      <c r="I87" s="116">
        <f t="shared" si="13"/>
        <v>74</v>
      </c>
      <c r="J87" s="116">
        <f t="shared" si="14"/>
        <v>11.1</v>
      </c>
      <c r="K87" s="117">
        <v>5</v>
      </c>
      <c r="L87" s="117">
        <v>6</v>
      </c>
      <c r="M87" s="117">
        <v>5</v>
      </c>
      <c r="N87" s="117">
        <v>6</v>
      </c>
      <c r="O87" s="117">
        <v>5</v>
      </c>
      <c r="P87" s="117">
        <f t="shared" si="15"/>
        <v>27</v>
      </c>
      <c r="Q87" s="117">
        <f t="shared" si="16"/>
        <v>1.35</v>
      </c>
      <c r="R87" s="118">
        <f t="shared" si="17"/>
        <v>2.35</v>
      </c>
      <c r="S87" s="118">
        <f t="shared" si="18"/>
        <v>2.5499999999999998</v>
      </c>
      <c r="T87" s="118">
        <f t="shared" si="19"/>
        <v>2.65</v>
      </c>
      <c r="U87" s="118">
        <f t="shared" si="20"/>
        <v>2.4000000000000004</v>
      </c>
      <c r="V87" s="118">
        <f t="shared" si="21"/>
        <v>2.5</v>
      </c>
      <c r="W87" s="28">
        <f t="shared" si="22"/>
        <v>101</v>
      </c>
      <c r="X87" s="120">
        <f t="shared" si="23"/>
        <v>20.200000000000003</v>
      </c>
      <c r="Y87" s="125">
        <v>60</v>
      </c>
      <c r="Z87" s="122">
        <f t="shared" si="24"/>
        <v>48</v>
      </c>
      <c r="AA87" s="124"/>
      <c r="AB87" s="124"/>
      <c r="AC87" s="124"/>
      <c r="AD87" s="124"/>
      <c r="AE87" s="124"/>
      <c r="AF87" s="124"/>
      <c r="AG87" s="124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3"/>
    </row>
    <row r="88" spans="1:44" s="121" customFormat="1" x14ac:dyDescent="0.3">
      <c r="A88" s="115">
        <v>82</v>
      </c>
      <c r="B88" s="125">
        <v>204374</v>
      </c>
      <c r="C88" s="125" t="s">
        <v>185</v>
      </c>
      <c r="D88" s="116">
        <v>12</v>
      </c>
      <c r="E88" s="116">
        <v>10</v>
      </c>
      <c r="F88" s="116">
        <v>13</v>
      </c>
      <c r="G88" s="116">
        <v>10</v>
      </c>
      <c r="H88" s="116">
        <v>15</v>
      </c>
      <c r="I88" s="116">
        <f t="shared" si="13"/>
        <v>60</v>
      </c>
      <c r="J88" s="116">
        <f t="shared" si="14"/>
        <v>9</v>
      </c>
      <c r="K88" s="117">
        <v>5</v>
      </c>
      <c r="L88" s="117">
        <v>6</v>
      </c>
      <c r="M88" s="117">
        <v>4</v>
      </c>
      <c r="N88" s="117">
        <v>6</v>
      </c>
      <c r="O88" s="117">
        <v>4</v>
      </c>
      <c r="P88" s="117">
        <f t="shared" si="15"/>
        <v>25</v>
      </c>
      <c r="Q88" s="117">
        <f t="shared" si="16"/>
        <v>1.25</v>
      </c>
      <c r="R88" s="118">
        <f t="shared" si="17"/>
        <v>2.0499999999999998</v>
      </c>
      <c r="S88" s="118">
        <f t="shared" si="18"/>
        <v>1.8</v>
      </c>
      <c r="T88" s="118">
        <f t="shared" si="19"/>
        <v>2.15</v>
      </c>
      <c r="U88" s="118">
        <f t="shared" si="20"/>
        <v>1.8</v>
      </c>
      <c r="V88" s="118">
        <f t="shared" si="21"/>
        <v>2.4500000000000002</v>
      </c>
      <c r="W88" s="28">
        <f t="shared" si="22"/>
        <v>85</v>
      </c>
      <c r="X88" s="120">
        <f t="shared" si="23"/>
        <v>17</v>
      </c>
      <c r="Y88" s="125">
        <v>50</v>
      </c>
      <c r="Z88" s="122">
        <f t="shared" si="24"/>
        <v>40</v>
      </c>
      <c r="AA88" s="124"/>
      <c r="AB88" s="124"/>
      <c r="AC88" s="124"/>
      <c r="AD88" s="124"/>
      <c r="AE88" s="124"/>
      <c r="AF88" s="124"/>
      <c r="AG88" s="124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3"/>
    </row>
    <row r="89" spans="1:44" s="121" customFormat="1" x14ac:dyDescent="0.3">
      <c r="A89" s="115">
        <v>83</v>
      </c>
      <c r="B89" s="125">
        <v>204375</v>
      </c>
      <c r="C89" s="125" t="s">
        <v>186</v>
      </c>
      <c r="D89" s="116">
        <v>16</v>
      </c>
      <c r="E89" s="116">
        <v>15</v>
      </c>
      <c r="F89" s="116">
        <v>14</v>
      </c>
      <c r="G89" s="116">
        <v>16</v>
      </c>
      <c r="H89" s="116">
        <v>18</v>
      </c>
      <c r="I89" s="116">
        <f t="shared" si="13"/>
        <v>79</v>
      </c>
      <c r="J89" s="116">
        <f t="shared" si="14"/>
        <v>11.85</v>
      </c>
      <c r="K89" s="117">
        <v>6</v>
      </c>
      <c r="L89" s="117">
        <v>6</v>
      </c>
      <c r="M89" s="117">
        <v>5</v>
      </c>
      <c r="N89" s="117">
        <v>6</v>
      </c>
      <c r="O89" s="117">
        <v>5</v>
      </c>
      <c r="P89" s="117">
        <f t="shared" si="15"/>
        <v>28</v>
      </c>
      <c r="Q89" s="117">
        <f t="shared" si="16"/>
        <v>1.4000000000000001</v>
      </c>
      <c r="R89" s="118">
        <f t="shared" si="17"/>
        <v>2.7</v>
      </c>
      <c r="S89" s="118">
        <f t="shared" si="18"/>
        <v>2.5499999999999998</v>
      </c>
      <c r="T89" s="118">
        <f t="shared" si="19"/>
        <v>2.35</v>
      </c>
      <c r="U89" s="118">
        <f t="shared" si="20"/>
        <v>2.7</v>
      </c>
      <c r="V89" s="118">
        <f t="shared" si="21"/>
        <v>2.9499999999999997</v>
      </c>
      <c r="W89" s="28">
        <f t="shared" si="22"/>
        <v>107</v>
      </c>
      <c r="X89" s="120">
        <f t="shared" si="23"/>
        <v>21.400000000000002</v>
      </c>
      <c r="Y89" s="125">
        <v>73</v>
      </c>
      <c r="Z89" s="122">
        <f t="shared" si="24"/>
        <v>58.400000000000006</v>
      </c>
      <c r="AA89" s="124"/>
      <c r="AB89" s="124"/>
      <c r="AC89" s="124"/>
      <c r="AD89" s="124"/>
      <c r="AE89" s="124"/>
      <c r="AF89" s="124"/>
      <c r="AG89" s="124"/>
      <c r="AH89" s="124"/>
      <c r="AI89" s="124"/>
      <c r="AJ89" s="124"/>
      <c r="AK89" s="124"/>
      <c r="AL89" s="124"/>
      <c r="AM89" s="124"/>
      <c r="AN89" s="124"/>
      <c r="AO89" s="124"/>
      <c r="AP89" s="124"/>
      <c r="AQ89" s="124"/>
      <c r="AR89" s="123"/>
    </row>
    <row r="90" spans="1:44" s="121" customFormat="1" x14ac:dyDescent="0.3">
      <c r="A90" s="115">
        <v>84</v>
      </c>
      <c r="B90" s="125">
        <v>207376</v>
      </c>
      <c r="C90" s="125" t="s">
        <v>187</v>
      </c>
      <c r="D90" s="116">
        <v>8</v>
      </c>
      <c r="E90" s="116">
        <v>9</v>
      </c>
      <c r="F90" s="116">
        <v>8</v>
      </c>
      <c r="G90" s="116">
        <v>12</v>
      </c>
      <c r="H90" s="116">
        <v>13</v>
      </c>
      <c r="I90" s="116">
        <f t="shared" si="13"/>
        <v>50</v>
      </c>
      <c r="J90" s="116">
        <f t="shared" si="14"/>
        <v>7.5</v>
      </c>
      <c r="K90" s="117">
        <v>4</v>
      </c>
      <c r="L90" s="117">
        <v>4</v>
      </c>
      <c r="M90" s="117">
        <v>3</v>
      </c>
      <c r="N90" s="117">
        <v>2</v>
      </c>
      <c r="O90" s="117">
        <v>6</v>
      </c>
      <c r="P90" s="117">
        <f t="shared" si="15"/>
        <v>19</v>
      </c>
      <c r="Q90" s="117">
        <f t="shared" si="16"/>
        <v>0.95000000000000007</v>
      </c>
      <c r="R90" s="118">
        <f t="shared" si="17"/>
        <v>1.4</v>
      </c>
      <c r="S90" s="118">
        <f t="shared" si="18"/>
        <v>1.5499999999999998</v>
      </c>
      <c r="T90" s="118">
        <f t="shared" si="19"/>
        <v>1.35</v>
      </c>
      <c r="U90" s="118">
        <f t="shared" si="20"/>
        <v>1.9</v>
      </c>
      <c r="V90" s="118">
        <f t="shared" si="21"/>
        <v>2.25</v>
      </c>
      <c r="W90" s="28">
        <f t="shared" si="22"/>
        <v>69</v>
      </c>
      <c r="X90" s="120">
        <f t="shared" si="23"/>
        <v>13.8</v>
      </c>
      <c r="Y90" s="125">
        <v>58</v>
      </c>
      <c r="Z90" s="122">
        <f t="shared" si="24"/>
        <v>46.400000000000006</v>
      </c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3"/>
    </row>
    <row r="91" spans="1:44" s="121" customFormat="1" x14ac:dyDescent="0.3">
      <c r="A91" s="115">
        <v>85</v>
      </c>
      <c r="B91" s="125">
        <v>204377</v>
      </c>
      <c r="C91" s="125" t="s">
        <v>188</v>
      </c>
      <c r="D91" s="116">
        <v>5</v>
      </c>
      <c r="E91" s="116">
        <v>6</v>
      </c>
      <c r="F91" s="116">
        <v>5</v>
      </c>
      <c r="G91" s="116">
        <v>8</v>
      </c>
      <c r="H91" s="116">
        <v>6</v>
      </c>
      <c r="I91" s="116">
        <f t="shared" si="13"/>
        <v>30</v>
      </c>
      <c r="J91" s="116">
        <f t="shared" si="14"/>
        <v>4.5</v>
      </c>
      <c r="K91" s="117">
        <v>2</v>
      </c>
      <c r="L91" s="117">
        <v>3</v>
      </c>
      <c r="M91" s="117">
        <v>4</v>
      </c>
      <c r="N91" s="117">
        <v>3</v>
      </c>
      <c r="O91" s="117">
        <v>2</v>
      </c>
      <c r="P91" s="117">
        <f t="shared" si="15"/>
        <v>14</v>
      </c>
      <c r="Q91" s="117">
        <f t="shared" si="16"/>
        <v>0.70000000000000007</v>
      </c>
      <c r="R91" s="118">
        <f t="shared" si="17"/>
        <v>0.85</v>
      </c>
      <c r="S91" s="118">
        <f t="shared" si="18"/>
        <v>1.0499999999999998</v>
      </c>
      <c r="T91" s="118">
        <f t="shared" si="19"/>
        <v>0.95</v>
      </c>
      <c r="U91" s="118">
        <f t="shared" si="20"/>
        <v>1.35</v>
      </c>
      <c r="V91" s="118">
        <f t="shared" si="21"/>
        <v>0.99999999999999989</v>
      </c>
      <c r="W91" s="28">
        <f t="shared" si="22"/>
        <v>44</v>
      </c>
      <c r="X91" s="120">
        <f t="shared" si="23"/>
        <v>8.8000000000000007</v>
      </c>
      <c r="Y91" s="125">
        <v>21</v>
      </c>
      <c r="Z91" s="122">
        <f t="shared" si="24"/>
        <v>16.8</v>
      </c>
      <c r="AA91" s="124"/>
      <c r="AB91" s="124"/>
      <c r="AC91" s="124"/>
      <c r="AD91" s="124"/>
      <c r="AE91" s="124"/>
      <c r="AF91" s="124"/>
      <c r="AG91" s="124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3"/>
    </row>
    <row r="92" spans="1:44" s="121" customFormat="1" x14ac:dyDescent="0.3">
      <c r="A92" s="115">
        <v>86</v>
      </c>
      <c r="B92" s="125">
        <v>204378</v>
      </c>
      <c r="C92" s="125" t="s">
        <v>189</v>
      </c>
      <c r="D92" s="116">
        <v>14</v>
      </c>
      <c r="E92" s="116">
        <v>12</v>
      </c>
      <c r="F92" s="116">
        <v>13</v>
      </c>
      <c r="G92" s="116">
        <v>14</v>
      </c>
      <c r="H92" s="116">
        <v>12</v>
      </c>
      <c r="I92" s="116">
        <f t="shared" si="13"/>
        <v>65</v>
      </c>
      <c r="J92" s="116">
        <f t="shared" si="14"/>
        <v>9.75</v>
      </c>
      <c r="K92" s="117">
        <v>5</v>
      </c>
      <c r="L92" s="117">
        <v>6</v>
      </c>
      <c r="M92" s="117">
        <v>4</v>
      </c>
      <c r="N92" s="117">
        <v>5</v>
      </c>
      <c r="O92" s="117">
        <v>6</v>
      </c>
      <c r="P92" s="117">
        <f t="shared" si="15"/>
        <v>26</v>
      </c>
      <c r="Q92" s="117">
        <f t="shared" si="16"/>
        <v>1.3</v>
      </c>
      <c r="R92" s="118">
        <f t="shared" si="17"/>
        <v>2.35</v>
      </c>
      <c r="S92" s="118">
        <f t="shared" si="18"/>
        <v>2.0999999999999996</v>
      </c>
      <c r="T92" s="118">
        <f t="shared" si="19"/>
        <v>2.15</v>
      </c>
      <c r="U92" s="118">
        <f t="shared" si="20"/>
        <v>2.35</v>
      </c>
      <c r="V92" s="118">
        <f t="shared" si="21"/>
        <v>2.0999999999999996</v>
      </c>
      <c r="W92" s="28">
        <f t="shared" si="22"/>
        <v>91</v>
      </c>
      <c r="X92" s="120">
        <f t="shared" si="23"/>
        <v>18.2</v>
      </c>
      <c r="Y92" s="125">
        <v>37</v>
      </c>
      <c r="Z92" s="122">
        <f t="shared" si="24"/>
        <v>29.6</v>
      </c>
      <c r="AA92" s="124"/>
      <c r="AB92" s="124"/>
      <c r="AC92" s="124"/>
      <c r="AD92" s="124"/>
      <c r="AE92" s="124"/>
      <c r="AF92" s="124"/>
      <c r="AG92" s="124"/>
      <c r="AH92" s="124"/>
      <c r="AI92" s="124"/>
      <c r="AJ92" s="124"/>
      <c r="AK92" s="124"/>
      <c r="AL92" s="124"/>
      <c r="AM92" s="124"/>
      <c r="AN92" s="124"/>
      <c r="AO92" s="124"/>
      <c r="AP92" s="124"/>
      <c r="AQ92" s="124"/>
      <c r="AR92" s="123"/>
    </row>
    <row r="93" spans="1:44" s="121" customFormat="1" x14ac:dyDescent="0.3">
      <c r="A93" s="115">
        <v>87</v>
      </c>
      <c r="B93" s="125">
        <v>204379</v>
      </c>
      <c r="C93" s="125" t="s">
        <v>190</v>
      </c>
      <c r="D93" s="116"/>
      <c r="E93" s="116"/>
      <c r="F93" s="116"/>
      <c r="G93" s="116"/>
      <c r="H93" s="116"/>
      <c r="I93" s="116">
        <f t="shared" si="13"/>
        <v>0</v>
      </c>
      <c r="J93" s="116">
        <f t="shared" si="14"/>
        <v>0</v>
      </c>
      <c r="K93" s="117"/>
      <c r="L93" s="117"/>
      <c r="M93" s="117"/>
      <c r="N93" s="117"/>
      <c r="O93" s="117"/>
      <c r="P93" s="117">
        <f t="shared" si="15"/>
        <v>0</v>
      </c>
      <c r="Q93" s="117">
        <f t="shared" si="16"/>
        <v>0</v>
      </c>
      <c r="R93" s="118">
        <f t="shared" si="17"/>
        <v>0</v>
      </c>
      <c r="S93" s="118">
        <f t="shared" si="18"/>
        <v>0</v>
      </c>
      <c r="T93" s="118">
        <f t="shared" si="19"/>
        <v>0</v>
      </c>
      <c r="U93" s="118">
        <f t="shared" si="20"/>
        <v>0</v>
      </c>
      <c r="V93" s="118">
        <f t="shared" si="21"/>
        <v>0</v>
      </c>
      <c r="W93" s="28">
        <f t="shared" si="22"/>
        <v>0</v>
      </c>
      <c r="X93" s="120">
        <f t="shared" si="23"/>
        <v>0</v>
      </c>
      <c r="Y93" s="125" t="s">
        <v>199</v>
      </c>
      <c r="Z93" s="122" t="e">
        <f t="shared" si="24"/>
        <v>#VALUE!</v>
      </c>
      <c r="AA93" s="124"/>
      <c r="AB93" s="124"/>
      <c r="AC93" s="124"/>
      <c r="AD93" s="124"/>
      <c r="AE93" s="124"/>
      <c r="AF93" s="124"/>
      <c r="AG93" s="124"/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3"/>
    </row>
    <row r="94" spans="1:44" s="121" customFormat="1" x14ac:dyDescent="0.3">
      <c r="A94" s="115">
        <v>88</v>
      </c>
      <c r="B94" s="125">
        <v>207380</v>
      </c>
      <c r="C94" s="125" t="s">
        <v>191</v>
      </c>
      <c r="D94" s="116">
        <v>8</v>
      </c>
      <c r="E94" s="116">
        <v>9</v>
      </c>
      <c r="F94" s="116">
        <v>8</v>
      </c>
      <c r="G94" s="116">
        <v>9</v>
      </c>
      <c r="H94" s="116">
        <v>9</v>
      </c>
      <c r="I94" s="116">
        <f t="shared" si="13"/>
        <v>43</v>
      </c>
      <c r="J94" s="116">
        <f t="shared" si="14"/>
        <v>6.45</v>
      </c>
      <c r="K94" s="117">
        <v>2</v>
      </c>
      <c r="L94" s="117">
        <v>3</v>
      </c>
      <c r="M94" s="117">
        <v>4</v>
      </c>
      <c r="N94" s="117">
        <v>3</v>
      </c>
      <c r="O94" s="117">
        <v>2</v>
      </c>
      <c r="P94" s="117">
        <f t="shared" si="15"/>
        <v>14</v>
      </c>
      <c r="Q94" s="117">
        <f t="shared" si="16"/>
        <v>0.70000000000000007</v>
      </c>
      <c r="R94" s="118">
        <f t="shared" si="17"/>
        <v>1.3</v>
      </c>
      <c r="S94" s="118">
        <f t="shared" si="18"/>
        <v>1.5</v>
      </c>
      <c r="T94" s="118">
        <f t="shared" si="19"/>
        <v>1.4</v>
      </c>
      <c r="U94" s="118">
        <f t="shared" si="20"/>
        <v>1.5</v>
      </c>
      <c r="V94" s="118">
        <f t="shared" si="21"/>
        <v>1.45</v>
      </c>
      <c r="W94" s="28">
        <f t="shared" si="22"/>
        <v>57</v>
      </c>
      <c r="X94" s="120">
        <f t="shared" si="23"/>
        <v>11.4</v>
      </c>
      <c r="Y94" s="125">
        <v>38</v>
      </c>
      <c r="Z94" s="122">
        <f t="shared" si="24"/>
        <v>30.400000000000002</v>
      </c>
      <c r="AA94" s="124"/>
      <c r="AB94" s="124"/>
      <c r="AC94" s="124"/>
      <c r="AD94" s="124"/>
      <c r="AE94" s="124"/>
      <c r="AF94" s="124"/>
      <c r="AG94" s="124"/>
      <c r="AH94" s="124"/>
      <c r="AI94" s="124"/>
      <c r="AJ94" s="124"/>
      <c r="AK94" s="124"/>
      <c r="AL94" s="124"/>
      <c r="AM94" s="124"/>
      <c r="AN94" s="124"/>
      <c r="AO94" s="124"/>
      <c r="AP94" s="124"/>
      <c r="AQ94" s="124"/>
      <c r="AR94" s="123"/>
    </row>
    <row r="95" spans="1:44" s="121" customFormat="1" x14ac:dyDescent="0.3">
      <c r="A95" s="115">
        <v>89</v>
      </c>
      <c r="B95" s="125">
        <v>204381</v>
      </c>
      <c r="C95" s="125" t="s">
        <v>192</v>
      </c>
      <c r="D95" s="116">
        <v>9</v>
      </c>
      <c r="E95" s="116">
        <v>9</v>
      </c>
      <c r="F95" s="116">
        <v>9</v>
      </c>
      <c r="G95" s="116">
        <v>8</v>
      </c>
      <c r="H95" s="116">
        <v>8</v>
      </c>
      <c r="I95" s="116">
        <f t="shared" si="13"/>
        <v>43</v>
      </c>
      <c r="J95" s="116">
        <f t="shared" si="14"/>
        <v>6.45</v>
      </c>
      <c r="K95" s="117">
        <v>4</v>
      </c>
      <c r="L95" s="117">
        <v>2</v>
      </c>
      <c r="M95" s="117">
        <v>3</v>
      </c>
      <c r="N95" s="117">
        <v>2</v>
      </c>
      <c r="O95" s="117">
        <v>2</v>
      </c>
      <c r="P95" s="117">
        <f t="shared" si="15"/>
        <v>13</v>
      </c>
      <c r="Q95" s="117">
        <f t="shared" si="16"/>
        <v>0.65</v>
      </c>
      <c r="R95" s="118">
        <f t="shared" si="17"/>
        <v>1.5499999999999998</v>
      </c>
      <c r="S95" s="118">
        <f t="shared" si="18"/>
        <v>1.45</v>
      </c>
      <c r="T95" s="118">
        <f t="shared" si="19"/>
        <v>1.5</v>
      </c>
      <c r="U95" s="118">
        <f t="shared" si="20"/>
        <v>1.3</v>
      </c>
      <c r="V95" s="118">
        <f t="shared" si="21"/>
        <v>1.3</v>
      </c>
      <c r="W95" s="28">
        <f t="shared" si="22"/>
        <v>56</v>
      </c>
      <c r="X95" s="120">
        <f t="shared" si="23"/>
        <v>11.200000000000001</v>
      </c>
      <c r="Y95" s="125">
        <v>39</v>
      </c>
      <c r="Z95" s="122">
        <f t="shared" si="24"/>
        <v>31.200000000000003</v>
      </c>
      <c r="AA95" s="124"/>
      <c r="AB95" s="124"/>
      <c r="AC95" s="124"/>
      <c r="AD95" s="124"/>
      <c r="AE95" s="124"/>
      <c r="AF95" s="124"/>
      <c r="AG95" s="124"/>
      <c r="AH95" s="124"/>
      <c r="AI95" s="124"/>
      <c r="AJ95" s="124"/>
      <c r="AK95" s="124"/>
      <c r="AL95" s="124"/>
      <c r="AM95" s="124"/>
      <c r="AN95" s="124"/>
      <c r="AO95" s="124"/>
      <c r="AP95" s="124"/>
      <c r="AQ95" s="124"/>
      <c r="AR95" s="123"/>
    </row>
    <row r="96" spans="1:44" s="121" customFormat="1" x14ac:dyDescent="0.3">
      <c r="A96" s="115">
        <v>90</v>
      </c>
      <c r="B96" s="125">
        <v>204382</v>
      </c>
      <c r="C96" s="125" t="s">
        <v>193</v>
      </c>
      <c r="D96" s="116">
        <v>16</v>
      </c>
      <c r="E96" s="116">
        <v>15</v>
      </c>
      <c r="F96" s="116">
        <v>14</v>
      </c>
      <c r="G96" s="116">
        <v>13</v>
      </c>
      <c r="H96" s="116">
        <v>12</v>
      </c>
      <c r="I96" s="116">
        <f t="shared" si="13"/>
        <v>70</v>
      </c>
      <c r="J96" s="116">
        <f t="shared" si="14"/>
        <v>10.5</v>
      </c>
      <c r="K96" s="117">
        <v>5</v>
      </c>
      <c r="L96" s="117">
        <v>5</v>
      </c>
      <c r="M96" s="117">
        <v>5.5</v>
      </c>
      <c r="N96" s="117">
        <v>4</v>
      </c>
      <c r="O96" s="117">
        <v>4</v>
      </c>
      <c r="P96" s="117">
        <f t="shared" si="15"/>
        <v>23.5</v>
      </c>
      <c r="Q96" s="117">
        <f t="shared" si="16"/>
        <v>1.175</v>
      </c>
      <c r="R96" s="118">
        <f t="shared" si="17"/>
        <v>2.65</v>
      </c>
      <c r="S96" s="118">
        <f t="shared" si="18"/>
        <v>2.5</v>
      </c>
      <c r="T96" s="118">
        <f t="shared" si="19"/>
        <v>2.375</v>
      </c>
      <c r="U96" s="118">
        <f t="shared" si="20"/>
        <v>2.15</v>
      </c>
      <c r="V96" s="118">
        <f t="shared" si="21"/>
        <v>1.9999999999999998</v>
      </c>
      <c r="W96" s="28">
        <f t="shared" si="22"/>
        <v>93.5</v>
      </c>
      <c r="X96" s="120">
        <f t="shared" si="23"/>
        <v>18.7</v>
      </c>
      <c r="Y96" s="125">
        <v>52</v>
      </c>
      <c r="Z96" s="122">
        <f t="shared" si="24"/>
        <v>41.6</v>
      </c>
      <c r="AA96" s="124"/>
      <c r="AB96" s="124"/>
      <c r="AC96" s="124"/>
      <c r="AD96" s="124"/>
      <c r="AE96" s="124"/>
      <c r="AF96" s="124"/>
      <c r="AG96" s="124"/>
      <c r="AH96" s="124"/>
      <c r="AI96" s="124"/>
      <c r="AJ96" s="124"/>
      <c r="AK96" s="124"/>
      <c r="AL96" s="124"/>
      <c r="AM96" s="124"/>
      <c r="AN96" s="124"/>
      <c r="AO96" s="124"/>
      <c r="AP96" s="124"/>
      <c r="AQ96" s="124"/>
      <c r="AR96" s="123"/>
    </row>
    <row r="97" spans="1:44" s="121" customFormat="1" x14ac:dyDescent="0.3">
      <c r="A97" s="115">
        <v>91</v>
      </c>
      <c r="B97" s="125">
        <v>204383</v>
      </c>
      <c r="C97" s="125" t="s">
        <v>194</v>
      </c>
      <c r="D97" s="116">
        <v>0</v>
      </c>
      <c r="E97" s="116">
        <v>2</v>
      </c>
      <c r="F97" s="116">
        <v>0</v>
      </c>
      <c r="G97" s="116">
        <v>3</v>
      </c>
      <c r="H97" s="116">
        <v>4</v>
      </c>
      <c r="I97" s="116">
        <f t="shared" si="13"/>
        <v>9</v>
      </c>
      <c r="J97" s="116">
        <f t="shared" si="14"/>
        <v>1.3499999999999999</v>
      </c>
      <c r="K97" s="117">
        <v>2.5</v>
      </c>
      <c r="L97" s="117">
        <v>2</v>
      </c>
      <c r="M97" s="117">
        <v>2</v>
      </c>
      <c r="N97" s="117">
        <v>2.5</v>
      </c>
      <c r="O97" s="117">
        <v>2</v>
      </c>
      <c r="P97" s="117">
        <f t="shared" si="15"/>
        <v>11</v>
      </c>
      <c r="Q97" s="117">
        <f t="shared" si="16"/>
        <v>0.55000000000000004</v>
      </c>
      <c r="R97" s="118">
        <f t="shared" si="17"/>
        <v>0.125</v>
      </c>
      <c r="S97" s="118">
        <f t="shared" si="18"/>
        <v>0.4</v>
      </c>
      <c r="T97" s="118">
        <f t="shared" si="19"/>
        <v>0.1</v>
      </c>
      <c r="U97" s="118">
        <f t="shared" si="20"/>
        <v>0.57499999999999996</v>
      </c>
      <c r="V97" s="118">
        <f t="shared" si="21"/>
        <v>0.7</v>
      </c>
      <c r="W97" s="28">
        <f t="shared" si="22"/>
        <v>20</v>
      </c>
      <c r="X97" s="120">
        <f t="shared" si="23"/>
        <v>4</v>
      </c>
      <c r="Y97" s="125">
        <v>24</v>
      </c>
      <c r="Z97" s="122">
        <f t="shared" si="24"/>
        <v>19.200000000000003</v>
      </c>
      <c r="AA97" s="124"/>
      <c r="AB97" s="124"/>
      <c r="AC97" s="124"/>
      <c r="AD97" s="124"/>
      <c r="AE97" s="124"/>
      <c r="AF97" s="124"/>
      <c r="AG97" s="124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3"/>
    </row>
    <row r="98" spans="1:44" s="121" customFormat="1" x14ac:dyDescent="0.3">
      <c r="A98" s="115">
        <v>92</v>
      </c>
      <c r="B98" s="125">
        <v>204384</v>
      </c>
      <c r="C98" s="125" t="s">
        <v>195</v>
      </c>
      <c r="D98" s="116">
        <v>5</v>
      </c>
      <c r="E98" s="116">
        <v>3</v>
      </c>
      <c r="F98" s="116">
        <v>4</v>
      </c>
      <c r="G98" s="116">
        <v>3</v>
      </c>
      <c r="H98" s="116">
        <v>3</v>
      </c>
      <c r="I98" s="116">
        <f t="shared" si="13"/>
        <v>18</v>
      </c>
      <c r="J98" s="116">
        <f t="shared" si="14"/>
        <v>2.6999999999999997</v>
      </c>
      <c r="K98" s="117">
        <v>3</v>
      </c>
      <c r="L98" s="117">
        <v>4</v>
      </c>
      <c r="M98" s="117">
        <v>3</v>
      </c>
      <c r="N98" s="117">
        <v>2</v>
      </c>
      <c r="O98" s="117">
        <v>2</v>
      </c>
      <c r="P98" s="117">
        <f t="shared" si="15"/>
        <v>14</v>
      </c>
      <c r="Q98" s="117">
        <f t="shared" si="16"/>
        <v>0.70000000000000007</v>
      </c>
      <c r="R98" s="118">
        <f t="shared" si="17"/>
        <v>0.9</v>
      </c>
      <c r="S98" s="118">
        <f t="shared" si="18"/>
        <v>0.64999999999999991</v>
      </c>
      <c r="T98" s="118">
        <f t="shared" si="19"/>
        <v>0.75</v>
      </c>
      <c r="U98" s="118">
        <f t="shared" si="20"/>
        <v>0.54999999999999993</v>
      </c>
      <c r="V98" s="118">
        <f t="shared" si="21"/>
        <v>0.54999999999999993</v>
      </c>
      <c r="W98" s="28">
        <f t="shared" si="22"/>
        <v>32</v>
      </c>
      <c r="X98" s="120">
        <f t="shared" si="23"/>
        <v>6.4</v>
      </c>
      <c r="Y98" s="125">
        <v>15</v>
      </c>
      <c r="Z98" s="122">
        <f t="shared" si="24"/>
        <v>12</v>
      </c>
      <c r="AA98" s="124"/>
      <c r="AB98" s="124"/>
      <c r="AC98" s="124"/>
      <c r="AD98" s="124"/>
      <c r="AE98" s="124"/>
      <c r="AF98" s="124"/>
      <c r="AG98" s="124"/>
      <c r="AH98" s="124"/>
      <c r="AI98" s="124"/>
      <c r="AJ98" s="124"/>
      <c r="AK98" s="124"/>
      <c r="AL98" s="124"/>
      <c r="AM98" s="124"/>
      <c r="AN98" s="124"/>
      <c r="AO98" s="124"/>
      <c r="AP98" s="124"/>
      <c r="AQ98" s="124"/>
      <c r="AR98" s="123"/>
    </row>
    <row r="99" spans="1:44" s="121" customFormat="1" x14ac:dyDescent="0.3">
      <c r="A99" s="115">
        <v>93</v>
      </c>
      <c r="B99" s="125">
        <v>204385</v>
      </c>
      <c r="C99" s="125" t="s">
        <v>196</v>
      </c>
      <c r="D99" s="116">
        <v>12</v>
      </c>
      <c r="E99" s="116">
        <v>13</v>
      </c>
      <c r="F99" s="116">
        <v>14</v>
      </c>
      <c r="G99" s="116">
        <v>15</v>
      </c>
      <c r="H99" s="116">
        <v>13</v>
      </c>
      <c r="I99" s="116">
        <f t="shared" si="13"/>
        <v>67</v>
      </c>
      <c r="J99" s="116">
        <f t="shared" si="14"/>
        <v>10.049999999999999</v>
      </c>
      <c r="K99" s="117">
        <v>5</v>
      </c>
      <c r="L99" s="117">
        <v>4</v>
      </c>
      <c r="M99" s="117">
        <v>3</v>
      </c>
      <c r="N99" s="117">
        <v>2</v>
      </c>
      <c r="O99" s="117">
        <v>2.5</v>
      </c>
      <c r="P99" s="117">
        <f t="shared" si="15"/>
        <v>16.5</v>
      </c>
      <c r="Q99" s="117">
        <f t="shared" si="16"/>
        <v>0.82500000000000007</v>
      </c>
      <c r="R99" s="118">
        <f t="shared" si="17"/>
        <v>2.0499999999999998</v>
      </c>
      <c r="S99" s="118">
        <f t="shared" si="18"/>
        <v>2.15</v>
      </c>
      <c r="T99" s="118">
        <f t="shared" si="19"/>
        <v>2.25</v>
      </c>
      <c r="U99" s="118">
        <f t="shared" si="20"/>
        <v>2.35</v>
      </c>
      <c r="V99" s="118">
        <f t="shared" si="21"/>
        <v>2.0750000000000002</v>
      </c>
      <c r="W99" s="28">
        <f t="shared" si="22"/>
        <v>83.5</v>
      </c>
      <c r="X99" s="120">
        <f t="shared" si="23"/>
        <v>16.7</v>
      </c>
      <c r="Y99" s="125">
        <v>36</v>
      </c>
      <c r="Z99" s="122">
        <f t="shared" si="24"/>
        <v>28.8</v>
      </c>
      <c r="AA99" s="124"/>
      <c r="AB99" s="124"/>
      <c r="AC99" s="124"/>
      <c r="AD99" s="124"/>
      <c r="AE99" s="124"/>
      <c r="AF99" s="124"/>
      <c r="AG99" s="124"/>
      <c r="AH99" s="124"/>
      <c r="AI99" s="124"/>
      <c r="AJ99" s="124"/>
      <c r="AK99" s="124"/>
      <c r="AL99" s="124"/>
      <c r="AM99" s="124"/>
      <c r="AN99" s="124"/>
      <c r="AO99" s="124"/>
      <c r="AP99" s="124"/>
      <c r="AQ99" s="124"/>
      <c r="AR99" s="123"/>
    </row>
    <row r="100" spans="1:44" s="121" customFormat="1" x14ac:dyDescent="0.3">
      <c r="A100" s="115">
        <v>94</v>
      </c>
      <c r="B100" s="125">
        <v>204386</v>
      </c>
      <c r="C100" s="125" t="s">
        <v>197</v>
      </c>
      <c r="D100" s="116"/>
      <c r="E100" s="116"/>
      <c r="F100" s="116"/>
      <c r="G100" s="116"/>
      <c r="H100" s="116"/>
      <c r="I100" s="116">
        <f t="shared" si="13"/>
        <v>0</v>
      </c>
      <c r="J100" s="116">
        <f t="shared" si="14"/>
        <v>0</v>
      </c>
      <c r="K100" s="117"/>
      <c r="L100" s="117"/>
      <c r="M100" s="117"/>
      <c r="N100" s="117"/>
      <c r="O100" s="117"/>
      <c r="P100" s="117">
        <f t="shared" si="15"/>
        <v>0</v>
      </c>
      <c r="Q100" s="117">
        <f t="shared" si="16"/>
        <v>0</v>
      </c>
      <c r="R100" s="118">
        <f t="shared" si="17"/>
        <v>0</v>
      </c>
      <c r="S100" s="118">
        <f t="shared" si="18"/>
        <v>0</v>
      </c>
      <c r="T100" s="118">
        <f t="shared" si="19"/>
        <v>0</v>
      </c>
      <c r="U100" s="118">
        <f t="shared" si="20"/>
        <v>0</v>
      </c>
      <c r="V100" s="118">
        <f t="shared" si="21"/>
        <v>0</v>
      </c>
      <c r="W100" s="28">
        <f t="shared" si="22"/>
        <v>0</v>
      </c>
      <c r="X100" s="120">
        <f t="shared" si="23"/>
        <v>0</v>
      </c>
      <c r="Y100" s="125" t="s">
        <v>199</v>
      </c>
      <c r="Z100" s="122" t="e">
        <f t="shared" si="24"/>
        <v>#VALUE!</v>
      </c>
      <c r="AA100" s="124"/>
      <c r="AB100" s="124"/>
      <c r="AC100" s="124"/>
      <c r="AD100" s="124"/>
      <c r="AE100" s="124"/>
      <c r="AF100" s="124"/>
      <c r="AG100" s="124"/>
      <c r="AH100" s="124"/>
      <c r="AI100" s="124"/>
      <c r="AJ100" s="124"/>
      <c r="AK100" s="124"/>
      <c r="AL100" s="124"/>
      <c r="AM100" s="124"/>
      <c r="AN100" s="124"/>
      <c r="AO100" s="124"/>
      <c r="AP100" s="124"/>
      <c r="AQ100" s="124"/>
      <c r="AR100" s="123"/>
    </row>
    <row r="101" spans="1:44" s="121" customFormat="1" x14ac:dyDescent="0.3">
      <c r="A101" s="115">
        <v>95</v>
      </c>
      <c r="B101" s="125">
        <v>204387</v>
      </c>
      <c r="C101" s="125" t="s">
        <v>198</v>
      </c>
      <c r="D101" s="116"/>
      <c r="E101" s="116"/>
      <c r="F101" s="116"/>
      <c r="G101" s="116"/>
      <c r="H101" s="116"/>
      <c r="I101" s="116">
        <f t="shared" si="13"/>
        <v>0</v>
      </c>
      <c r="J101" s="116">
        <f t="shared" si="14"/>
        <v>0</v>
      </c>
      <c r="K101" s="117"/>
      <c r="L101" s="117"/>
      <c r="M101" s="117"/>
      <c r="N101" s="117"/>
      <c r="O101" s="117"/>
      <c r="P101" s="117">
        <f t="shared" si="15"/>
        <v>0</v>
      </c>
      <c r="Q101" s="117">
        <f t="shared" si="16"/>
        <v>0</v>
      </c>
      <c r="R101" s="118">
        <f t="shared" si="17"/>
        <v>0</v>
      </c>
      <c r="S101" s="118">
        <f t="shared" si="18"/>
        <v>0</v>
      </c>
      <c r="T101" s="118">
        <f t="shared" si="19"/>
        <v>0</v>
      </c>
      <c r="U101" s="118">
        <f t="shared" si="20"/>
        <v>0</v>
      </c>
      <c r="V101" s="118">
        <f t="shared" si="21"/>
        <v>0</v>
      </c>
      <c r="W101" s="28">
        <f t="shared" si="22"/>
        <v>0</v>
      </c>
      <c r="X101" s="120">
        <f t="shared" si="23"/>
        <v>0</v>
      </c>
      <c r="Y101" s="126" t="s">
        <v>199</v>
      </c>
      <c r="Z101" s="122" t="e">
        <f t="shared" si="24"/>
        <v>#VALUE!</v>
      </c>
      <c r="AA101" s="124"/>
      <c r="AB101" s="124"/>
      <c r="AC101" s="124"/>
      <c r="AD101" s="124"/>
      <c r="AE101" s="124"/>
      <c r="AF101" s="124"/>
      <c r="AG101" s="124"/>
      <c r="AH101" s="124"/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3"/>
    </row>
    <row r="102" spans="1:44" ht="21" thickBot="1" x14ac:dyDescent="0.35"/>
    <row r="103" spans="1:44" x14ac:dyDescent="0.3">
      <c r="A103" s="135" t="s">
        <v>17</v>
      </c>
      <c r="B103" s="136"/>
      <c r="C103" s="137"/>
      <c r="D103" s="6">
        <f t="shared" ref="D103:V103" si="25">COUNT(D7:D101)</f>
        <v>87</v>
      </c>
      <c r="E103" s="6">
        <f t="shared" si="25"/>
        <v>87</v>
      </c>
      <c r="F103" s="6">
        <f t="shared" si="25"/>
        <v>87</v>
      </c>
      <c r="G103" s="6">
        <f t="shared" si="25"/>
        <v>87</v>
      </c>
      <c r="H103" s="6">
        <f t="shared" si="25"/>
        <v>87</v>
      </c>
      <c r="I103" s="7">
        <f t="shared" si="25"/>
        <v>94</v>
      </c>
      <c r="J103" s="7">
        <f t="shared" si="25"/>
        <v>94</v>
      </c>
      <c r="K103" s="78">
        <f t="shared" si="25"/>
        <v>87</v>
      </c>
      <c r="L103" s="78">
        <f t="shared" si="25"/>
        <v>87</v>
      </c>
      <c r="M103" s="78">
        <f t="shared" si="25"/>
        <v>87</v>
      </c>
      <c r="N103" s="78">
        <f t="shared" si="25"/>
        <v>87</v>
      </c>
      <c r="O103" s="78">
        <f t="shared" si="25"/>
        <v>87</v>
      </c>
      <c r="P103" s="75">
        <f t="shared" si="25"/>
        <v>94</v>
      </c>
      <c r="Q103" s="75">
        <f t="shared" si="25"/>
        <v>94</v>
      </c>
      <c r="R103" s="89">
        <f t="shared" si="25"/>
        <v>95</v>
      </c>
      <c r="S103" s="89">
        <f t="shared" si="25"/>
        <v>95</v>
      </c>
      <c r="T103" s="89">
        <f t="shared" si="25"/>
        <v>95</v>
      </c>
      <c r="U103" s="89">
        <f t="shared" si="25"/>
        <v>95</v>
      </c>
      <c r="V103" s="89">
        <f t="shared" si="25"/>
        <v>95</v>
      </c>
      <c r="W103" s="92">
        <f>COUNT(W6:W101)</f>
        <v>95</v>
      </c>
      <c r="X103" s="92">
        <f>COUNT(X6:X101)</f>
        <v>95</v>
      </c>
      <c r="Y103" s="92">
        <f>COUNT(Y6:Y101)</f>
        <v>87</v>
      </c>
      <c r="Z103" s="92">
        <f>COUNT(Z6:Z101)</f>
        <v>87</v>
      </c>
    </row>
    <row r="104" spans="1:44" ht="21" customHeight="1" x14ac:dyDescent="0.3">
      <c r="A104" s="138" t="s">
        <v>18</v>
      </c>
      <c r="B104" s="139"/>
      <c r="C104" s="140"/>
      <c r="D104" s="8">
        <v>20</v>
      </c>
      <c r="E104" s="9">
        <v>20</v>
      </c>
      <c r="F104" s="9">
        <v>20</v>
      </c>
      <c r="G104" s="9">
        <v>20</v>
      </c>
      <c r="H104" s="81">
        <v>20</v>
      </c>
      <c r="I104" s="10">
        <f>SUM(D104:H104)</f>
        <v>100</v>
      </c>
      <c r="J104" s="82">
        <f>I104*0.15</f>
        <v>15</v>
      </c>
      <c r="K104" s="79">
        <v>6</v>
      </c>
      <c r="L104" s="13">
        <v>6</v>
      </c>
      <c r="M104" s="13">
        <v>6</v>
      </c>
      <c r="N104" s="13">
        <v>6</v>
      </c>
      <c r="O104" s="80">
        <v>6</v>
      </c>
      <c r="P104" s="76">
        <f>SUM(K104:O104)</f>
        <v>30</v>
      </c>
      <c r="Q104" s="87">
        <f>P104*0.05</f>
        <v>1.5</v>
      </c>
      <c r="R104" s="90">
        <f>(D104*0.15+K104*0.05)</f>
        <v>3.3</v>
      </c>
      <c r="S104" s="15">
        <f>((E104*0.15+L104*0.05))</f>
        <v>3.3</v>
      </c>
      <c r="T104" s="15">
        <f t="shared" ref="T104:U104" si="26">((F104*0.15+M104*0.05))</f>
        <v>3.3</v>
      </c>
      <c r="U104" s="15">
        <f t="shared" si="26"/>
        <v>3.3</v>
      </c>
      <c r="V104" s="16">
        <f>((H104*0.15+O104*0.05))</f>
        <v>3.3</v>
      </c>
      <c r="W104" s="93">
        <v>130</v>
      </c>
      <c r="X104" s="91">
        <f>W104*0.2</f>
        <v>26</v>
      </c>
      <c r="Y104" s="14">
        <v>100</v>
      </c>
      <c r="Z104" s="76">
        <f>Y104*0.8</f>
        <v>80</v>
      </c>
    </row>
    <row r="105" spans="1:44" x14ac:dyDescent="0.3">
      <c r="A105" s="138" t="s">
        <v>79</v>
      </c>
      <c r="B105" s="139"/>
      <c r="C105" s="140"/>
      <c r="D105" s="8">
        <f>D104*0.4</f>
        <v>8</v>
      </c>
      <c r="E105" s="9">
        <f>E104*0.4</f>
        <v>8</v>
      </c>
      <c r="F105" s="9">
        <f t="shared" ref="F105:J105" si="27">F104*0.4</f>
        <v>8</v>
      </c>
      <c r="G105" s="9">
        <f t="shared" si="27"/>
        <v>8</v>
      </c>
      <c r="H105" s="81">
        <f t="shared" si="27"/>
        <v>8</v>
      </c>
      <c r="I105" s="10">
        <f t="shared" si="27"/>
        <v>40</v>
      </c>
      <c r="J105" s="82">
        <f t="shared" si="27"/>
        <v>6</v>
      </c>
      <c r="K105" s="79">
        <f>K104*0.4</f>
        <v>2.4000000000000004</v>
      </c>
      <c r="L105" s="13">
        <f>L104*0.4</f>
        <v>2.4000000000000004</v>
      </c>
      <c r="M105" s="13">
        <f t="shared" ref="M105:Z105" si="28">M104*0.4</f>
        <v>2.4000000000000004</v>
      </c>
      <c r="N105" s="13">
        <f t="shared" si="28"/>
        <v>2.4000000000000004</v>
      </c>
      <c r="O105" s="80">
        <f t="shared" si="28"/>
        <v>2.4000000000000004</v>
      </c>
      <c r="P105" s="76">
        <f t="shared" si="28"/>
        <v>12</v>
      </c>
      <c r="Q105" s="87">
        <f t="shared" si="28"/>
        <v>0.60000000000000009</v>
      </c>
      <c r="R105" s="90">
        <f t="shared" si="28"/>
        <v>1.32</v>
      </c>
      <c r="S105" s="15">
        <f t="shared" si="28"/>
        <v>1.32</v>
      </c>
      <c r="T105" s="15">
        <f t="shared" si="28"/>
        <v>1.32</v>
      </c>
      <c r="U105" s="15">
        <f t="shared" si="28"/>
        <v>1.32</v>
      </c>
      <c r="V105" s="16">
        <f t="shared" si="28"/>
        <v>1.32</v>
      </c>
      <c r="W105" s="93">
        <f t="shared" si="28"/>
        <v>52</v>
      </c>
      <c r="X105" s="91">
        <f t="shared" si="28"/>
        <v>10.4</v>
      </c>
      <c r="Y105" s="14">
        <f t="shared" si="28"/>
        <v>40</v>
      </c>
      <c r="Z105" s="76">
        <f t="shared" si="28"/>
        <v>32</v>
      </c>
    </row>
    <row r="106" spans="1:44" ht="21" customHeight="1" x14ac:dyDescent="0.3">
      <c r="A106" s="138" t="s">
        <v>19</v>
      </c>
      <c r="B106" s="139"/>
      <c r="C106" s="140"/>
      <c r="D106" s="8">
        <f>COUNTIF(D7:D101, "&gt;=8")</f>
        <v>53</v>
      </c>
      <c r="E106" s="8">
        <f t="shared" ref="E106:H106" si="29">COUNTIF(E7:E101, "&gt;=8")</f>
        <v>51</v>
      </c>
      <c r="F106" s="8">
        <f t="shared" si="29"/>
        <v>52</v>
      </c>
      <c r="G106" s="8">
        <f t="shared" si="29"/>
        <v>49</v>
      </c>
      <c r="H106" s="8">
        <f t="shared" si="29"/>
        <v>53</v>
      </c>
      <c r="I106" s="8">
        <f>COUNTIF(I7:I101, "&gt;=40")</f>
        <v>47</v>
      </c>
      <c r="J106" s="8">
        <f>COUNTIF(J7:J101, "&gt;=6")</f>
        <v>47</v>
      </c>
      <c r="K106" s="8">
        <f>COUNTIF(K7:K101, "&gt;=2.4")</f>
        <v>62</v>
      </c>
      <c r="L106" s="8">
        <f t="shared" ref="L106:O106" si="30">COUNTIF(L7:L101, "&gt;=2.4")</f>
        <v>72</v>
      </c>
      <c r="M106" s="8">
        <f t="shared" si="30"/>
        <v>65</v>
      </c>
      <c r="N106" s="8">
        <f t="shared" si="30"/>
        <v>64</v>
      </c>
      <c r="O106" s="8">
        <f t="shared" si="30"/>
        <v>63</v>
      </c>
      <c r="P106" s="8">
        <f>COUNTIF(P7:P101, "&gt;=12")</f>
        <v>72</v>
      </c>
      <c r="Q106" s="8">
        <f>COUNTIF(Q7:Q101, "&gt;=.6")</f>
        <v>72</v>
      </c>
      <c r="R106" s="8">
        <f>COUNTIF(R7:R101, "&gt;=1.32")</f>
        <v>44</v>
      </c>
      <c r="S106" s="8">
        <f t="shared" ref="S106:V106" si="31">COUNTIF(S7:S101, "&gt;=1.32")</f>
        <v>52</v>
      </c>
      <c r="T106" s="8">
        <f t="shared" si="31"/>
        <v>49</v>
      </c>
      <c r="U106" s="8">
        <f t="shared" si="31"/>
        <v>45</v>
      </c>
      <c r="V106" s="8">
        <f t="shared" si="31"/>
        <v>46</v>
      </c>
      <c r="W106" s="8">
        <f>COUNTIF(W7:W101, "&gt;=52")</f>
        <v>50</v>
      </c>
      <c r="X106" s="8">
        <f>COUNTIF(X7:X101, "&gt;=10.4")</f>
        <v>50</v>
      </c>
      <c r="Y106" s="8">
        <f>COUNTIF(Y7:Y101, "&gt;=40")</f>
        <v>38</v>
      </c>
      <c r="Z106" s="8">
        <f>COUNTIF(Z7:Z101, "&gt;=32")</f>
        <v>38</v>
      </c>
      <c r="AA106" s="8"/>
    </row>
    <row r="107" spans="1:44" x14ac:dyDescent="0.3">
      <c r="A107" s="138" t="s">
        <v>20</v>
      </c>
      <c r="B107" s="139"/>
      <c r="C107" s="140"/>
      <c r="D107" s="83" t="str">
        <f xml:space="preserve"> IF(((D106/COUNT(D7:D101))*100)&gt;=60,"3", IF(AND(((D106/COUNT(D7:D101))*100)&lt;60, ((D106/COUNT(D7:D101))*100)&gt;=50),"2", IF( AND(((D106/COUNT(D7:D101))*100)&lt;50, ((D106/COUNT(D7:D101))*100)&gt;=40),"1","0")))</f>
        <v>3</v>
      </c>
      <c r="E107" s="83" t="str">
        <f t="shared" ref="E107:J107" si="32" xml:space="preserve"> IF(((E106/COUNT(E7:E101))*100)&gt;=60,"3", IF(AND(((E106/COUNT(E7:E101))*100)&lt;60, ((E106/COUNT(E7:E101))*100)&gt;=50),"2", IF( AND(((E106/COUNT(E7:E101))*100)&lt;50, ((E106/COUNT(E7:E101))*100)&gt;=40),"1","0")))</f>
        <v>2</v>
      </c>
      <c r="F107" s="83" t="str">
        <f t="shared" si="32"/>
        <v>2</v>
      </c>
      <c r="G107" s="83" t="str">
        <f t="shared" si="32"/>
        <v>2</v>
      </c>
      <c r="H107" s="83" t="str">
        <f t="shared" si="32"/>
        <v>3</v>
      </c>
      <c r="I107" s="83" t="str">
        <f t="shared" si="32"/>
        <v>2</v>
      </c>
      <c r="J107" s="83" t="str">
        <f t="shared" si="32"/>
        <v>2</v>
      </c>
      <c r="K107" s="83" t="str">
        <f t="shared" ref="K107" si="33" xml:space="preserve"> IF(((K106/COUNT(K7:K101))*100)&gt;=60,"3", IF(AND(((K106/COUNT(K7:K101))*100)&lt;60, ((K106/COUNT(K7:K101))*100)&gt;=50),"2", IF( AND(((K106/COUNT(K7:K101))*100)&lt;50, ((K106/COUNT(K7:K101))*100)&gt;=40),"1","0")))</f>
        <v>3</v>
      </c>
      <c r="L107" s="83" t="str">
        <f t="shared" ref="L107" si="34" xml:space="preserve"> IF(((L106/COUNT(L7:L101))*100)&gt;=60,"3", IF(AND(((L106/COUNT(L7:L101))*100)&lt;60, ((L106/COUNT(L7:L101))*100)&gt;=50),"2", IF( AND(((L106/COUNT(L7:L101))*100)&lt;50, ((L106/COUNT(L7:L101))*100)&gt;=40),"1","0")))</f>
        <v>3</v>
      </c>
      <c r="M107" s="83" t="str">
        <f t="shared" ref="M107" si="35" xml:space="preserve"> IF(((M106/COUNT(M7:M101))*100)&gt;=60,"3", IF(AND(((M106/COUNT(M7:M101))*100)&lt;60, ((M106/COUNT(M7:M101))*100)&gt;=50),"2", IF( AND(((M106/COUNT(M7:M101))*100)&lt;50, ((M106/COUNT(M7:M101))*100)&gt;=40),"1","0")))</f>
        <v>3</v>
      </c>
      <c r="N107" s="83" t="str">
        <f t="shared" ref="N107" si="36" xml:space="preserve"> IF(((N106/COUNT(N7:N101))*100)&gt;=60,"3", IF(AND(((N106/COUNT(N7:N101))*100)&lt;60, ((N106/COUNT(N7:N101))*100)&gt;=50),"2", IF( AND(((N106/COUNT(N7:N101))*100)&lt;50, ((N106/COUNT(N7:N101))*100)&gt;=40),"1","0")))</f>
        <v>3</v>
      </c>
      <c r="O107" s="83" t="str">
        <f t="shared" ref="O107" si="37" xml:space="preserve"> IF(((O106/COUNT(O7:O101))*100)&gt;=60,"3", IF(AND(((O106/COUNT(O7:O101))*100)&lt;60, ((O106/COUNT(O7:O101))*100)&gt;=50),"2", IF( AND(((O106/COUNT(O7:O101))*100)&lt;50, ((O106/COUNT(O7:O101))*100)&gt;=40),"1","0")))</f>
        <v>3</v>
      </c>
      <c r="P107" s="83" t="str">
        <f t="shared" ref="P107" si="38" xml:space="preserve"> IF(((P106/COUNT(P7:P101))*100)&gt;=60,"3", IF(AND(((P106/COUNT(P7:P101))*100)&lt;60, ((P106/COUNT(P7:P101))*100)&gt;=50),"2", IF( AND(((P106/COUNT(P7:P101))*100)&lt;50, ((P106/COUNT(P7:P101))*100)&gt;=40),"1","0")))</f>
        <v>3</v>
      </c>
      <c r="Q107" s="83" t="str">
        <f t="shared" ref="Q107" si="39" xml:space="preserve"> IF(((Q106/COUNT(Q7:Q101))*100)&gt;=60,"3", IF(AND(((Q106/COUNT(Q7:Q101))*100)&lt;60, ((Q106/COUNT(Q7:Q101))*100)&gt;=50),"2", IF( AND(((Q106/COUNT(Q7:Q101))*100)&lt;50, ((Q106/COUNT(Q7:Q101))*100)&gt;=40),"1","0")))</f>
        <v>3</v>
      </c>
      <c r="R107" s="83" t="str">
        <f t="shared" ref="R107" si="40" xml:space="preserve"> IF(((R106/COUNT(R7:R101))*100)&gt;=60,"3", IF(AND(((R106/COUNT(R7:R101))*100)&lt;60, ((R106/COUNT(R7:R101))*100)&gt;=50),"2", IF( AND(((R106/COUNT(R7:R101))*100)&lt;50, ((R106/COUNT(R7:R101))*100)&gt;=40),"1","0")))</f>
        <v>1</v>
      </c>
      <c r="S107" s="83" t="str">
        <f t="shared" ref="S107" si="41" xml:space="preserve"> IF(((S106/COUNT(S7:S101))*100)&gt;=60,"3", IF(AND(((S106/COUNT(S7:S101))*100)&lt;60, ((S106/COUNT(S7:S101))*100)&gt;=50),"2", IF( AND(((S106/COUNT(S7:S101))*100)&lt;50, ((S106/COUNT(S7:S101))*100)&gt;=40),"1","0")))</f>
        <v>2</v>
      </c>
      <c r="T107" s="83" t="str">
        <f t="shared" ref="T107" si="42" xml:space="preserve"> IF(((T106/COUNT(T7:T101))*100)&gt;=60,"3", IF(AND(((T106/COUNT(T7:T101))*100)&lt;60, ((T106/COUNT(T7:T101))*100)&gt;=50),"2", IF( AND(((T106/COUNT(T7:T101))*100)&lt;50, ((T106/COUNT(T7:T101))*100)&gt;=40),"1","0")))</f>
        <v>2</v>
      </c>
      <c r="U107" s="83" t="str">
        <f t="shared" ref="U107" si="43" xml:space="preserve"> IF(((U106/COUNT(U7:U101))*100)&gt;=60,"3", IF(AND(((U106/COUNT(U7:U101))*100)&lt;60, ((U106/COUNT(U7:U101))*100)&gt;=50),"2", IF( AND(((U106/COUNT(U7:U101))*100)&lt;50, ((U106/COUNT(U7:U101))*100)&gt;=40),"1","0")))</f>
        <v>1</v>
      </c>
      <c r="V107" s="83" t="str">
        <f t="shared" ref="V107" si="44" xml:space="preserve"> IF(((V106/COUNT(V7:V101))*100)&gt;=60,"3", IF(AND(((V106/COUNT(V7:V101))*100)&lt;60, ((V106/COUNT(V7:V101))*100)&gt;=50),"2", IF( AND(((V106/COUNT(V7:V101))*100)&lt;50, ((V106/COUNT(V7:V101))*100)&gt;=40),"1","0")))</f>
        <v>1</v>
      </c>
      <c r="W107" s="83" t="str">
        <f t="shared" ref="W107" si="45" xml:space="preserve"> IF(((W106/COUNT(W7:W101))*100)&gt;=60,"3", IF(AND(((W106/COUNT(W7:W101))*100)&lt;60, ((W106/COUNT(W7:W101))*100)&gt;=50),"2", IF( AND(((W106/COUNT(W7:W101))*100)&lt;50, ((W106/COUNT(W7:W101))*100)&gt;=40),"1","0")))</f>
        <v>2</v>
      </c>
      <c r="X107" s="83" t="str">
        <f t="shared" ref="X107" si="46" xml:space="preserve"> IF(((X106/COUNT(X7:X101))*100)&gt;=60,"3", IF(AND(((X106/COUNT(X7:X101))*100)&lt;60, ((X106/COUNT(X7:X101))*100)&gt;=50),"2", IF( AND(((X106/COUNT(X7:X101))*100)&lt;50, ((X106/COUNT(X7:X101))*100)&gt;=40),"1","0")))</f>
        <v>2</v>
      </c>
      <c r="Y107" s="83" t="str">
        <f t="shared" ref="Y107" si="47" xml:space="preserve"> IF(((Y106/COUNT(Y7:Y101))*100)&gt;=60,"3", IF(AND(((Y106/COUNT(Y7:Y101))*100)&lt;60, ((Y106/COUNT(Y7:Y101))*100)&gt;=50),"2", IF( AND(((Y106/COUNT(Y7:Y101))*100)&lt;50, ((Y106/COUNT(Y7:Y101))*100)&gt;=40),"1","0")))</f>
        <v>1</v>
      </c>
      <c r="Z107" s="83" t="str">
        <f t="shared" ref="Z107" si="48" xml:space="preserve"> IF(((Z106/COUNT(Z7:Z101))*100)&gt;=60,"3", IF(AND(((Z106/COUNT(Z7:Z101))*100)&lt;60, ((Z106/COUNT(Z7:Z101))*100)&gt;=50),"2", IF( AND(((Z106/COUNT(Z7:Z101))*100)&lt;50, ((Z106/COUNT(Z7:Z101))*100)&gt;=40),"1","0")))</f>
        <v>1</v>
      </c>
    </row>
    <row r="108" spans="1:44" ht="21" thickBot="1" x14ac:dyDescent="0.35">
      <c r="A108" s="183" t="s">
        <v>21</v>
      </c>
      <c r="B108" s="184"/>
      <c r="C108" s="185"/>
      <c r="D108" s="11">
        <f>((D106/COUNT(D7:D101))*D107)</f>
        <v>1.8275862068965518</v>
      </c>
      <c r="E108" s="11">
        <f t="shared" ref="E108:X108" si="49">((E106/COUNT(E7:E101))*E107)</f>
        <v>1.1724137931034482</v>
      </c>
      <c r="F108" s="11">
        <f t="shared" si="49"/>
        <v>1.1954022988505748</v>
      </c>
      <c r="G108" s="11">
        <f t="shared" si="49"/>
        <v>1.1264367816091954</v>
      </c>
      <c r="H108" s="11">
        <f t="shared" si="49"/>
        <v>1.8275862068965518</v>
      </c>
      <c r="I108" s="11">
        <f t="shared" si="49"/>
        <v>1</v>
      </c>
      <c r="J108" s="11">
        <f t="shared" si="49"/>
        <v>1</v>
      </c>
      <c r="K108" s="11">
        <f t="shared" si="49"/>
        <v>2.1379310344827589</v>
      </c>
      <c r="L108" s="11">
        <f t="shared" si="49"/>
        <v>2.4827586206896552</v>
      </c>
      <c r="M108" s="11">
        <f t="shared" si="49"/>
        <v>2.2413793103448274</v>
      </c>
      <c r="N108" s="11">
        <f t="shared" si="49"/>
        <v>2.2068965517241379</v>
      </c>
      <c r="O108" s="11">
        <f t="shared" si="49"/>
        <v>2.1724137931034484</v>
      </c>
      <c r="P108" s="11">
        <f t="shared" si="49"/>
        <v>2.2978723404255321</v>
      </c>
      <c r="Q108" s="11">
        <f t="shared" si="49"/>
        <v>2.2978723404255321</v>
      </c>
      <c r="R108" s="11">
        <f t="shared" si="49"/>
        <v>0.4631578947368421</v>
      </c>
      <c r="S108" s="11">
        <f t="shared" si="49"/>
        <v>1.0947368421052632</v>
      </c>
      <c r="T108" s="11">
        <f t="shared" si="49"/>
        <v>1.0315789473684212</v>
      </c>
      <c r="U108" s="11">
        <f t="shared" si="49"/>
        <v>0.47368421052631576</v>
      </c>
      <c r="V108" s="11">
        <f t="shared" si="49"/>
        <v>0.48421052631578948</v>
      </c>
      <c r="W108" s="11">
        <f t="shared" si="49"/>
        <v>1.0526315789473684</v>
      </c>
      <c r="X108" s="11">
        <f t="shared" si="49"/>
        <v>1.0526315789473684</v>
      </c>
      <c r="Y108" s="88">
        <f>((Y106/COUNT(Y6:Y101))*Y107)</f>
        <v>0.43678160919540232</v>
      </c>
      <c r="Z108" s="88">
        <f>((Z106/COUNT(Z6:Z101))*Z107)</f>
        <v>0.43678160919540232</v>
      </c>
    </row>
    <row r="109" spans="1:44" ht="21" thickBot="1" x14ac:dyDescent="0.35">
      <c r="A109" s="2"/>
      <c r="B109" s="2"/>
      <c r="C109" s="2"/>
      <c r="D109" s="2"/>
    </row>
    <row r="110" spans="1:44" x14ac:dyDescent="0.3">
      <c r="A110" s="186" t="s">
        <v>22</v>
      </c>
      <c r="B110" s="187"/>
      <c r="C110" s="188"/>
      <c r="D110" s="2"/>
      <c r="E110" s="165" t="s">
        <v>23</v>
      </c>
      <c r="F110" s="166"/>
      <c r="G110" s="166"/>
      <c r="H110" s="166"/>
      <c r="I110" s="166"/>
      <c r="J110" s="166"/>
      <c r="K110" s="166"/>
      <c r="L110" s="166"/>
      <c r="M110" s="166"/>
      <c r="N110" s="167"/>
      <c r="O110" s="77" t="s">
        <v>13</v>
      </c>
      <c r="P110" s="19" t="s">
        <v>3</v>
      </c>
      <c r="Q110" s="19" t="s">
        <v>4</v>
      </c>
      <c r="R110" s="19" t="s">
        <v>5</v>
      </c>
      <c r="S110" s="20" t="s">
        <v>6</v>
      </c>
    </row>
    <row r="111" spans="1:44" ht="21" thickBot="1" x14ac:dyDescent="0.35">
      <c r="A111" s="21" t="s">
        <v>80</v>
      </c>
      <c r="B111" s="3"/>
      <c r="C111" s="22"/>
      <c r="D111" s="2"/>
      <c r="E111" s="168"/>
      <c r="F111" s="169"/>
      <c r="G111" s="169"/>
      <c r="H111" s="169"/>
      <c r="I111" s="169"/>
      <c r="J111" s="169"/>
      <c r="K111" s="169"/>
      <c r="L111" s="169"/>
      <c r="M111" s="169"/>
      <c r="N111" s="170"/>
      <c r="O111" s="4">
        <f>(R108*0.2+Z108*0.8)</f>
        <v>0.44205686630369034</v>
      </c>
      <c r="P111" s="4">
        <f>(S108*0.2+Z108*0.8)</f>
        <v>0.5683726557773745</v>
      </c>
      <c r="Q111" s="4">
        <f>(T108*0.2+Z108*0.8)</f>
        <v>0.55574107683000618</v>
      </c>
      <c r="R111" s="4">
        <f>(U108*0.2+Z108*0.8)</f>
        <v>0.44416212946158506</v>
      </c>
      <c r="S111" s="5">
        <f>(V108*0.2+Z108*0.8)</f>
        <v>0.44626739261947979</v>
      </c>
    </row>
    <row r="112" spans="1:44" x14ac:dyDescent="0.3">
      <c r="A112" s="21" t="s">
        <v>81</v>
      </c>
      <c r="B112" s="3"/>
      <c r="C112" s="22"/>
      <c r="D112" s="2"/>
    </row>
    <row r="113" spans="1:4" ht="21" thickBot="1" x14ac:dyDescent="0.35">
      <c r="A113" s="23" t="s">
        <v>82</v>
      </c>
      <c r="B113" s="24"/>
      <c r="C113" s="25"/>
      <c r="D113" s="2"/>
    </row>
  </sheetData>
  <mergeCells count="22">
    <mergeCell ref="A105:C105"/>
    <mergeCell ref="A106:C106"/>
    <mergeCell ref="A107:C107"/>
    <mergeCell ref="A108:C108"/>
    <mergeCell ref="A110:C110"/>
    <mergeCell ref="E110:N111"/>
    <mergeCell ref="Y4:Y6"/>
    <mergeCell ref="Z4:Z6"/>
    <mergeCell ref="D5:J5"/>
    <mergeCell ref="K5:Q5"/>
    <mergeCell ref="A103:C103"/>
    <mergeCell ref="A104:C104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113"/>
  <sheetViews>
    <sheetView topLeftCell="D1" zoomScale="70" zoomScaleNormal="70" workbookViewId="0">
      <selection activeCell="P7" sqref="P7:P101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49.140625" style="1" customWidth="1"/>
    <col min="4" max="8" width="13.28515625" style="1" bestFit="1" customWidth="1"/>
    <col min="9" max="9" width="15.7109375" style="1" bestFit="1" customWidth="1"/>
    <col min="10" max="10" width="18.42578125" style="1" bestFit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43" width="8.85546875" style="124"/>
    <col min="44" max="44" width="8.85546875" style="123"/>
    <col min="45" max="265" width="8.85546875" style="121"/>
    <col min="266" max="16384" width="8.85546875" style="1"/>
  </cols>
  <sheetData>
    <row r="1" spans="1:44" x14ac:dyDescent="0.3">
      <c r="A1" s="141" t="s">
        <v>103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</row>
    <row r="2" spans="1:44" ht="21" thickBot="1" x14ac:dyDescent="0.35">
      <c r="A2" s="141" t="str">
        <f>'BADM 2'!A2:Z2</f>
        <v>COMMRCE  Department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44" ht="21" thickBot="1" x14ac:dyDescent="0.35">
      <c r="A3" s="142" t="s">
        <v>85</v>
      </c>
      <c r="B3" s="143"/>
      <c r="C3" s="130" t="s">
        <v>204</v>
      </c>
      <c r="D3" s="95" t="s">
        <v>100</v>
      </c>
      <c r="E3" s="94"/>
      <c r="F3" s="144" t="s">
        <v>7</v>
      </c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</row>
    <row r="4" spans="1:44" ht="21" customHeight="1" thickBot="1" x14ac:dyDescent="0.35">
      <c r="A4" s="145" t="s">
        <v>0</v>
      </c>
      <c r="B4" s="147" t="s">
        <v>1</v>
      </c>
      <c r="C4" s="150" t="s">
        <v>2</v>
      </c>
      <c r="D4" s="153" t="s">
        <v>101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5"/>
      <c r="R4" s="156" t="s">
        <v>102</v>
      </c>
      <c r="S4" s="157"/>
      <c r="T4" s="157"/>
      <c r="U4" s="157"/>
      <c r="V4" s="158"/>
      <c r="W4" s="17" t="s">
        <v>16</v>
      </c>
      <c r="X4" s="162" t="s">
        <v>15</v>
      </c>
      <c r="Y4" s="171" t="s">
        <v>83</v>
      </c>
      <c r="Z4" s="174" t="s">
        <v>84</v>
      </c>
    </row>
    <row r="5" spans="1:44" x14ac:dyDescent="0.3">
      <c r="A5" s="146"/>
      <c r="B5" s="148"/>
      <c r="C5" s="151"/>
      <c r="D5" s="177" t="s">
        <v>12</v>
      </c>
      <c r="E5" s="178"/>
      <c r="F5" s="178"/>
      <c r="G5" s="178"/>
      <c r="H5" s="178"/>
      <c r="I5" s="178"/>
      <c r="J5" s="179"/>
      <c r="K5" s="180" t="s">
        <v>89</v>
      </c>
      <c r="L5" s="181"/>
      <c r="M5" s="181"/>
      <c r="N5" s="181"/>
      <c r="O5" s="181"/>
      <c r="P5" s="181"/>
      <c r="Q5" s="182"/>
      <c r="R5" s="159"/>
      <c r="S5" s="160"/>
      <c r="T5" s="160"/>
      <c r="U5" s="160"/>
      <c r="V5" s="161"/>
      <c r="W5" s="18" t="s">
        <v>14</v>
      </c>
      <c r="X5" s="163"/>
      <c r="Y5" s="172"/>
      <c r="Z5" s="175"/>
    </row>
    <row r="6" spans="1:44" ht="21" thickBot="1" x14ac:dyDescent="0.35">
      <c r="A6" s="146"/>
      <c r="B6" s="149"/>
      <c r="C6" s="152"/>
      <c r="D6" s="107" t="s">
        <v>10</v>
      </c>
      <c r="E6" s="108" t="s">
        <v>86</v>
      </c>
      <c r="F6" s="108" t="s">
        <v>9</v>
      </c>
      <c r="G6" s="108" t="s">
        <v>87</v>
      </c>
      <c r="H6" s="108" t="s">
        <v>88</v>
      </c>
      <c r="I6" s="109" t="s">
        <v>11</v>
      </c>
      <c r="J6" s="110" t="s">
        <v>97</v>
      </c>
      <c r="K6" s="111" t="s">
        <v>90</v>
      </c>
      <c r="L6" s="112" t="s">
        <v>91</v>
      </c>
      <c r="M6" s="112" t="s">
        <v>92</v>
      </c>
      <c r="N6" s="112" t="s">
        <v>93</v>
      </c>
      <c r="O6" s="112" t="s">
        <v>94</v>
      </c>
      <c r="P6" s="112" t="s">
        <v>95</v>
      </c>
      <c r="Q6" s="113" t="s">
        <v>98</v>
      </c>
      <c r="R6" s="85" t="s">
        <v>13</v>
      </c>
      <c r="S6" s="86" t="s">
        <v>3</v>
      </c>
      <c r="T6" s="86" t="s">
        <v>4</v>
      </c>
      <c r="U6" s="86" t="s">
        <v>5</v>
      </c>
      <c r="V6" s="84" t="s">
        <v>6</v>
      </c>
      <c r="W6" s="114" t="s">
        <v>96</v>
      </c>
      <c r="X6" s="164"/>
      <c r="Y6" s="173"/>
      <c r="Z6" s="176"/>
    </row>
    <row r="7" spans="1:44" s="121" customFormat="1" x14ac:dyDescent="0.3">
      <c r="A7" s="115">
        <v>1</v>
      </c>
      <c r="B7" s="125">
        <v>204293</v>
      </c>
      <c r="C7" s="125" t="s">
        <v>119</v>
      </c>
      <c r="D7" s="116"/>
      <c r="E7" s="116"/>
      <c r="F7" s="116"/>
      <c r="G7" s="116"/>
      <c r="H7" s="116"/>
      <c r="I7" s="116"/>
      <c r="J7" s="116"/>
      <c r="K7" s="117"/>
      <c r="L7" s="117"/>
      <c r="M7" s="117"/>
      <c r="N7" s="117"/>
      <c r="O7" s="117"/>
      <c r="P7" s="117"/>
      <c r="Q7" s="117"/>
      <c r="R7" s="118"/>
      <c r="S7" s="118"/>
      <c r="T7" s="118"/>
      <c r="U7" s="118"/>
      <c r="V7" s="118"/>
      <c r="W7" s="28"/>
      <c r="X7" s="120"/>
      <c r="Y7" s="125" t="s">
        <v>199</v>
      </c>
      <c r="Z7" s="122" t="e">
        <f>Y7*0.8</f>
        <v>#VALUE!</v>
      </c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3"/>
    </row>
    <row r="8" spans="1:44" s="121" customFormat="1" x14ac:dyDescent="0.3">
      <c r="A8" s="115">
        <v>2</v>
      </c>
      <c r="B8" s="125">
        <v>204294</v>
      </c>
      <c r="C8" s="125" t="s">
        <v>105</v>
      </c>
      <c r="D8" s="116">
        <v>12</v>
      </c>
      <c r="E8" s="116">
        <v>11</v>
      </c>
      <c r="F8" s="116">
        <v>10</v>
      </c>
      <c r="G8" s="116">
        <v>12</v>
      </c>
      <c r="H8" s="116">
        <v>12.5</v>
      </c>
      <c r="I8" s="116">
        <f t="shared" ref="I8:I71" si="0">SUM(D8:H8)</f>
        <v>57.5</v>
      </c>
      <c r="J8" s="116">
        <f t="shared" ref="J8:J71" si="1">I8*0.15</f>
        <v>8.625</v>
      </c>
      <c r="K8" s="117">
        <v>3</v>
      </c>
      <c r="L8" s="117">
        <v>4</v>
      </c>
      <c r="M8" s="117">
        <v>3</v>
      </c>
      <c r="N8" s="117">
        <v>2</v>
      </c>
      <c r="O8" s="117">
        <v>3</v>
      </c>
      <c r="P8" s="117">
        <f t="shared" ref="P8:P71" si="2">SUM(K8:O8)</f>
        <v>15</v>
      </c>
      <c r="Q8" s="117">
        <f t="shared" ref="Q8:Q71" si="3">P8*0.05</f>
        <v>0.75</v>
      </c>
      <c r="R8" s="118">
        <f t="shared" ref="R8:R71" si="4">D8*0.15+K8*0.05</f>
        <v>1.9499999999999997</v>
      </c>
      <c r="S8" s="118">
        <f t="shared" ref="S8:S71" si="5">E8*0.15+L8*0.05</f>
        <v>1.8499999999999999</v>
      </c>
      <c r="T8" s="118">
        <f t="shared" ref="T8:T71" si="6">F8*0.15+M8*0.05</f>
        <v>1.65</v>
      </c>
      <c r="U8" s="118">
        <f t="shared" ref="U8:U71" si="7">G8*0.15+N8*0.05</f>
        <v>1.9</v>
      </c>
      <c r="V8" s="118">
        <f t="shared" ref="V8:V71" si="8">H8*0.15+O8*0.05</f>
        <v>2.0249999999999999</v>
      </c>
      <c r="W8" s="28">
        <f t="shared" ref="W8:W71" si="9">I8+P8</f>
        <v>72.5</v>
      </c>
      <c r="X8" s="120">
        <f t="shared" ref="X8:X71" si="10">W8*0.2</f>
        <v>14.5</v>
      </c>
      <c r="Y8" s="125">
        <v>62</v>
      </c>
      <c r="Z8" s="122">
        <f t="shared" ref="Z8:Z71" si="11">Y8*0.8</f>
        <v>49.6</v>
      </c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3"/>
    </row>
    <row r="9" spans="1:44" s="121" customFormat="1" x14ac:dyDescent="0.3">
      <c r="A9" s="115">
        <v>3</v>
      </c>
      <c r="B9" s="125">
        <v>204295</v>
      </c>
      <c r="C9" s="125" t="s">
        <v>106</v>
      </c>
      <c r="D9" s="116">
        <v>13</v>
      </c>
      <c r="E9" s="116">
        <v>14</v>
      </c>
      <c r="F9" s="116">
        <v>12</v>
      </c>
      <c r="G9" s="116">
        <v>10</v>
      </c>
      <c r="H9" s="116">
        <v>12</v>
      </c>
      <c r="I9" s="116">
        <f t="shared" si="0"/>
        <v>61</v>
      </c>
      <c r="J9" s="116">
        <f t="shared" si="1"/>
        <v>9.15</v>
      </c>
      <c r="K9" s="117">
        <v>4</v>
      </c>
      <c r="L9" s="117">
        <v>4</v>
      </c>
      <c r="M9" s="117">
        <v>5</v>
      </c>
      <c r="N9" s="117">
        <v>3</v>
      </c>
      <c r="O9" s="117">
        <v>3</v>
      </c>
      <c r="P9" s="117">
        <f t="shared" si="2"/>
        <v>19</v>
      </c>
      <c r="Q9" s="117">
        <f t="shared" si="3"/>
        <v>0.95000000000000007</v>
      </c>
      <c r="R9" s="118">
        <f t="shared" si="4"/>
        <v>2.15</v>
      </c>
      <c r="S9" s="118">
        <f t="shared" si="5"/>
        <v>2.3000000000000003</v>
      </c>
      <c r="T9" s="118">
        <f t="shared" si="6"/>
        <v>2.0499999999999998</v>
      </c>
      <c r="U9" s="118">
        <f t="shared" si="7"/>
        <v>1.65</v>
      </c>
      <c r="V9" s="118">
        <f t="shared" si="8"/>
        <v>1.9499999999999997</v>
      </c>
      <c r="W9" s="28">
        <f t="shared" si="9"/>
        <v>80</v>
      </c>
      <c r="X9" s="120">
        <f t="shared" si="10"/>
        <v>16</v>
      </c>
      <c r="Y9" s="125">
        <v>67</v>
      </c>
      <c r="Z9" s="122">
        <f t="shared" si="11"/>
        <v>53.6</v>
      </c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3"/>
    </row>
    <row r="10" spans="1:44" s="121" customFormat="1" x14ac:dyDescent="0.3">
      <c r="A10" s="115">
        <v>4</v>
      </c>
      <c r="B10" s="125">
        <v>204296</v>
      </c>
      <c r="C10" s="125" t="s">
        <v>107</v>
      </c>
      <c r="D10" s="116">
        <v>13</v>
      </c>
      <c r="E10" s="116">
        <v>14</v>
      </c>
      <c r="F10" s="116">
        <v>15</v>
      </c>
      <c r="G10" s="116">
        <v>12</v>
      </c>
      <c r="H10" s="116">
        <v>12</v>
      </c>
      <c r="I10" s="116">
        <f t="shared" si="0"/>
        <v>66</v>
      </c>
      <c r="J10" s="116">
        <f t="shared" si="1"/>
        <v>9.9</v>
      </c>
      <c r="K10" s="117">
        <v>3</v>
      </c>
      <c r="L10" s="117">
        <v>4</v>
      </c>
      <c r="M10" s="117">
        <v>3</v>
      </c>
      <c r="N10" s="117">
        <v>2</v>
      </c>
      <c r="O10" s="117">
        <v>4</v>
      </c>
      <c r="P10" s="117">
        <f t="shared" si="2"/>
        <v>16</v>
      </c>
      <c r="Q10" s="117">
        <f t="shared" si="3"/>
        <v>0.8</v>
      </c>
      <c r="R10" s="118">
        <f t="shared" si="4"/>
        <v>2.1</v>
      </c>
      <c r="S10" s="118">
        <f t="shared" si="5"/>
        <v>2.3000000000000003</v>
      </c>
      <c r="T10" s="118">
        <f t="shared" si="6"/>
        <v>2.4</v>
      </c>
      <c r="U10" s="118">
        <f t="shared" si="7"/>
        <v>1.9</v>
      </c>
      <c r="V10" s="118">
        <f t="shared" si="8"/>
        <v>1.9999999999999998</v>
      </c>
      <c r="W10" s="28">
        <f t="shared" si="9"/>
        <v>82</v>
      </c>
      <c r="X10" s="120">
        <f t="shared" si="10"/>
        <v>16.400000000000002</v>
      </c>
      <c r="Y10" s="125">
        <v>63</v>
      </c>
      <c r="Z10" s="122">
        <f t="shared" si="11"/>
        <v>50.400000000000006</v>
      </c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3"/>
    </row>
    <row r="11" spans="1:44" s="121" customFormat="1" x14ac:dyDescent="0.3">
      <c r="A11" s="115">
        <v>5</v>
      </c>
      <c r="B11" s="125">
        <v>204297</v>
      </c>
      <c r="C11" s="125" t="s">
        <v>108</v>
      </c>
      <c r="D11" s="116">
        <v>13</v>
      </c>
      <c r="E11" s="116">
        <v>14</v>
      </c>
      <c r="F11" s="116">
        <v>10</v>
      </c>
      <c r="G11" s="116">
        <v>14</v>
      </c>
      <c r="H11" s="116">
        <v>15</v>
      </c>
      <c r="I11" s="116">
        <f t="shared" si="0"/>
        <v>66</v>
      </c>
      <c r="J11" s="116">
        <f t="shared" si="1"/>
        <v>9.9</v>
      </c>
      <c r="K11" s="117">
        <v>3</v>
      </c>
      <c r="L11" s="117">
        <v>2</v>
      </c>
      <c r="M11" s="117">
        <v>3</v>
      </c>
      <c r="N11" s="117">
        <v>2</v>
      </c>
      <c r="O11" s="117">
        <v>4</v>
      </c>
      <c r="P11" s="117">
        <f t="shared" si="2"/>
        <v>14</v>
      </c>
      <c r="Q11" s="117">
        <f t="shared" si="3"/>
        <v>0.70000000000000007</v>
      </c>
      <c r="R11" s="118">
        <f t="shared" si="4"/>
        <v>2.1</v>
      </c>
      <c r="S11" s="118">
        <f t="shared" si="5"/>
        <v>2.2000000000000002</v>
      </c>
      <c r="T11" s="118">
        <f t="shared" si="6"/>
        <v>1.65</v>
      </c>
      <c r="U11" s="118">
        <f t="shared" si="7"/>
        <v>2.2000000000000002</v>
      </c>
      <c r="V11" s="118">
        <f t="shared" si="8"/>
        <v>2.4500000000000002</v>
      </c>
      <c r="W11" s="28">
        <f t="shared" si="9"/>
        <v>80</v>
      </c>
      <c r="X11" s="120">
        <f t="shared" si="10"/>
        <v>16</v>
      </c>
      <c r="Y11" s="125">
        <v>68</v>
      </c>
      <c r="Z11" s="122">
        <f t="shared" si="11"/>
        <v>54.400000000000006</v>
      </c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3"/>
    </row>
    <row r="12" spans="1:44" s="121" customFormat="1" x14ac:dyDescent="0.3">
      <c r="A12" s="115">
        <v>6</v>
      </c>
      <c r="B12" s="125">
        <v>204298</v>
      </c>
      <c r="C12" s="125" t="s">
        <v>109</v>
      </c>
      <c r="D12" s="116">
        <v>15</v>
      </c>
      <c r="E12" s="116">
        <v>16</v>
      </c>
      <c r="F12" s="116">
        <v>17.5</v>
      </c>
      <c r="G12" s="116">
        <v>10</v>
      </c>
      <c r="H12" s="116">
        <v>9</v>
      </c>
      <c r="I12" s="116">
        <f t="shared" si="0"/>
        <v>67.5</v>
      </c>
      <c r="J12" s="116">
        <f t="shared" si="1"/>
        <v>10.125</v>
      </c>
      <c r="K12" s="117">
        <v>4</v>
      </c>
      <c r="L12" s="117">
        <v>2</v>
      </c>
      <c r="M12" s="117">
        <v>4.5</v>
      </c>
      <c r="N12" s="117">
        <v>4</v>
      </c>
      <c r="O12" s="117">
        <v>3</v>
      </c>
      <c r="P12" s="117">
        <f t="shared" si="2"/>
        <v>17.5</v>
      </c>
      <c r="Q12" s="117">
        <f t="shared" si="3"/>
        <v>0.875</v>
      </c>
      <c r="R12" s="118">
        <f t="shared" si="4"/>
        <v>2.4500000000000002</v>
      </c>
      <c r="S12" s="118">
        <f t="shared" si="5"/>
        <v>2.5</v>
      </c>
      <c r="T12" s="118">
        <f t="shared" si="6"/>
        <v>2.85</v>
      </c>
      <c r="U12" s="118">
        <f t="shared" si="7"/>
        <v>1.7</v>
      </c>
      <c r="V12" s="118">
        <f t="shared" si="8"/>
        <v>1.5</v>
      </c>
      <c r="W12" s="28">
        <f t="shared" si="9"/>
        <v>85</v>
      </c>
      <c r="X12" s="120">
        <f t="shared" si="10"/>
        <v>17</v>
      </c>
      <c r="Y12" s="125">
        <v>66</v>
      </c>
      <c r="Z12" s="122">
        <f t="shared" si="11"/>
        <v>52.800000000000004</v>
      </c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3"/>
    </row>
    <row r="13" spans="1:44" s="121" customFormat="1" x14ac:dyDescent="0.3">
      <c r="A13" s="115">
        <v>7</v>
      </c>
      <c r="B13" s="125">
        <v>204299</v>
      </c>
      <c r="C13" s="125" t="s">
        <v>110</v>
      </c>
      <c r="D13" s="116">
        <v>10</v>
      </c>
      <c r="E13" s="116">
        <v>10</v>
      </c>
      <c r="F13" s="116">
        <v>12</v>
      </c>
      <c r="G13" s="116">
        <v>13</v>
      </c>
      <c r="H13" s="116">
        <v>14</v>
      </c>
      <c r="I13" s="116">
        <f t="shared" si="0"/>
        <v>59</v>
      </c>
      <c r="J13" s="116">
        <f t="shared" si="1"/>
        <v>8.85</v>
      </c>
      <c r="K13" s="117">
        <v>3</v>
      </c>
      <c r="L13" s="117">
        <v>4</v>
      </c>
      <c r="M13" s="117">
        <v>2.5</v>
      </c>
      <c r="N13" s="117">
        <v>4</v>
      </c>
      <c r="O13" s="117">
        <v>2</v>
      </c>
      <c r="P13" s="117">
        <f t="shared" si="2"/>
        <v>15.5</v>
      </c>
      <c r="Q13" s="117">
        <f t="shared" si="3"/>
        <v>0.77500000000000002</v>
      </c>
      <c r="R13" s="118">
        <f t="shared" si="4"/>
        <v>1.65</v>
      </c>
      <c r="S13" s="118">
        <f t="shared" si="5"/>
        <v>1.7</v>
      </c>
      <c r="T13" s="118">
        <f t="shared" si="6"/>
        <v>1.9249999999999998</v>
      </c>
      <c r="U13" s="118">
        <f t="shared" si="7"/>
        <v>2.15</v>
      </c>
      <c r="V13" s="118">
        <f t="shared" si="8"/>
        <v>2.2000000000000002</v>
      </c>
      <c r="W13" s="28">
        <f t="shared" si="9"/>
        <v>74.5</v>
      </c>
      <c r="X13" s="120">
        <f t="shared" si="10"/>
        <v>14.9</v>
      </c>
      <c r="Y13" s="125">
        <v>63</v>
      </c>
      <c r="Z13" s="122">
        <f t="shared" si="11"/>
        <v>50.400000000000006</v>
      </c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3"/>
    </row>
    <row r="14" spans="1:44" s="121" customFormat="1" x14ac:dyDescent="0.3">
      <c r="A14" s="115">
        <v>8</v>
      </c>
      <c r="B14" s="125">
        <v>204300</v>
      </c>
      <c r="C14" s="125" t="s">
        <v>111</v>
      </c>
      <c r="D14" s="116">
        <v>12</v>
      </c>
      <c r="E14" s="116">
        <v>13</v>
      </c>
      <c r="F14" s="116">
        <v>14</v>
      </c>
      <c r="G14" s="116">
        <v>15</v>
      </c>
      <c r="H14" s="116">
        <v>16</v>
      </c>
      <c r="I14" s="116">
        <f t="shared" si="0"/>
        <v>70</v>
      </c>
      <c r="J14" s="116">
        <f t="shared" si="1"/>
        <v>10.5</v>
      </c>
      <c r="K14" s="117">
        <v>4</v>
      </c>
      <c r="L14" s="117">
        <v>4.5</v>
      </c>
      <c r="M14" s="117">
        <v>5</v>
      </c>
      <c r="N14" s="117">
        <v>4.5</v>
      </c>
      <c r="O14" s="117">
        <v>4</v>
      </c>
      <c r="P14" s="117">
        <f t="shared" si="2"/>
        <v>22</v>
      </c>
      <c r="Q14" s="117">
        <f t="shared" si="3"/>
        <v>1.1000000000000001</v>
      </c>
      <c r="R14" s="118">
        <f t="shared" si="4"/>
        <v>1.9999999999999998</v>
      </c>
      <c r="S14" s="118">
        <f t="shared" si="5"/>
        <v>2.1749999999999998</v>
      </c>
      <c r="T14" s="118">
        <f t="shared" si="6"/>
        <v>2.35</v>
      </c>
      <c r="U14" s="118">
        <f t="shared" si="7"/>
        <v>2.4750000000000001</v>
      </c>
      <c r="V14" s="118">
        <f t="shared" si="8"/>
        <v>2.6</v>
      </c>
      <c r="W14" s="28">
        <f t="shared" si="9"/>
        <v>92</v>
      </c>
      <c r="X14" s="120">
        <f t="shared" si="10"/>
        <v>18.400000000000002</v>
      </c>
      <c r="Y14" s="125">
        <v>63</v>
      </c>
      <c r="Z14" s="122">
        <f t="shared" si="11"/>
        <v>50.400000000000006</v>
      </c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3"/>
    </row>
    <row r="15" spans="1:44" s="121" customFormat="1" x14ac:dyDescent="0.3">
      <c r="A15" s="115">
        <v>9</v>
      </c>
      <c r="B15" s="125">
        <v>204301</v>
      </c>
      <c r="C15" s="125" t="s">
        <v>112</v>
      </c>
      <c r="D15" s="116">
        <v>13</v>
      </c>
      <c r="E15" s="116">
        <v>14</v>
      </c>
      <c r="F15" s="116">
        <v>12</v>
      </c>
      <c r="G15" s="116">
        <v>10</v>
      </c>
      <c r="H15" s="116">
        <v>12</v>
      </c>
      <c r="I15" s="116">
        <f t="shared" si="0"/>
        <v>61</v>
      </c>
      <c r="J15" s="116">
        <f t="shared" si="1"/>
        <v>9.15</v>
      </c>
      <c r="K15" s="117">
        <v>3</v>
      </c>
      <c r="L15" s="117">
        <v>2.5</v>
      </c>
      <c r="M15" s="117">
        <v>4</v>
      </c>
      <c r="N15" s="117">
        <v>3</v>
      </c>
      <c r="O15" s="117">
        <v>2</v>
      </c>
      <c r="P15" s="117">
        <f t="shared" si="2"/>
        <v>14.5</v>
      </c>
      <c r="Q15" s="117">
        <f t="shared" si="3"/>
        <v>0.72500000000000009</v>
      </c>
      <c r="R15" s="118">
        <f t="shared" si="4"/>
        <v>2.1</v>
      </c>
      <c r="S15" s="118">
        <f t="shared" si="5"/>
        <v>2.2250000000000001</v>
      </c>
      <c r="T15" s="118">
        <f t="shared" si="6"/>
        <v>1.9999999999999998</v>
      </c>
      <c r="U15" s="118">
        <f t="shared" si="7"/>
        <v>1.65</v>
      </c>
      <c r="V15" s="118">
        <f t="shared" si="8"/>
        <v>1.9</v>
      </c>
      <c r="W15" s="28">
        <f t="shared" si="9"/>
        <v>75.5</v>
      </c>
      <c r="X15" s="120">
        <f t="shared" si="10"/>
        <v>15.100000000000001</v>
      </c>
      <c r="Y15" s="125">
        <v>64</v>
      </c>
      <c r="Z15" s="122">
        <f t="shared" si="11"/>
        <v>51.2</v>
      </c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3"/>
    </row>
    <row r="16" spans="1:44" s="121" customFormat="1" x14ac:dyDescent="0.3">
      <c r="A16" s="115">
        <v>10</v>
      </c>
      <c r="B16" s="125">
        <v>204302</v>
      </c>
      <c r="C16" s="125" t="s">
        <v>113</v>
      </c>
      <c r="D16" s="116">
        <v>10</v>
      </c>
      <c r="E16" s="116">
        <v>11.5</v>
      </c>
      <c r="F16" s="116">
        <v>12</v>
      </c>
      <c r="G16" s="116">
        <v>13</v>
      </c>
      <c r="H16" s="116">
        <v>14</v>
      </c>
      <c r="I16" s="116">
        <f t="shared" si="0"/>
        <v>60.5</v>
      </c>
      <c r="J16" s="116">
        <f t="shared" si="1"/>
        <v>9.0749999999999993</v>
      </c>
      <c r="K16" s="117">
        <v>4</v>
      </c>
      <c r="L16" s="117">
        <v>4</v>
      </c>
      <c r="M16" s="117">
        <v>2</v>
      </c>
      <c r="N16" s="117">
        <v>5</v>
      </c>
      <c r="O16" s="117">
        <v>2.5</v>
      </c>
      <c r="P16" s="117">
        <f t="shared" si="2"/>
        <v>17.5</v>
      </c>
      <c r="Q16" s="117">
        <f t="shared" si="3"/>
        <v>0.875</v>
      </c>
      <c r="R16" s="118">
        <f t="shared" si="4"/>
        <v>1.7</v>
      </c>
      <c r="S16" s="118">
        <f t="shared" si="5"/>
        <v>1.9249999999999998</v>
      </c>
      <c r="T16" s="118">
        <f t="shared" si="6"/>
        <v>1.9</v>
      </c>
      <c r="U16" s="118">
        <f t="shared" si="7"/>
        <v>2.2000000000000002</v>
      </c>
      <c r="V16" s="118">
        <f t="shared" si="8"/>
        <v>2.2250000000000001</v>
      </c>
      <c r="W16" s="28">
        <f t="shared" si="9"/>
        <v>78</v>
      </c>
      <c r="X16" s="120">
        <f t="shared" si="10"/>
        <v>15.600000000000001</v>
      </c>
      <c r="Y16" s="125">
        <v>62</v>
      </c>
      <c r="Z16" s="122">
        <f t="shared" si="11"/>
        <v>49.6</v>
      </c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3"/>
    </row>
    <row r="17" spans="1:44" s="121" customFormat="1" x14ac:dyDescent="0.3">
      <c r="A17" s="115">
        <v>11</v>
      </c>
      <c r="B17" s="125">
        <v>204303</v>
      </c>
      <c r="C17" s="125" t="s">
        <v>114</v>
      </c>
      <c r="D17" s="116">
        <v>11</v>
      </c>
      <c r="E17" s="116">
        <v>13</v>
      </c>
      <c r="F17" s="116">
        <v>14</v>
      </c>
      <c r="G17" s="116">
        <v>16</v>
      </c>
      <c r="H17" s="116">
        <v>15</v>
      </c>
      <c r="I17" s="116">
        <f t="shared" si="0"/>
        <v>69</v>
      </c>
      <c r="J17" s="116">
        <f t="shared" si="1"/>
        <v>10.35</v>
      </c>
      <c r="K17" s="117">
        <v>4</v>
      </c>
      <c r="L17" s="117">
        <v>4.5</v>
      </c>
      <c r="M17" s="117">
        <v>3</v>
      </c>
      <c r="N17" s="117">
        <v>4</v>
      </c>
      <c r="O17" s="117">
        <v>5</v>
      </c>
      <c r="P17" s="117">
        <f t="shared" si="2"/>
        <v>20.5</v>
      </c>
      <c r="Q17" s="117">
        <f t="shared" si="3"/>
        <v>1.0250000000000001</v>
      </c>
      <c r="R17" s="118">
        <f t="shared" si="4"/>
        <v>1.8499999999999999</v>
      </c>
      <c r="S17" s="118">
        <f t="shared" si="5"/>
        <v>2.1749999999999998</v>
      </c>
      <c r="T17" s="118">
        <f t="shared" si="6"/>
        <v>2.25</v>
      </c>
      <c r="U17" s="118">
        <f t="shared" si="7"/>
        <v>2.6</v>
      </c>
      <c r="V17" s="118">
        <f t="shared" si="8"/>
        <v>2.5</v>
      </c>
      <c r="W17" s="28">
        <f t="shared" si="9"/>
        <v>89.5</v>
      </c>
      <c r="X17" s="120">
        <f t="shared" si="10"/>
        <v>17.900000000000002</v>
      </c>
      <c r="Y17" s="125">
        <v>62</v>
      </c>
      <c r="Z17" s="122">
        <f t="shared" si="11"/>
        <v>49.6</v>
      </c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3"/>
    </row>
    <row r="18" spans="1:44" s="121" customFormat="1" x14ac:dyDescent="0.3">
      <c r="A18" s="115">
        <v>12</v>
      </c>
      <c r="B18" s="125">
        <v>204304</v>
      </c>
      <c r="C18" s="125" t="s">
        <v>115</v>
      </c>
      <c r="D18" s="116">
        <v>13</v>
      </c>
      <c r="E18" s="116">
        <v>10</v>
      </c>
      <c r="F18" s="116">
        <v>12</v>
      </c>
      <c r="G18" s="116">
        <v>12.5</v>
      </c>
      <c r="H18" s="116">
        <v>12.5</v>
      </c>
      <c r="I18" s="116">
        <f t="shared" si="0"/>
        <v>60</v>
      </c>
      <c r="J18" s="116">
        <f t="shared" si="1"/>
        <v>9</v>
      </c>
      <c r="K18" s="117">
        <v>5</v>
      </c>
      <c r="L18" s="117">
        <v>4</v>
      </c>
      <c r="M18" s="117">
        <v>4.5</v>
      </c>
      <c r="N18" s="117">
        <v>5</v>
      </c>
      <c r="O18" s="117">
        <v>4</v>
      </c>
      <c r="P18" s="117">
        <f t="shared" si="2"/>
        <v>22.5</v>
      </c>
      <c r="Q18" s="117">
        <f t="shared" si="3"/>
        <v>1.125</v>
      </c>
      <c r="R18" s="118">
        <f t="shared" si="4"/>
        <v>2.2000000000000002</v>
      </c>
      <c r="S18" s="118">
        <f t="shared" si="5"/>
        <v>1.7</v>
      </c>
      <c r="T18" s="118">
        <f t="shared" si="6"/>
        <v>2.0249999999999999</v>
      </c>
      <c r="U18" s="118">
        <f t="shared" si="7"/>
        <v>2.125</v>
      </c>
      <c r="V18" s="118">
        <f t="shared" si="8"/>
        <v>2.0750000000000002</v>
      </c>
      <c r="W18" s="28">
        <f t="shared" si="9"/>
        <v>82.5</v>
      </c>
      <c r="X18" s="120">
        <f t="shared" si="10"/>
        <v>16.5</v>
      </c>
      <c r="Y18" s="125">
        <v>64</v>
      </c>
      <c r="Z18" s="122">
        <f t="shared" si="11"/>
        <v>51.2</v>
      </c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3"/>
    </row>
    <row r="19" spans="1:44" s="121" customFormat="1" x14ac:dyDescent="0.3">
      <c r="A19" s="115">
        <v>13</v>
      </c>
      <c r="B19" s="125">
        <v>204305</v>
      </c>
      <c r="C19" s="125" t="s">
        <v>116</v>
      </c>
      <c r="D19" s="116">
        <v>9</v>
      </c>
      <c r="E19" s="116">
        <v>12</v>
      </c>
      <c r="F19" s="116">
        <v>13</v>
      </c>
      <c r="G19" s="116">
        <v>15</v>
      </c>
      <c r="H19" s="116">
        <v>14</v>
      </c>
      <c r="I19" s="116">
        <f t="shared" si="0"/>
        <v>63</v>
      </c>
      <c r="J19" s="116">
        <f t="shared" si="1"/>
        <v>9.4499999999999993</v>
      </c>
      <c r="K19" s="117">
        <v>4</v>
      </c>
      <c r="L19" s="117">
        <v>3.5</v>
      </c>
      <c r="M19" s="117">
        <v>3</v>
      </c>
      <c r="N19" s="117">
        <v>3.5</v>
      </c>
      <c r="O19" s="117">
        <v>4</v>
      </c>
      <c r="P19" s="117">
        <f t="shared" si="2"/>
        <v>18</v>
      </c>
      <c r="Q19" s="117">
        <f t="shared" si="3"/>
        <v>0.9</v>
      </c>
      <c r="R19" s="118">
        <f t="shared" si="4"/>
        <v>1.5499999999999998</v>
      </c>
      <c r="S19" s="118">
        <f t="shared" si="5"/>
        <v>1.9749999999999999</v>
      </c>
      <c r="T19" s="118">
        <f t="shared" si="6"/>
        <v>2.1</v>
      </c>
      <c r="U19" s="118">
        <f t="shared" si="7"/>
        <v>2.4249999999999998</v>
      </c>
      <c r="V19" s="118">
        <f t="shared" si="8"/>
        <v>2.3000000000000003</v>
      </c>
      <c r="W19" s="28">
        <f t="shared" si="9"/>
        <v>81</v>
      </c>
      <c r="X19" s="120">
        <f t="shared" si="10"/>
        <v>16.2</v>
      </c>
      <c r="Y19" s="125">
        <v>65</v>
      </c>
      <c r="Z19" s="122">
        <f t="shared" si="11"/>
        <v>52</v>
      </c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3"/>
    </row>
    <row r="20" spans="1:44" s="121" customFormat="1" x14ac:dyDescent="0.3">
      <c r="A20" s="115">
        <v>14</v>
      </c>
      <c r="B20" s="125">
        <v>204306</v>
      </c>
      <c r="C20" s="125" t="s">
        <v>117</v>
      </c>
      <c r="D20" s="116">
        <v>13</v>
      </c>
      <c r="E20" s="116">
        <v>14</v>
      </c>
      <c r="F20" s="116">
        <v>12</v>
      </c>
      <c r="G20" s="116">
        <v>10</v>
      </c>
      <c r="H20" s="116">
        <v>12</v>
      </c>
      <c r="I20" s="116">
        <f t="shared" si="0"/>
        <v>61</v>
      </c>
      <c r="J20" s="116">
        <f t="shared" si="1"/>
        <v>9.15</v>
      </c>
      <c r="K20" s="117">
        <v>2</v>
      </c>
      <c r="L20" s="117">
        <v>4</v>
      </c>
      <c r="M20" s="117">
        <v>5</v>
      </c>
      <c r="N20" s="117">
        <v>5</v>
      </c>
      <c r="O20" s="117">
        <v>4</v>
      </c>
      <c r="P20" s="117">
        <f t="shared" si="2"/>
        <v>20</v>
      </c>
      <c r="Q20" s="117">
        <f t="shared" si="3"/>
        <v>1</v>
      </c>
      <c r="R20" s="118">
        <f t="shared" si="4"/>
        <v>2.0499999999999998</v>
      </c>
      <c r="S20" s="118">
        <f t="shared" si="5"/>
        <v>2.3000000000000003</v>
      </c>
      <c r="T20" s="118">
        <f t="shared" si="6"/>
        <v>2.0499999999999998</v>
      </c>
      <c r="U20" s="118">
        <f t="shared" si="7"/>
        <v>1.75</v>
      </c>
      <c r="V20" s="118">
        <f t="shared" si="8"/>
        <v>1.9999999999999998</v>
      </c>
      <c r="W20" s="28">
        <f t="shared" si="9"/>
        <v>81</v>
      </c>
      <c r="X20" s="120">
        <f t="shared" si="10"/>
        <v>16.2</v>
      </c>
      <c r="Y20" s="125">
        <v>66</v>
      </c>
      <c r="Z20" s="122">
        <f t="shared" si="11"/>
        <v>52.800000000000004</v>
      </c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3"/>
    </row>
    <row r="21" spans="1:44" s="121" customFormat="1" x14ac:dyDescent="0.3">
      <c r="A21" s="115">
        <v>15</v>
      </c>
      <c r="B21" s="125">
        <v>204307</v>
      </c>
      <c r="C21" s="125" t="s">
        <v>118</v>
      </c>
      <c r="D21" s="116">
        <v>16</v>
      </c>
      <c r="E21" s="116">
        <v>14</v>
      </c>
      <c r="F21" s="116">
        <v>15</v>
      </c>
      <c r="G21" s="116">
        <v>16</v>
      </c>
      <c r="H21" s="116">
        <v>15</v>
      </c>
      <c r="I21" s="116">
        <f t="shared" si="0"/>
        <v>76</v>
      </c>
      <c r="J21" s="116">
        <f t="shared" si="1"/>
        <v>11.4</v>
      </c>
      <c r="K21" s="117">
        <v>5</v>
      </c>
      <c r="L21" s="117">
        <v>5</v>
      </c>
      <c r="M21" s="117">
        <v>6</v>
      </c>
      <c r="N21" s="117">
        <v>5</v>
      </c>
      <c r="O21" s="117">
        <v>5</v>
      </c>
      <c r="P21" s="117">
        <f t="shared" si="2"/>
        <v>26</v>
      </c>
      <c r="Q21" s="117">
        <f t="shared" si="3"/>
        <v>1.3</v>
      </c>
      <c r="R21" s="118">
        <f t="shared" si="4"/>
        <v>2.65</v>
      </c>
      <c r="S21" s="118">
        <f t="shared" si="5"/>
        <v>2.35</v>
      </c>
      <c r="T21" s="118">
        <f t="shared" si="6"/>
        <v>2.5499999999999998</v>
      </c>
      <c r="U21" s="118">
        <f t="shared" si="7"/>
        <v>2.65</v>
      </c>
      <c r="V21" s="118">
        <f t="shared" si="8"/>
        <v>2.5</v>
      </c>
      <c r="W21" s="28">
        <f t="shared" si="9"/>
        <v>102</v>
      </c>
      <c r="X21" s="120">
        <f t="shared" si="10"/>
        <v>20.400000000000002</v>
      </c>
      <c r="Y21" s="125">
        <v>67</v>
      </c>
      <c r="Z21" s="122">
        <f t="shared" si="11"/>
        <v>53.6</v>
      </c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3"/>
    </row>
    <row r="22" spans="1:44" s="121" customFormat="1" x14ac:dyDescent="0.3">
      <c r="A22" s="115">
        <v>16</v>
      </c>
      <c r="B22" s="125">
        <v>204308</v>
      </c>
      <c r="C22" s="125" t="s">
        <v>119</v>
      </c>
      <c r="D22" s="116">
        <v>12</v>
      </c>
      <c r="E22" s="116">
        <v>12.5</v>
      </c>
      <c r="F22" s="116">
        <v>13</v>
      </c>
      <c r="G22" s="116">
        <v>14</v>
      </c>
      <c r="H22" s="116">
        <v>10</v>
      </c>
      <c r="I22" s="116">
        <f t="shared" si="0"/>
        <v>61.5</v>
      </c>
      <c r="J22" s="116">
        <f t="shared" si="1"/>
        <v>9.2249999999999996</v>
      </c>
      <c r="K22" s="117">
        <v>4</v>
      </c>
      <c r="L22" s="117">
        <v>4.5</v>
      </c>
      <c r="M22" s="117">
        <v>5</v>
      </c>
      <c r="N22" s="117">
        <v>4</v>
      </c>
      <c r="O22" s="117">
        <v>3</v>
      </c>
      <c r="P22" s="117">
        <f t="shared" si="2"/>
        <v>20.5</v>
      </c>
      <c r="Q22" s="117">
        <f t="shared" si="3"/>
        <v>1.0250000000000001</v>
      </c>
      <c r="R22" s="118">
        <f t="shared" si="4"/>
        <v>1.9999999999999998</v>
      </c>
      <c r="S22" s="118">
        <f t="shared" si="5"/>
        <v>2.1</v>
      </c>
      <c r="T22" s="118">
        <f t="shared" si="6"/>
        <v>2.2000000000000002</v>
      </c>
      <c r="U22" s="118">
        <f t="shared" si="7"/>
        <v>2.3000000000000003</v>
      </c>
      <c r="V22" s="118">
        <f t="shared" si="8"/>
        <v>1.65</v>
      </c>
      <c r="W22" s="28">
        <f t="shared" si="9"/>
        <v>82</v>
      </c>
      <c r="X22" s="120">
        <f t="shared" si="10"/>
        <v>16.400000000000002</v>
      </c>
      <c r="Y22" s="125">
        <v>63</v>
      </c>
      <c r="Z22" s="122">
        <f t="shared" si="11"/>
        <v>50.400000000000006</v>
      </c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3"/>
    </row>
    <row r="23" spans="1:44" s="121" customFormat="1" x14ac:dyDescent="0.3">
      <c r="A23" s="115">
        <v>17</v>
      </c>
      <c r="B23" s="125">
        <v>204309</v>
      </c>
      <c r="C23" s="125" t="s">
        <v>120</v>
      </c>
      <c r="D23" s="116">
        <v>14</v>
      </c>
      <c r="E23" s="116">
        <v>16</v>
      </c>
      <c r="F23" s="116">
        <v>15</v>
      </c>
      <c r="G23" s="116">
        <v>13</v>
      </c>
      <c r="H23" s="116">
        <v>12</v>
      </c>
      <c r="I23" s="116">
        <f t="shared" si="0"/>
        <v>70</v>
      </c>
      <c r="J23" s="116">
        <f t="shared" si="1"/>
        <v>10.5</v>
      </c>
      <c r="K23" s="117">
        <v>4</v>
      </c>
      <c r="L23" s="117">
        <v>3</v>
      </c>
      <c r="M23" s="117">
        <v>2</v>
      </c>
      <c r="N23" s="117">
        <v>5</v>
      </c>
      <c r="O23" s="117">
        <v>5</v>
      </c>
      <c r="P23" s="117">
        <f t="shared" si="2"/>
        <v>19</v>
      </c>
      <c r="Q23" s="117">
        <f t="shared" si="3"/>
        <v>0.95000000000000007</v>
      </c>
      <c r="R23" s="118">
        <f t="shared" si="4"/>
        <v>2.3000000000000003</v>
      </c>
      <c r="S23" s="118">
        <f t="shared" si="5"/>
        <v>2.5499999999999998</v>
      </c>
      <c r="T23" s="118">
        <f t="shared" si="6"/>
        <v>2.35</v>
      </c>
      <c r="U23" s="118">
        <f t="shared" si="7"/>
        <v>2.2000000000000002</v>
      </c>
      <c r="V23" s="118">
        <f t="shared" si="8"/>
        <v>2.0499999999999998</v>
      </c>
      <c r="W23" s="28">
        <f t="shared" si="9"/>
        <v>89</v>
      </c>
      <c r="X23" s="120">
        <f t="shared" si="10"/>
        <v>17.8</v>
      </c>
      <c r="Y23" s="125">
        <v>68</v>
      </c>
      <c r="Z23" s="122">
        <f t="shared" si="11"/>
        <v>54.400000000000006</v>
      </c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3"/>
    </row>
    <row r="24" spans="1:44" s="121" customFormat="1" x14ac:dyDescent="0.3">
      <c r="A24" s="115">
        <v>18</v>
      </c>
      <c r="B24" s="125">
        <v>204310</v>
      </c>
      <c r="C24" s="125" t="s">
        <v>121</v>
      </c>
      <c r="D24" s="116">
        <v>13</v>
      </c>
      <c r="E24" s="116">
        <v>14</v>
      </c>
      <c r="F24" s="116">
        <v>12</v>
      </c>
      <c r="G24" s="116">
        <v>10</v>
      </c>
      <c r="H24" s="116">
        <v>12</v>
      </c>
      <c r="I24" s="116">
        <f t="shared" si="0"/>
        <v>61</v>
      </c>
      <c r="J24" s="116">
        <f t="shared" si="1"/>
        <v>9.15</v>
      </c>
      <c r="K24" s="117">
        <v>4</v>
      </c>
      <c r="L24" s="117">
        <v>4.5</v>
      </c>
      <c r="M24" s="117">
        <v>5</v>
      </c>
      <c r="N24" s="117">
        <v>4</v>
      </c>
      <c r="O24" s="117">
        <v>3</v>
      </c>
      <c r="P24" s="117">
        <f t="shared" si="2"/>
        <v>20.5</v>
      </c>
      <c r="Q24" s="117">
        <f t="shared" si="3"/>
        <v>1.0250000000000001</v>
      </c>
      <c r="R24" s="118">
        <f t="shared" si="4"/>
        <v>2.15</v>
      </c>
      <c r="S24" s="118">
        <f t="shared" si="5"/>
        <v>2.3250000000000002</v>
      </c>
      <c r="T24" s="118">
        <f t="shared" si="6"/>
        <v>2.0499999999999998</v>
      </c>
      <c r="U24" s="118">
        <f t="shared" si="7"/>
        <v>1.7</v>
      </c>
      <c r="V24" s="118">
        <f t="shared" si="8"/>
        <v>1.9499999999999997</v>
      </c>
      <c r="W24" s="28">
        <f t="shared" si="9"/>
        <v>81.5</v>
      </c>
      <c r="X24" s="120">
        <f t="shared" si="10"/>
        <v>16.3</v>
      </c>
      <c r="Y24" s="125">
        <v>71</v>
      </c>
      <c r="Z24" s="122">
        <f t="shared" si="11"/>
        <v>56.800000000000004</v>
      </c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3"/>
    </row>
    <row r="25" spans="1:44" s="121" customFormat="1" x14ac:dyDescent="0.3">
      <c r="A25" s="115">
        <v>19</v>
      </c>
      <c r="B25" s="125">
        <v>204311</v>
      </c>
      <c r="C25" s="125" t="s">
        <v>122</v>
      </c>
      <c r="D25" s="116">
        <v>13</v>
      </c>
      <c r="E25" s="116">
        <v>15</v>
      </c>
      <c r="F25" s="116">
        <v>14</v>
      </c>
      <c r="G25" s="116">
        <v>16</v>
      </c>
      <c r="H25" s="116">
        <v>14</v>
      </c>
      <c r="I25" s="116">
        <f t="shared" si="0"/>
        <v>72</v>
      </c>
      <c r="J25" s="116">
        <f t="shared" si="1"/>
        <v>10.799999999999999</v>
      </c>
      <c r="K25" s="117">
        <v>4.5</v>
      </c>
      <c r="L25" s="117">
        <v>5</v>
      </c>
      <c r="M25" s="117">
        <v>5</v>
      </c>
      <c r="N25" s="117">
        <v>6</v>
      </c>
      <c r="O25" s="117">
        <v>5</v>
      </c>
      <c r="P25" s="117">
        <f t="shared" si="2"/>
        <v>25.5</v>
      </c>
      <c r="Q25" s="117">
        <f t="shared" si="3"/>
        <v>1.2750000000000001</v>
      </c>
      <c r="R25" s="118">
        <f t="shared" si="4"/>
        <v>2.1749999999999998</v>
      </c>
      <c r="S25" s="118">
        <f t="shared" si="5"/>
        <v>2.5</v>
      </c>
      <c r="T25" s="118">
        <f t="shared" si="6"/>
        <v>2.35</v>
      </c>
      <c r="U25" s="118">
        <f t="shared" si="7"/>
        <v>2.7</v>
      </c>
      <c r="V25" s="118">
        <f t="shared" si="8"/>
        <v>2.35</v>
      </c>
      <c r="W25" s="28">
        <f t="shared" si="9"/>
        <v>97.5</v>
      </c>
      <c r="X25" s="120">
        <f t="shared" si="10"/>
        <v>19.5</v>
      </c>
      <c r="Y25" s="125">
        <v>68</v>
      </c>
      <c r="Z25" s="122">
        <f t="shared" si="11"/>
        <v>54.400000000000006</v>
      </c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3"/>
    </row>
    <row r="26" spans="1:44" s="121" customFormat="1" x14ac:dyDescent="0.3">
      <c r="A26" s="115">
        <v>20</v>
      </c>
      <c r="B26" s="125">
        <v>204312</v>
      </c>
      <c r="C26" s="125" t="s">
        <v>123</v>
      </c>
      <c r="D26" s="116">
        <v>11</v>
      </c>
      <c r="E26" s="116">
        <v>11.5</v>
      </c>
      <c r="F26" s="116">
        <v>13</v>
      </c>
      <c r="G26" s="116">
        <v>15</v>
      </c>
      <c r="H26" s="116">
        <v>14</v>
      </c>
      <c r="I26" s="116">
        <f t="shared" si="0"/>
        <v>64.5</v>
      </c>
      <c r="J26" s="116">
        <f t="shared" si="1"/>
        <v>9.6749999999999989</v>
      </c>
      <c r="K26" s="117">
        <v>4.5</v>
      </c>
      <c r="L26" s="117">
        <v>5</v>
      </c>
      <c r="M26" s="117">
        <v>4.5</v>
      </c>
      <c r="N26" s="117">
        <v>4</v>
      </c>
      <c r="O26" s="117">
        <v>5</v>
      </c>
      <c r="P26" s="117">
        <f t="shared" si="2"/>
        <v>23</v>
      </c>
      <c r="Q26" s="117">
        <f t="shared" si="3"/>
        <v>1.1500000000000001</v>
      </c>
      <c r="R26" s="118">
        <f t="shared" si="4"/>
        <v>1.875</v>
      </c>
      <c r="S26" s="118">
        <f t="shared" si="5"/>
        <v>1.9749999999999999</v>
      </c>
      <c r="T26" s="118">
        <f t="shared" si="6"/>
        <v>2.1749999999999998</v>
      </c>
      <c r="U26" s="118">
        <f t="shared" si="7"/>
        <v>2.4500000000000002</v>
      </c>
      <c r="V26" s="118">
        <f t="shared" si="8"/>
        <v>2.35</v>
      </c>
      <c r="W26" s="28">
        <f t="shared" si="9"/>
        <v>87.5</v>
      </c>
      <c r="X26" s="120">
        <f t="shared" si="10"/>
        <v>17.5</v>
      </c>
      <c r="Y26" s="125">
        <v>63</v>
      </c>
      <c r="Z26" s="122">
        <f t="shared" si="11"/>
        <v>50.400000000000006</v>
      </c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3"/>
    </row>
    <row r="27" spans="1:44" s="121" customFormat="1" x14ac:dyDescent="0.3">
      <c r="A27" s="115">
        <v>21</v>
      </c>
      <c r="B27" s="125">
        <v>204313</v>
      </c>
      <c r="C27" s="125" t="s">
        <v>124</v>
      </c>
      <c r="D27" s="116">
        <v>10</v>
      </c>
      <c r="E27" s="116">
        <v>11</v>
      </c>
      <c r="F27" s="116">
        <v>12.4</v>
      </c>
      <c r="G27" s="116">
        <v>12</v>
      </c>
      <c r="H27" s="116">
        <v>12.5</v>
      </c>
      <c r="I27" s="116">
        <f t="shared" si="0"/>
        <v>57.9</v>
      </c>
      <c r="J27" s="116">
        <f t="shared" si="1"/>
        <v>8.6849999999999987</v>
      </c>
      <c r="K27" s="117">
        <v>3</v>
      </c>
      <c r="L27" s="117">
        <v>5</v>
      </c>
      <c r="M27" s="117">
        <v>4</v>
      </c>
      <c r="N27" s="117">
        <v>3</v>
      </c>
      <c r="O27" s="117">
        <v>4</v>
      </c>
      <c r="P27" s="117">
        <f t="shared" si="2"/>
        <v>19</v>
      </c>
      <c r="Q27" s="117">
        <f t="shared" si="3"/>
        <v>0.95000000000000007</v>
      </c>
      <c r="R27" s="118">
        <f t="shared" si="4"/>
        <v>1.65</v>
      </c>
      <c r="S27" s="118">
        <f t="shared" si="5"/>
        <v>1.9</v>
      </c>
      <c r="T27" s="118">
        <f t="shared" si="6"/>
        <v>2.06</v>
      </c>
      <c r="U27" s="118">
        <f t="shared" si="7"/>
        <v>1.9499999999999997</v>
      </c>
      <c r="V27" s="118">
        <f t="shared" si="8"/>
        <v>2.0750000000000002</v>
      </c>
      <c r="W27" s="28">
        <f t="shared" si="9"/>
        <v>76.900000000000006</v>
      </c>
      <c r="X27" s="120">
        <f t="shared" si="10"/>
        <v>15.380000000000003</v>
      </c>
      <c r="Y27" s="125">
        <v>61</v>
      </c>
      <c r="Z27" s="122">
        <f t="shared" si="11"/>
        <v>48.800000000000004</v>
      </c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3"/>
    </row>
    <row r="28" spans="1:44" s="121" customFormat="1" x14ac:dyDescent="0.3">
      <c r="A28" s="115">
        <v>22</v>
      </c>
      <c r="B28" s="125">
        <v>204314</v>
      </c>
      <c r="C28" s="125" t="s">
        <v>125</v>
      </c>
      <c r="D28" s="116">
        <v>16</v>
      </c>
      <c r="E28" s="116">
        <v>14</v>
      </c>
      <c r="F28" s="116">
        <v>16</v>
      </c>
      <c r="G28" s="116">
        <v>16</v>
      </c>
      <c r="H28" s="116">
        <v>18</v>
      </c>
      <c r="I28" s="116">
        <f t="shared" si="0"/>
        <v>80</v>
      </c>
      <c r="J28" s="116">
        <f t="shared" si="1"/>
        <v>12</v>
      </c>
      <c r="K28" s="117">
        <v>6</v>
      </c>
      <c r="L28" s="117">
        <v>5</v>
      </c>
      <c r="M28" s="117">
        <v>6</v>
      </c>
      <c r="N28" s="117">
        <v>5</v>
      </c>
      <c r="O28" s="117">
        <v>6</v>
      </c>
      <c r="P28" s="117">
        <f t="shared" si="2"/>
        <v>28</v>
      </c>
      <c r="Q28" s="117">
        <f t="shared" si="3"/>
        <v>1.4000000000000001</v>
      </c>
      <c r="R28" s="118">
        <f t="shared" si="4"/>
        <v>2.7</v>
      </c>
      <c r="S28" s="118">
        <f t="shared" si="5"/>
        <v>2.35</v>
      </c>
      <c r="T28" s="118">
        <f t="shared" si="6"/>
        <v>2.7</v>
      </c>
      <c r="U28" s="118">
        <f t="shared" si="7"/>
        <v>2.65</v>
      </c>
      <c r="V28" s="118">
        <f t="shared" si="8"/>
        <v>3</v>
      </c>
      <c r="W28" s="28">
        <f t="shared" si="9"/>
        <v>108</v>
      </c>
      <c r="X28" s="120">
        <f t="shared" si="10"/>
        <v>21.6</v>
      </c>
      <c r="Y28" s="125">
        <v>74</v>
      </c>
      <c r="Z28" s="122">
        <f t="shared" si="11"/>
        <v>59.2</v>
      </c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3"/>
    </row>
    <row r="29" spans="1:44" s="121" customFormat="1" x14ac:dyDescent="0.3">
      <c r="A29" s="115">
        <v>23</v>
      </c>
      <c r="B29" s="125">
        <v>204315</v>
      </c>
      <c r="C29" s="125" t="s">
        <v>126</v>
      </c>
      <c r="D29" s="116">
        <v>13</v>
      </c>
      <c r="E29" s="116">
        <v>15</v>
      </c>
      <c r="F29" s="116">
        <v>14</v>
      </c>
      <c r="G29" s="116">
        <v>13</v>
      </c>
      <c r="H29" s="116">
        <v>12</v>
      </c>
      <c r="I29" s="116">
        <f t="shared" si="0"/>
        <v>67</v>
      </c>
      <c r="J29" s="116">
        <f t="shared" si="1"/>
        <v>10.049999999999999</v>
      </c>
      <c r="K29" s="117">
        <v>4</v>
      </c>
      <c r="L29" s="117">
        <v>4.5</v>
      </c>
      <c r="M29" s="117">
        <v>5</v>
      </c>
      <c r="N29" s="117">
        <v>6</v>
      </c>
      <c r="O29" s="117">
        <v>5</v>
      </c>
      <c r="P29" s="117">
        <f t="shared" si="2"/>
        <v>24.5</v>
      </c>
      <c r="Q29" s="117">
        <f t="shared" si="3"/>
        <v>1.2250000000000001</v>
      </c>
      <c r="R29" s="118">
        <f t="shared" si="4"/>
        <v>2.15</v>
      </c>
      <c r="S29" s="118">
        <f t="shared" si="5"/>
        <v>2.4750000000000001</v>
      </c>
      <c r="T29" s="118">
        <f t="shared" si="6"/>
        <v>2.35</v>
      </c>
      <c r="U29" s="118">
        <f t="shared" si="7"/>
        <v>2.25</v>
      </c>
      <c r="V29" s="118">
        <f t="shared" si="8"/>
        <v>2.0499999999999998</v>
      </c>
      <c r="W29" s="28">
        <f t="shared" si="9"/>
        <v>91.5</v>
      </c>
      <c r="X29" s="120">
        <f t="shared" si="10"/>
        <v>18.3</v>
      </c>
      <c r="Y29" s="125">
        <v>64</v>
      </c>
      <c r="Z29" s="122">
        <f t="shared" si="11"/>
        <v>51.2</v>
      </c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3"/>
    </row>
    <row r="30" spans="1:44" s="121" customFormat="1" x14ac:dyDescent="0.3">
      <c r="A30" s="115">
        <v>24</v>
      </c>
      <c r="B30" s="125">
        <v>204316</v>
      </c>
      <c r="C30" s="125" t="s">
        <v>127</v>
      </c>
      <c r="D30" s="116">
        <v>13</v>
      </c>
      <c r="E30" s="116">
        <v>14</v>
      </c>
      <c r="F30" s="116">
        <v>12</v>
      </c>
      <c r="G30" s="116">
        <v>10</v>
      </c>
      <c r="H30" s="116">
        <v>12</v>
      </c>
      <c r="I30" s="116">
        <f t="shared" si="0"/>
        <v>61</v>
      </c>
      <c r="J30" s="116">
        <f t="shared" si="1"/>
        <v>9.15</v>
      </c>
      <c r="K30" s="117">
        <v>4</v>
      </c>
      <c r="L30" s="117">
        <v>3.5</v>
      </c>
      <c r="M30" s="117">
        <v>3.5</v>
      </c>
      <c r="N30" s="117">
        <v>4</v>
      </c>
      <c r="O30" s="117">
        <v>3</v>
      </c>
      <c r="P30" s="117">
        <f t="shared" si="2"/>
        <v>18</v>
      </c>
      <c r="Q30" s="117">
        <f t="shared" si="3"/>
        <v>0.9</v>
      </c>
      <c r="R30" s="118">
        <f t="shared" si="4"/>
        <v>2.15</v>
      </c>
      <c r="S30" s="118">
        <f t="shared" si="5"/>
        <v>2.2749999999999999</v>
      </c>
      <c r="T30" s="118">
        <f t="shared" si="6"/>
        <v>1.9749999999999999</v>
      </c>
      <c r="U30" s="118">
        <f t="shared" si="7"/>
        <v>1.7</v>
      </c>
      <c r="V30" s="118">
        <f t="shared" si="8"/>
        <v>1.9499999999999997</v>
      </c>
      <c r="W30" s="28">
        <f t="shared" si="9"/>
        <v>79</v>
      </c>
      <c r="X30" s="120">
        <f t="shared" si="10"/>
        <v>15.8</v>
      </c>
      <c r="Y30" s="125" t="s">
        <v>199</v>
      </c>
      <c r="Z30" s="122" t="e">
        <f t="shared" si="11"/>
        <v>#VALUE!</v>
      </c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3"/>
    </row>
    <row r="31" spans="1:44" s="121" customFormat="1" x14ac:dyDescent="0.3">
      <c r="A31" s="115">
        <v>25</v>
      </c>
      <c r="B31" s="125">
        <v>204317</v>
      </c>
      <c r="C31" s="125" t="s">
        <v>128</v>
      </c>
      <c r="D31" s="116">
        <v>16</v>
      </c>
      <c r="E31" s="116">
        <v>15</v>
      </c>
      <c r="F31" s="116">
        <v>14</v>
      </c>
      <c r="G31" s="116">
        <v>13</v>
      </c>
      <c r="H31" s="116">
        <v>12</v>
      </c>
      <c r="I31" s="116">
        <f t="shared" si="0"/>
        <v>70</v>
      </c>
      <c r="J31" s="116">
        <f t="shared" si="1"/>
        <v>10.5</v>
      </c>
      <c r="K31" s="117">
        <v>5</v>
      </c>
      <c r="L31" s="117">
        <v>6</v>
      </c>
      <c r="M31" s="117">
        <v>4</v>
      </c>
      <c r="N31" s="117">
        <v>4.5</v>
      </c>
      <c r="O31" s="117">
        <v>4</v>
      </c>
      <c r="P31" s="117">
        <f t="shared" si="2"/>
        <v>23.5</v>
      </c>
      <c r="Q31" s="117">
        <f t="shared" si="3"/>
        <v>1.175</v>
      </c>
      <c r="R31" s="118">
        <f t="shared" si="4"/>
        <v>2.65</v>
      </c>
      <c r="S31" s="118">
        <f t="shared" si="5"/>
        <v>2.5499999999999998</v>
      </c>
      <c r="T31" s="118">
        <f t="shared" si="6"/>
        <v>2.3000000000000003</v>
      </c>
      <c r="U31" s="118">
        <f t="shared" si="7"/>
        <v>2.1749999999999998</v>
      </c>
      <c r="V31" s="118">
        <f t="shared" si="8"/>
        <v>1.9999999999999998</v>
      </c>
      <c r="W31" s="28">
        <f t="shared" si="9"/>
        <v>93.5</v>
      </c>
      <c r="X31" s="120">
        <f t="shared" si="10"/>
        <v>18.7</v>
      </c>
      <c r="Y31" s="125">
        <v>64</v>
      </c>
      <c r="Z31" s="122">
        <f t="shared" si="11"/>
        <v>51.2</v>
      </c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3"/>
    </row>
    <row r="32" spans="1:44" s="121" customFormat="1" x14ac:dyDescent="0.3">
      <c r="A32" s="115">
        <v>26</v>
      </c>
      <c r="B32" s="125">
        <v>204318</v>
      </c>
      <c r="C32" s="125" t="s">
        <v>129</v>
      </c>
      <c r="D32" s="116">
        <v>7</v>
      </c>
      <c r="E32" s="116">
        <v>6</v>
      </c>
      <c r="F32" s="116">
        <v>8</v>
      </c>
      <c r="G32" s="116">
        <v>9</v>
      </c>
      <c r="H32" s="116">
        <v>8</v>
      </c>
      <c r="I32" s="116">
        <f t="shared" si="0"/>
        <v>38</v>
      </c>
      <c r="J32" s="116">
        <f t="shared" si="1"/>
        <v>5.7</v>
      </c>
      <c r="K32" s="117">
        <v>2</v>
      </c>
      <c r="L32" s="117">
        <v>1.5</v>
      </c>
      <c r="M32" s="117">
        <v>2</v>
      </c>
      <c r="N32" s="117">
        <v>2</v>
      </c>
      <c r="O32" s="117">
        <v>2</v>
      </c>
      <c r="P32" s="117">
        <f t="shared" si="2"/>
        <v>9.5</v>
      </c>
      <c r="Q32" s="117">
        <f t="shared" si="3"/>
        <v>0.47500000000000003</v>
      </c>
      <c r="R32" s="118">
        <f t="shared" si="4"/>
        <v>1.1500000000000001</v>
      </c>
      <c r="S32" s="118">
        <f t="shared" si="5"/>
        <v>0.97499999999999987</v>
      </c>
      <c r="T32" s="118">
        <f t="shared" si="6"/>
        <v>1.3</v>
      </c>
      <c r="U32" s="118">
        <f t="shared" si="7"/>
        <v>1.45</v>
      </c>
      <c r="V32" s="118">
        <f t="shared" si="8"/>
        <v>1.3</v>
      </c>
      <c r="W32" s="28">
        <f t="shared" si="9"/>
        <v>47.5</v>
      </c>
      <c r="X32" s="120">
        <f t="shared" si="10"/>
        <v>9.5</v>
      </c>
      <c r="Y32" s="125">
        <v>42</v>
      </c>
      <c r="Z32" s="122">
        <f t="shared" si="11"/>
        <v>33.6</v>
      </c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3"/>
    </row>
    <row r="33" spans="1:44" s="121" customFormat="1" x14ac:dyDescent="0.3">
      <c r="A33" s="115">
        <v>27</v>
      </c>
      <c r="B33" s="125">
        <v>204319</v>
      </c>
      <c r="C33" s="125" t="s">
        <v>130</v>
      </c>
      <c r="D33" s="116">
        <v>8</v>
      </c>
      <c r="E33" s="116">
        <v>7</v>
      </c>
      <c r="F33" s="116">
        <v>6</v>
      </c>
      <c r="G33" s="116">
        <v>8</v>
      </c>
      <c r="H33" s="116">
        <v>7</v>
      </c>
      <c r="I33" s="116">
        <f t="shared" si="0"/>
        <v>36</v>
      </c>
      <c r="J33" s="116">
        <f t="shared" si="1"/>
        <v>5.3999999999999995</v>
      </c>
      <c r="K33" s="117">
        <v>3.5</v>
      </c>
      <c r="L33" s="117">
        <v>2</v>
      </c>
      <c r="M33" s="117">
        <v>1</v>
      </c>
      <c r="N33" s="117">
        <v>2</v>
      </c>
      <c r="O33" s="117">
        <v>2</v>
      </c>
      <c r="P33" s="117">
        <f t="shared" si="2"/>
        <v>10.5</v>
      </c>
      <c r="Q33" s="117">
        <f t="shared" si="3"/>
        <v>0.52500000000000002</v>
      </c>
      <c r="R33" s="118">
        <f t="shared" si="4"/>
        <v>1.375</v>
      </c>
      <c r="S33" s="118">
        <f t="shared" si="5"/>
        <v>1.1500000000000001</v>
      </c>
      <c r="T33" s="118">
        <f t="shared" si="6"/>
        <v>0.95</v>
      </c>
      <c r="U33" s="118">
        <f t="shared" si="7"/>
        <v>1.3</v>
      </c>
      <c r="V33" s="118">
        <f t="shared" si="8"/>
        <v>1.1500000000000001</v>
      </c>
      <c r="W33" s="28">
        <f t="shared" si="9"/>
        <v>46.5</v>
      </c>
      <c r="X33" s="120">
        <f t="shared" si="10"/>
        <v>9.3000000000000007</v>
      </c>
      <c r="Y33" s="125">
        <v>49</v>
      </c>
      <c r="Z33" s="122">
        <f t="shared" si="11"/>
        <v>39.200000000000003</v>
      </c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3"/>
    </row>
    <row r="34" spans="1:44" s="121" customFormat="1" x14ac:dyDescent="0.3">
      <c r="A34" s="115">
        <v>28</v>
      </c>
      <c r="B34" s="125">
        <v>204320</v>
      </c>
      <c r="C34" s="125" t="s">
        <v>131</v>
      </c>
      <c r="D34" s="116">
        <v>11</v>
      </c>
      <c r="E34" s="116">
        <v>10.5</v>
      </c>
      <c r="F34" s="116">
        <v>11</v>
      </c>
      <c r="G34" s="116">
        <v>13</v>
      </c>
      <c r="H34" s="116">
        <v>14</v>
      </c>
      <c r="I34" s="116">
        <f t="shared" si="0"/>
        <v>59.5</v>
      </c>
      <c r="J34" s="116">
        <f t="shared" si="1"/>
        <v>8.9249999999999989</v>
      </c>
      <c r="K34" s="117">
        <v>2.5</v>
      </c>
      <c r="L34" s="117">
        <v>3</v>
      </c>
      <c r="M34" s="117">
        <v>3</v>
      </c>
      <c r="N34" s="117">
        <v>2</v>
      </c>
      <c r="O34" s="117">
        <v>3</v>
      </c>
      <c r="P34" s="117">
        <f t="shared" si="2"/>
        <v>13.5</v>
      </c>
      <c r="Q34" s="117">
        <f t="shared" si="3"/>
        <v>0.67500000000000004</v>
      </c>
      <c r="R34" s="118">
        <f t="shared" si="4"/>
        <v>1.7749999999999999</v>
      </c>
      <c r="S34" s="118">
        <f t="shared" si="5"/>
        <v>1.7250000000000001</v>
      </c>
      <c r="T34" s="118">
        <f t="shared" si="6"/>
        <v>1.7999999999999998</v>
      </c>
      <c r="U34" s="118">
        <f t="shared" si="7"/>
        <v>2.0499999999999998</v>
      </c>
      <c r="V34" s="118">
        <f t="shared" si="8"/>
        <v>2.25</v>
      </c>
      <c r="W34" s="28">
        <f t="shared" si="9"/>
        <v>73</v>
      </c>
      <c r="X34" s="120">
        <f t="shared" si="10"/>
        <v>14.600000000000001</v>
      </c>
      <c r="Y34" s="125">
        <v>62</v>
      </c>
      <c r="Z34" s="122">
        <f t="shared" si="11"/>
        <v>49.6</v>
      </c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3"/>
    </row>
    <row r="35" spans="1:44" s="121" customFormat="1" x14ac:dyDescent="0.3">
      <c r="A35" s="115">
        <v>29</v>
      </c>
      <c r="B35" s="125">
        <v>204321</v>
      </c>
      <c r="C35" s="125" t="s">
        <v>132</v>
      </c>
      <c r="D35" s="116">
        <v>12</v>
      </c>
      <c r="E35" s="116">
        <v>14</v>
      </c>
      <c r="F35" s="116">
        <v>9</v>
      </c>
      <c r="G35" s="116">
        <v>12</v>
      </c>
      <c r="H35" s="116">
        <v>13</v>
      </c>
      <c r="I35" s="116">
        <f t="shared" si="0"/>
        <v>60</v>
      </c>
      <c r="J35" s="116">
        <f t="shared" si="1"/>
        <v>9</v>
      </c>
      <c r="K35" s="117">
        <v>4</v>
      </c>
      <c r="L35" s="117">
        <v>5</v>
      </c>
      <c r="M35" s="117">
        <v>4</v>
      </c>
      <c r="N35" s="117">
        <v>3</v>
      </c>
      <c r="O35" s="117">
        <v>4</v>
      </c>
      <c r="P35" s="117">
        <f t="shared" si="2"/>
        <v>20</v>
      </c>
      <c r="Q35" s="117">
        <f t="shared" si="3"/>
        <v>1</v>
      </c>
      <c r="R35" s="118">
        <f t="shared" si="4"/>
        <v>1.9999999999999998</v>
      </c>
      <c r="S35" s="118">
        <f t="shared" si="5"/>
        <v>2.35</v>
      </c>
      <c r="T35" s="118">
        <f t="shared" si="6"/>
        <v>1.5499999999999998</v>
      </c>
      <c r="U35" s="118">
        <f t="shared" si="7"/>
        <v>1.9499999999999997</v>
      </c>
      <c r="V35" s="118">
        <f t="shared" si="8"/>
        <v>2.15</v>
      </c>
      <c r="W35" s="28">
        <f t="shared" si="9"/>
        <v>80</v>
      </c>
      <c r="X35" s="120">
        <f t="shared" si="10"/>
        <v>16</v>
      </c>
      <c r="Y35" s="125">
        <v>61</v>
      </c>
      <c r="Z35" s="122">
        <f t="shared" si="11"/>
        <v>48.800000000000004</v>
      </c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3"/>
    </row>
    <row r="36" spans="1:44" s="121" customFormat="1" x14ac:dyDescent="0.3">
      <c r="A36" s="115">
        <v>30</v>
      </c>
      <c r="B36" s="125">
        <v>204322</v>
      </c>
      <c r="C36" s="125" t="s">
        <v>133</v>
      </c>
      <c r="D36" s="116">
        <v>12</v>
      </c>
      <c r="E36" s="116">
        <v>13</v>
      </c>
      <c r="F36" s="116">
        <v>14</v>
      </c>
      <c r="G36" s="116">
        <v>12</v>
      </c>
      <c r="H36" s="116">
        <v>10</v>
      </c>
      <c r="I36" s="116">
        <f t="shared" si="0"/>
        <v>61</v>
      </c>
      <c r="J36" s="116">
        <f t="shared" si="1"/>
        <v>9.15</v>
      </c>
      <c r="K36" s="117">
        <v>2.5</v>
      </c>
      <c r="L36" s="117">
        <v>3</v>
      </c>
      <c r="M36" s="117">
        <v>5</v>
      </c>
      <c r="N36" s="117">
        <v>5</v>
      </c>
      <c r="O36" s="117">
        <v>4</v>
      </c>
      <c r="P36" s="117">
        <f t="shared" si="2"/>
        <v>19.5</v>
      </c>
      <c r="Q36" s="117">
        <f t="shared" si="3"/>
        <v>0.97500000000000009</v>
      </c>
      <c r="R36" s="118">
        <f t="shared" si="4"/>
        <v>1.9249999999999998</v>
      </c>
      <c r="S36" s="118">
        <f t="shared" si="5"/>
        <v>2.1</v>
      </c>
      <c r="T36" s="118">
        <f t="shared" si="6"/>
        <v>2.35</v>
      </c>
      <c r="U36" s="118">
        <f t="shared" si="7"/>
        <v>2.0499999999999998</v>
      </c>
      <c r="V36" s="118">
        <f t="shared" si="8"/>
        <v>1.7</v>
      </c>
      <c r="W36" s="28">
        <f t="shared" si="9"/>
        <v>80.5</v>
      </c>
      <c r="X36" s="120">
        <f t="shared" si="10"/>
        <v>16.100000000000001</v>
      </c>
      <c r="Y36" s="125">
        <v>62</v>
      </c>
      <c r="Z36" s="122">
        <f t="shared" si="11"/>
        <v>49.6</v>
      </c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3"/>
    </row>
    <row r="37" spans="1:44" s="121" customFormat="1" x14ac:dyDescent="0.3">
      <c r="A37" s="115">
        <v>31</v>
      </c>
      <c r="B37" s="125">
        <v>204323</v>
      </c>
      <c r="C37" s="125" t="s">
        <v>134</v>
      </c>
      <c r="D37" s="116">
        <v>14</v>
      </c>
      <c r="E37" s="116">
        <v>12</v>
      </c>
      <c r="F37" s="116">
        <v>13</v>
      </c>
      <c r="G37" s="116">
        <v>15</v>
      </c>
      <c r="H37" s="116">
        <v>14</v>
      </c>
      <c r="I37" s="116">
        <f t="shared" si="0"/>
        <v>68</v>
      </c>
      <c r="J37" s="116">
        <f t="shared" si="1"/>
        <v>10.199999999999999</v>
      </c>
      <c r="K37" s="117">
        <v>5</v>
      </c>
      <c r="L37" s="117">
        <v>4</v>
      </c>
      <c r="M37" s="117">
        <v>3</v>
      </c>
      <c r="N37" s="117">
        <v>5</v>
      </c>
      <c r="O37" s="117">
        <v>3</v>
      </c>
      <c r="P37" s="117">
        <f t="shared" si="2"/>
        <v>20</v>
      </c>
      <c r="Q37" s="117">
        <f t="shared" si="3"/>
        <v>1</v>
      </c>
      <c r="R37" s="118">
        <f t="shared" si="4"/>
        <v>2.35</v>
      </c>
      <c r="S37" s="118">
        <f t="shared" si="5"/>
        <v>1.9999999999999998</v>
      </c>
      <c r="T37" s="118">
        <f t="shared" si="6"/>
        <v>2.1</v>
      </c>
      <c r="U37" s="118">
        <f t="shared" si="7"/>
        <v>2.5</v>
      </c>
      <c r="V37" s="118">
        <f t="shared" si="8"/>
        <v>2.25</v>
      </c>
      <c r="W37" s="28">
        <f t="shared" si="9"/>
        <v>88</v>
      </c>
      <c r="X37" s="120">
        <f t="shared" si="10"/>
        <v>17.600000000000001</v>
      </c>
      <c r="Y37" s="125">
        <v>67</v>
      </c>
      <c r="Z37" s="122">
        <f t="shared" si="11"/>
        <v>53.6</v>
      </c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3"/>
    </row>
    <row r="38" spans="1:44" s="121" customFormat="1" x14ac:dyDescent="0.3">
      <c r="A38" s="115">
        <v>32</v>
      </c>
      <c r="B38" s="125">
        <v>204324</v>
      </c>
      <c r="C38" s="125" t="s">
        <v>135</v>
      </c>
      <c r="D38" s="116">
        <v>14</v>
      </c>
      <c r="E38" s="116">
        <v>16</v>
      </c>
      <c r="F38" s="116">
        <v>15</v>
      </c>
      <c r="G38" s="116">
        <v>16</v>
      </c>
      <c r="H38" s="116">
        <v>14</v>
      </c>
      <c r="I38" s="116">
        <f t="shared" si="0"/>
        <v>75</v>
      </c>
      <c r="J38" s="116">
        <f t="shared" si="1"/>
        <v>11.25</v>
      </c>
      <c r="K38" s="117">
        <v>5</v>
      </c>
      <c r="L38" s="117">
        <v>5</v>
      </c>
      <c r="M38" s="117">
        <v>5</v>
      </c>
      <c r="N38" s="117">
        <v>5</v>
      </c>
      <c r="O38" s="117">
        <v>5</v>
      </c>
      <c r="P38" s="117">
        <f t="shared" si="2"/>
        <v>25</v>
      </c>
      <c r="Q38" s="117">
        <f t="shared" si="3"/>
        <v>1.25</v>
      </c>
      <c r="R38" s="118">
        <f t="shared" si="4"/>
        <v>2.35</v>
      </c>
      <c r="S38" s="118">
        <f t="shared" si="5"/>
        <v>2.65</v>
      </c>
      <c r="T38" s="118">
        <f t="shared" si="6"/>
        <v>2.5</v>
      </c>
      <c r="U38" s="118">
        <f t="shared" si="7"/>
        <v>2.65</v>
      </c>
      <c r="V38" s="118">
        <f t="shared" si="8"/>
        <v>2.35</v>
      </c>
      <c r="W38" s="28">
        <f t="shared" si="9"/>
        <v>100</v>
      </c>
      <c r="X38" s="120">
        <f t="shared" si="10"/>
        <v>20</v>
      </c>
      <c r="Y38" s="125">
        <v>74</v>
      </c>
      <c r="Z38" s="122">
        <f t="shared" si="11"/>
        <v>59.2</v>
      </c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3"/>
    </row>
    <row r="39" spans="1:44" s="121" customFormat="1" x14ac:dyDescent="0.3">
      <c r="A39" s="115">
        <v>33</v>
      </c>
      <c r="B39" s="125">
        <v>204325</v>
      </c>
      <c r="C39" s="125" t="s">
        <v>136</v>
      </c>
      <c r="D39" s="116">
        <v>14</v>
      </c>
      <c r="E39" s="116">
        <v>12</v>
      </c>
      <c r="F39" s="116">
        <v>13</v>
      </c>
      <c r="G39" s="116">
        <v>14</v>
      </c>
      <c r="H39" s="116">
        <v>15</v>
      </c>
      <c r="I39" s="116">
        <f t="shared" si="0"/>
        <v>68</v>
      </c>
      <c r="J39" s="116">
        <f t="shared" si="1"/>
        <v>10.199999999999999</v>
      </c>
      <c r="K39" s="117">
        <v>4.5</v>
      </c>
      <c r="L39" s="117">
        <v>5</v>
      </c>
      <c r="M39" s="117">
        <v>4.5</v>
      </c>
      <c r="N39" s="117">
        <v>4</v>
      </c>
      <c r="O39" s="117">
        <v>4</v>
      </c>
      <c r="P39" s="117">
        <f t="shared" si="2"/>
        <v>22</v>
      </c>
      <c r="Q39" s="117">
        <f t="shared" si="3"/>
        <v>1.1000000000000001</v>
      </c>
      <c r="R39" s="118">
        <f t="shared" si="4"/>
        <v>2.3250000000000002</v>
      </c>
      <c r="S39" s="118">
        <f t="shared" si="5"/>
        <v>2.0499999999999998</v>
      </c>
      <c r="T39" s="118">
        <f t="shared" si="6"/>
        <v>2.1749999999999998</v>
      </c>
      <c r="U39" s="118">
        <f t="shared" si="7"/>
        <v>2.3000000000000003</v>
      </c>
      <c r="V39" s="118">
        <f t="shared" si="8"/>
        <v>2.4500000000000002</v>
      </c>
      <c r="W39" s="28">
        <f t="shared" si="9"/>
        <v>90</v>
      </c>
      <c r="X39" s="120">
        <f t="shared" si="10"/>
        <v>18</v>
      </c>
      <c r="Y39" s="125">
        <v>71</v>
      </c>
      <c r="Z39" s="122">
        <f t="shared" si="11"/>
        <v>56.800000000000004</v>
      </c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3"/>
    </row>
    <row r="40" spans="1:44" s="121" customFormat="1" x14ac:dyDescent="0.3">
      <c r="A40" s="115">
        <v>34</v>
      </c>
      <c r="B40" s="125">
        <v>204326</v>
      </c>
      <c r="C40" s="125" t="s">
        <v>137</v>
      </c>
      <c r="D40" s="116">
        <v>0</v>
      </c>
      <c r="E40" s="116">
        <v>8</v>
      </c>
      <c r="F40" s="116">
        <v>4</v>
      </c>
      <c r="G40" s="116">
        <v>3</v>
      </c>
      <c r="H40" s="116">
        <v>5</v>
      </c>
      <c r="I40" s="116">
        <f t="shared" si="0"/>
        <v>20</v>
      </c>
      <c r="J40" s="116">
        <f t="shared" si="1"/>
        <v>3</v>
      </c>
      <c r="K40" s="117">
        <v>2</v>
      </c>
      <c r="L40" s="117">
        <v>2.5</v>
      </c>
      <c r="M40" s="117">
        <v>2</v>
      </c>
      <c r="N40" s="117">
        <v>1.5</v>
      </c>
      <c r="O40" s="117">
        <v>2</v>
      </c>
      <c r="P40" s="117">
        <f t="shared" si="2"/>
        <v>10</v>
      </c>
      <c r="Q40" s="117">
        <f t="shared" si="3"/>
        <v>0.5</v>
      </c>
      <c r="R40" s="118">
        <f t="shared" si="4"/>
        <v>0.1</v>
      </c>
      <c r="S40" s="118">
        <f t="shared" si="5"/>
        <v>1.325</v>
      </c>
      <c r="T40" s="118">
        <f t="shared" si="6"/>
        <v>0.7</v>
      </c>
      <c r="U40" s="118">
        <f t="shared" si="7"/>
        <v>0.52499999999999991</v>
      </c>
      <c r="V40" s="118">
        <f t="shared" si="8"/>
        <v>0.85</v>
      </c>
      <c r="W40" s="28">
        <f t="shared" si="9"/>
        <v>30</v>
      </c>
      <c r="X40" s="120">
        <f t="shared" si="10"/>
        <v>6</v>
      </c>
      <c r="Y40" s="125">
        <v>17</v>
      </c>
      <c r="Z40" s="122">
        <f t="shared" si="11"/>
        <v>13.600000000000001</v>
      </c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3"/>
    </row>
    <row r="41" spans="1:44" s="121" customFormat="1" x14ac:dyDescent="0.3">
      <c r="A41" s="115">
        <v>35</v>
      </c>
      <c r="B41" s="125">
        <v>204327</v>
      </c>
      <c r="C41" s="125" t="s">
        <v>138</v>
      </c>
      <c r="D41" s="116">
        <v>0</v>
      </c>
      <c r="E41" s="116">
        <v>0</v>
      </c>
      <c r="F41" s="116">
        <v>0</v>
      </c>
      <c r="G41" s="116">
        <v>2</v>
      </c>
      <c r="H41" s="116">
        <v>5</v>
      </c>
      <c r="I41" s="116">
        <f t="shared" si="0"/>
        <v>7</v>
      </c>
      <c r="J41" s="116">
        <f t="shared" si="1"/>
        <v>1.05</v>
      </c>
      <c r="K41" s="117">
        <v>0</v>
      </c>
      <c r="L41" s="117">
        <v>0</v>
      </c>
      <c r="M41" s="117">
        <v>1</v>
      </c>
      <c r="N41" s="117">
        <v>2</v>
      </c>
      <c r="O41" s="117">
        <v>3</v>
      </c>
      <c r="P41" s="117">
        <f t="shared" si="2"/>
        <v>6</v>
      </c>
      <c r="Q41" s="117">
        <f t="shared" si="3"/>
        <v>0.30000000000000004</v>
      </c>
      <c r="R41" s="118">
        <f t="shared" si="4"/>
        <v>0</v>
      </c>
      <c r="S41" s="118">
        <f t="shared" si="5"/>
        <v>0</v>
      </c>
      <c r="T41" s="118">
        <f t="shared" si="6"/>
        <v>0.05</v>
      </c>
      <c r="U41" s="118">
        <f t="shared" si="7"/>
        <v>0.4</v>
      </c>
      <c r="V41" s="118">
        <f t="shared" si="8"/>
        <v>0.9</v>
      </c>
      <c r="W41" s="28">
        <f t="shared" si="9"/>
        <v>13</v>
      </c>
      <c r="X41" s="120">
        <f t="shared" si="10"/>
        <v>2.6</v>
      </c>
      <c r="Y41" s="125">
        <v>16</v>
      </c>
      <c r="Z41" s="122">
        <f t="shared" si="11"/>
        <v>12.8</v>
      </c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3"/>
    </row>
    <row r="42" spans="1:44" s="121" customFormat="1" x14ac:dyDescent="0.3">
      <c r="A42" s="115">
        <v>36</v>
      </c>
      <c r="B42" s="125">
        <v>204328</v>
      </c>
      <c r="C42" s="125" t="s">
        <v>139</v>
      </c>
      <c r="D42" s="116">
        <v>12</v>
      </c>
      <c r="E42" s="116">
        <v>13</v>
      </c>
      <c r="F42" s="116">
        <v>9</v>
      </c>
      <c r="G42" s="116">
        <v>8</v>
      </c>
      <c r="H42" s="116">
        <v>6</v>
      </c>
      <c r="I42" s="116">
        <f t="shared" si="0"/>
        <v>48</v>
      </c>
      <c r="J42" s="116">
        <f t="shared" si="1"/>
        <v>7.1999999999999993</v>
      </c>
      <c r="K42" s="117">
        <v>2</v>
      </c>
      <c r="L42" s="117">
        <v>2.5</v>
      </c>
      <c r="M42" s="117">
        <v>3</v>
      </c>
      <c r="N42" s="117">
        <v>2.5</v>
      </c>
      <c r="O42" s="117">
        <v>2</v>
      </c>
      <c r="P42" s="117">
        <f t="shared" si="2"/>
        <v>12</v>
      </c>
      <c r="Q42" s="117">
        <f t="shared" si="3"/>
        <v>0.60000000000000009</v>
      </c>
      <c r="R42" s="118">
        <f t="shared" si="4"/>
        <v>1.9</v>
      </c>
      <c r="S42" s="118">
        <f t="shared" si="5"/>
        <v>2.0750000000000002</v>
      </c>
      <c r="T42" s="118">
        <f t="shared" si="6"/>
        <v>1.5</v>
      </c>
      <c r="U42" s="118">
        <f t="shared" si="7"/>
        <v>1.325</v>
      </c>
      <c r="V42" s="118">
        <f t="shared" si="8"/>
        <v>0.99999999999999989</v>
      </c>
      <c r="W42" s="28">
        <f t="shared" si="9"/>
        <v>60</v>
      </c>
      <c r="X42" s="120">
        <f t="shared" si="10"/>
        <v>12</v>
      </c>
      <c r="Y42" s="125">
        <v>58</v>
      </c>
      <c r="Z42" s="122">
        <f t="shared" si="11"/>
        <v>46.400000000000006</v>
      </c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3"/>
    </row>
    <row r="43" spans="1:44" s="121" customFormat="1" x14ac:dyDescent="0.3">
      <c r="A43" s="115">
        <v>37</v>
      </c>
      <c r="B43" s="125">
        <v>204329</v>
      </c>
      <c r="C43" s="125" t="s">
        <v>140</v>
      </c>
      <c r="D43" s="116">
        <v>13</v>
      </c>
      <c r="E43" s="116">
        <v>14</v>
      </c>
      <c r="F43" s="116">
        <v>12</v>
      </c>
      <c r="G43" s="116">
        <v>10</v>
      </c>
      <c r="H43" s="116">
        <v>12</v>
      </c>
      <c r="I43" s="116">
        <f t="shared" si="0"/>
        <v>61</v>
      </c>
      <c r="J43" s="116">
        <f t="shared" si="1"/>
        <v>9.15</v>
      </c>
      <c r="K43" s="117">
        <v>5</v>
      </c>
      <c r="L43" s="117">
        <v>4</v>
      </c>
      <c r="M43" s="117">
        <v>3.5</v>
      </c>
      <c r="N43" s="117">
        <v>4</v>
      </c>
      <c r="O43" s="117">
        <v>4.5</v>
      </c>
      <c r="P43" s="117">
        <f t="shared" si="2"/>
        <v>21</v>
      </c>
      <c r="Q43" s="117">
        <f t="shared" si="3"/>
        <v>1.05</v>
      </c>
      <c r="R43" s="118">
        <f t="shared" si="4"/>
        <v>2.2000000000000002</v>
      </c>
      <c r="S43" s="118">
        <f t="shared" si="5"/>
        <v>2.3000000000000003</v>
      </c>
      <c r="T43" s="118">
        <f t="shared" si="6"/>
        <v>1.9749999999999999</v>
      </c>
      <c r="U43" s="118">
        <f t="shared" si="7"/>
        <v>1.7</v>
      </c>
      <c r="V43" s="118">
        <f t="shared" si="8"/>
        <v>2.0249999999999999</v>
      </c>
      <c r="W43" s="28">
        <f t="shared" si="9"/>
        <v>82</v>
      </c>
      <c r="X43" s="120">
        <f t="shared" si="10"/>
        <v>16.400000000000002</v>
      </c>
      <c r="Y43" s="125">
        <v>66</v>
      </c>
      <c r="Z43" s="122">
        <f t="shared" si="11"/>
        <v>52.800000000000004</v>
      </c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3"/>
    </row>
    <row r="44" spans="1:44" s="121" customFormat="1" x14ac:dyDescent="0.3">
      <c r="A44" s="115">
        <v>38</v>
      </c>
      <c r="B44" s="125">
        <v>204330</v>
      </c>
      <c r="C44" s="125" t="s">
        <v>141</v>
      </c>
      <c r="D44" s="116">
        <v>14</v>
      </c>
      <c r="E44" s="116">
        <v>15</v>
      </c>
      <c r="F44" s="116">
        <v>12</v>
      </c>
      <c r="G44" s="116">
        <v>13</v>
      </c>
      <c r="H44" s="116">
        <v>14</v>
      </c>
      <c r="I44" s="116">
        <f t="shared" si="0"/>
        <v>68</v>
      </c>
      <c r="J44" s="116">
        <f t="shared" si="1"/>
        <v>10.199999999999999</v>
      </c>
      <c r="K44" s="117">
        <v>5</v>
      </c>
      <c r="L44" s="117">
        <v>3</v>
      </c>
      <c r="M44" s="117">
        <v>2.5</v>
      </c>
      <c r="N44" s="117">
        <v>4</v>
      </c>
      <c r="O44" s="117">
        <v>4.5</v>
      </c>
      <c r="P44" s="117">
        <f t="shared" si="2"/>
        <v>19</v>
      </c>
      <c r="Q44" s="117">
        <f t="shared" si="3"/>
        <v>0.95000000000000007</v>
      </c>
      <c r="R44" s="118">
        <f t="shared" si="4"/>
        <v>2.35</v>
      </c>
      <c r="S44" s="118">
        <f t="shared" si="5"/>
        <v>2.4</v>
      </c>
      <c r="T44" s="118">
        <f t="shared" si="6"/>
        <v>1.9249999999999998</v>
      </c>
      <c r="U44" s="118">
        <f t="shared" si="7"/>
        <v>2.15</v>
      </c>
      <c r="V44" s="118">
        <f t="shared" si="8"/>
        <v>2.3250000000000002</v>
      </c>
      <c r="W44" s="28">
        <f t="shared" si="9"/>
        <v>87</v>
      </c>
      <c r="X44" s="120">
        <f t="shared" si="10"/>
        <v>17.400000000000002</v>
      </c>
      <c r="Y44" s="125">
        <v>67</v>
      </c>
      <c r="Z44" s="122">
        <f t="shared" si="11"/>
        <v>53.6</v>
      </c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3"/>
    </row>
    <row r="45" spans="1:44" s="121" customFormat="1" x14ac:dyDescent="0.3">
      <c r="A45" s="115">
        <v>39</v>
      </c>
      <c r="B45" s="125">
        <v>204331</v>
      </c>
      <c r="C45" s="125" t="s">
        <v>142</v>
      </c>
      <c r="D45" s="116">
        <v>0</v>
      </c>
      <c r="E45" s="116">
        <v>0</v>
      </c>
      <c r="F45" s="116">
        <v>3</v>
      </c>
      <c r="G45" s="116">
        <v>4</v>
      </c>
      <c r="H45" s="116">
        <v>5</v>
      </c>
      <c r="I45" s="116">
        <f t="shared" si="0"/>
        <v>12</v>
      </c>
      <c r="J45" s="116">
        <f t="shared" si="1"/>
        <v>1.7999999999999998</v>
      </c>
      <c r="K45" s="117">
        <v>2</v>
      </c>
      <c r="L45" s="117">
        <v>3</v>
      </c>
      <c r="M45" s="117">
        <v>2</v>
      </c>
      <c r="N45" s="117">
        <v>1</v>
      </c>
      <c r="O45" s="117">
        <v>1</v>
      </c>
      <c r="P45" s="117">
        <f t="shared" si="2"/>
        <v>9</v>
      </c>
      <c r="Q45" s="117">
        <f t="shared" si="3"/>
        <v>0.45</v>
      </c>
      <c r="R45" s="118">
        <f t="shared" si="4"/>
        <v>0.1</v>
      </c>
      <c r="S45" s="118">
        <f t="shared" si="5"/>
        <v>0.15000000000000002</v>
      </c>
      <c r="T45" s="118">
        <f t="shared" si="6"/>
        <v>0.54999999999999993</v>
      </c>
      <c r="U45" s="118">
        <f t="shared" si="7"/>
        <v>0.65</v>
      </c>
      <c r="V45" s="118">
        <f t="shared" si="8"/>
        <v>0.8</v>
      </c>
      <c r="W45" s="28">
        <f t="shared" si="9"/>
        <v>21</v>
      </c>
      <c r="X45" s="120">
        <f t="shared" si="10"/>
        <v>4.2</v>
      </c>
      <c r="Y45" s="125">
        <v>13</v>
      </c>
      <c r="Z45" s="122">
        <f t="shared" si="11"/>
        <v>10.4</v>
      </c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3"/>
    </row>
    <row r="46" spans="1:44" s="121" customFormat="1" x14ac:dyDescent="0.3">
      <c r="A46" s="115">
        <v>40</v>
      </c>
      <c r="B46" s="125">
        <v>204332</v>
      </c>
      <c r="C46" s="125" t="s">
        <v>143</v>
      </c>
      <c r="D46" s="116"/>
      <c r="E46" s="116"/>
      <c r="F46" s="116"/>
      <c r="G46" s="116"/>
      <c r="H46" s="116"/>
      <c r="I46" s="116"/>
      <c r="J46" s="116"/>
      <c r="K46" s="117"/>
      <c r="L46" s="117"/>
      <c r="M46" s="117"/>
      <c r="N46" s="117"/>
      <c r="O46" s="117"/>
      <c r="P46" s="117"/>
      <c r="Q46" s="117"/>
      <c r="R46" s="118"/>
      <c r="S46" s="118"/>
      <c r="T46" s="118"/>
      <c r="U46" s="118"/>
      <c r="V46" s="118"/>
      <c r="W46" s="28"/>
      <c r="X46" s="120"/>
      <c r="Y46" s="125" t="s">
        <v>199</v>
      </c>
      <c r="Z46" s="122" t="e">
        <f t="shared" si="11"/>
        <v>#VALUE!</v>
      </c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3"/>
    </row>
    <row r="47" spans="1:44" s="121" customFormat="1" x14ac:dyDescent="0.3">
      <c r="A47" s="115">
        <v>41</v>
      </c>
      <c r="B47" s="125">
        <v>204333</v>
      </c>
      <c r="C47" s="125" t="s">
        <v>144</v>
      </c>
      <c r="D47" s="116">
        <v>7</v>
      </c>
      <c r="E47" s="116">
        <v>6</v>
      </c>
      <c r="F47" s="116">
        <v>5</v>
      </c>
      <c r="G47" s="116">
        <v>6</v>
      </c>
      <c r="H47" s="116">
        <v>7</v>
      </c>
      <c r="I47" s="116">
        <f t="shared" si="0"/>
        <v>31</v>
      </c>
      <c r="J47" s="116">
        <f t="shared" si="1"/>
        <v>4.6499999999999995</v>
      </c>
      <c r="K47" s="117">
        <v>1.5</v>
      </c>
      <c r="L47" s="117">
        <v>2</v>
      </c>
      <c r="M47" s="117">
        <v>3</v>
      </c>
      <c r="N47" s="117">
        <v>2</v>
      </c>
      <c r="O47" s="117">
        <v>1</v>
      </c>
      <c r="P47" s="117">
        <f t="shared" si="2"/>
        <v>9.5</v>
      </c>
      <c r="Q47" s="117">
        <f t="shared" si="3"/>
        <v>0.47500000000000003</v>
      </c>
      <c r="R47" s="118">
        <f t="shared" si="4"/>
        <v>1.125</v>
      </c>
      <c r="S47" s="118">
        <f t="shared" si="5"/>
        <v>0.99999999999999989</v>
      </c>
      <c r="T47" s="118">
        <f t="shared" si="6"/>
        <v>0.9</v>
      </c>
      <c r="U47" s="118">
        <f t="shared" si="7"/>
        <v>0.99999999999999989</v>
      </c>
      <c r="V47" s="118">
        <f t="shared" si="8"/>
        <v>1.1000000000000001</v>
      </c>
      <c r="W47" s="28">
        <f t="shared" si="9"/>
        <v>40.5</v>
      </c>
      <c r="X47" s="120">
        <f t="shared" si="10"/>
        <v>8.1</v>
      </c>
      <c r="Y47" s="125">
        <v>39</v>
      </c>
      <c r="Z47" s="122">
        <f t="shared" si="11"/>
        <v>31.200000000000003</v>
      </c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3"/>
    </row>
    <row r="48" spans="1:44" s="121" customFormat="1" x14ac:dyDescent="0.3">
      <c r="A48" s="115">
        <v>42</v>
      </c>
      <c r="B48" s="125">
        <v>204334</v>
      </c>
      <c r="C48" s="125" t="s">
        <v>145</v>
      </c>
      <c r="D48" s="116">
        <v>13</v>
      </c>
      <c r="E48" s="116">
        <v>14</v>
      </c>
      <c r="F48" s="116">
        <v>12</v>
      </c>
      <c r="G48" s="116">
        <v>10</v>
      </c>
      <c r="H48" s="116">
        <v>12</v>
      </c>
      <c r="I48" s="116">
        <f t="shared" si="0"/>
        <v>61</v>
      </c>
      <c r="J48" s="116">
        <f t="shared" si="1"/>
        <v>9.15</v>
      </c>
      <c r="K48" s="117">
        <v>3</v>
      </c>
      <c r="L48" s="117">
        <v>3.5</v>
      </c>
      <c r="M48" s="117">
        <v>3</v>
      </c>
      <c r="N48" s="117">
        <v>2</v>
      </c>
      <c r="O48" s="117">
        <v>4</v>
      </c>
      <c r="P48" s="117">
        <f t="shared" si="2"/>
        <v>15.5</v>
      </c>
      <c r="Q48" s="117">
        <f t="shared" si="3"/>
        <v>0.77500000000000002</v>
      </c>
      <c r="R48" s="118">
        <f t="shared" si="4"/>
        <v>2.1</v>
      </c>
      <c r="S48" s="118">
        <f t="shared" si="5"/>
        <v>2.2749999999999999</v>
      </c>
      <c r="T48" s="118">
        <f t="shared" si="6"/>
        <v>1.9499999999999997</v>
      </c>
      <c r="U48" s="118">
        <f t="shared" si="7"/>
        <v>1.6</v>
      </c>
      <c r="V48" s="118">
        <f t="shared" si="8"/>
        <v>1.9999999999999998</v>
      </c>
      <c r="W48" s="28">
        <f t="shared" si="9"/>
        <v>76.5</v>
      </c>
      <c r="X48" s="120">
        <f t="shared" si="10"/>
        <v>15.3</v>
      </c>
      <c r="Y48" s="125">
        <v>68</v>
      </c>
      <c r="Z48" s="122">
        <f t="shared" si="11"/>
        <v>54.400000000000006</v>
      </c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3"/>
    </row>
    <row r="49" spans="1:44" s="121" customFormat="1" x14ac:dyDescent="0.3">
      <c r="A49" s="115">
        <v>43</v>
      </c>
      <c r="B49" s="125">
        <v>204335</v>
      </c>
      <c r="C49" s="125" t="s">
        <v>146</v>
      </c>
      <c r="D49" s="116">
        <v>12</v>
      </c>
      <c r="E49" s="116">
        <v>10</v>
      </c>
      <c r="F49" s="116">
        <v>8</v>
      </c>
      <c r="G49" s="116">
        <v>6</v>
      </c>
      <c r="H49" s="116">
        <v>8</v>
      </c>
      <c r="I49" s="116">
        <f t="shared" si="0"/>
        <v>44</v>
      </c>
      <c r="J49" s="116">
        <f t="shared" si="1"/>
        <v>6.6</v>
      </c>
      <c r="K49" s="117">
        <v>3.5</v>
      </c>
      <c r="L49" s="117">
        <v>2.5</v>
      </c>
      <c r="M49" s="117">
        <v>4</v>
      </c>
      <c r="N49" s="117">
        <v>2.5</v>
      </c>
      <c r="O49" s="117">
        <v>3</v>
      </c>
      <c r="P49" s="117">
        <f t="shared" si="2"/>
        <v>15.5</v>
      </c>
      <c r="Q49" s="117">
        <f t="shared" si="3"/>
        <v>0.77500000000000002</v>
      </c>
      <c r="R49" s="118">
        <f t="shared" si="4"/>
        <v>1.9749999999999999</v>
      </c>
      <c r="S49" s="118">
        <f t="shared" si="5"/>
        <v>1.625</v>
      </c>
      <c r="T49" s="118">
        <f t="shared" si="6"/>
        <v>1.4</v>
      </c>
      <c r="U49" s="118">
        <f t="shared" si="7"/>
        <v>1.0249999999999999</v>
      </c>
      <c r="V49" s="118">
        <f t="shared" si="8"/>
        <v>1.35</v>
      </c>
      <c r="W49" s="28">
        <f t="shared" si="9"/>
        <v>59.5</v>
      </c>
      <c r="X49" s="120">
        <f t="shared" si="10"/>
        <v>11.9</v>
      </c>
      <c r="Y49" s="125">
        <v>47</v>
      </c>
      <c r="Z49" s="122">
        <f t="shared" si="11"/>
        <v>37.6</v>
      </c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3"/>
    </row>
    <row r="50" spans="1:44" s="121" customFormat="1" x14ac:dyDescent="0.3">
      <c r="A50" s="115">
        <v>44</v>
      </c>
      <c r="B50" s="125">
        <v>204336</v>
      </c>
      <c r="C50" s="125" t="s">
        <v>147</v>
      </c>
      <c r="D50" s="116">
        <v>8</v>
      </c>
      <c r="E50" s="116">
        <v>9</v>
      </c>
      <c r="F50" s="116">
        <v>8</v>
      </c>
      <c r="G50" s="116">
        <v>7</v>
      </c>
      <c r="H50" s="116">
        <v>9</v>
      </c>
      <c r="I50" s="116">
        <f t="shared" si="0"/>
        <v>41</v>
      </c>
      <c r="J50" s="116">
        <f t="shared" si="1"/>
        <v>6.1499999999999995</v>
      </c>
      <c r="K50" s="117">
        <v>2.5</v>
      </c>
      <c r="L50" s="117">
        <v>3</v>
      </c>
      <c r="M50" s="117">
        <v>1</v>
      </c>
      <c r="N50" s="117">
        <v>3</v>
      </c>
      <c r="O50" s="117">
        <v>2</v>
      </c>
      <c r="P50" s="117">
        <f t="shared" si="2"/>
        <v>11.5</v>
      </c>
      <c r="Q50" s="117">
        <f t="shared" si="3"/>
        <v>0.57500000000000007</v>
      </c>
      <c r="R50" s="118">
        <f t="shared" si="4"/>
        <v>1.325</v>
      </c>
      <c r="S50" s="118">
        <f t="shared" si="5"/>
        <v>1.5</v>
      </c>
      <c r="T50" s="118">
        <f t="shared" si="6"/>
        <v>1.25</v>
      </c>
      <c r="U50" s="118">
        <f t="shared" si="7"/>
        <v>1.2000000000000002</v>
      </c>
      <c r="V50" s="118">
        <f t="shared" si="8"/>
        <v>1.45</v>
      </c>
      <c r="W50" s="28">
        <f t="shared" si="9"/>
        <v>52.5</v>
      </c>
      <c r="X50" s="120">
        <f t="shared" si="10"/>
        <v>10.5</v>
      </c>
      <c r="Y50" s="125">
        <v>40</v>
      </c>
      <c r="Z50" s="122">
        <f t="shared" si="11"/>
        <v>32</v>
      </c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3"/>
    </row>
    <row r="51" spans="1:44" s="121" customFormat="1" x14ac:dyDescent="0.3">
      <c r="A51" s="115">
        <v>45</v>
      </c>
      <c r="B51" s="125">
        <v>204337</v>
      </c>
      <c r="C51" s="125" t="s">
        <v>148</v>
      </c>
      <c r="D51" s="116">
        <v>8</v>
      </c>
      <c r="E51" s="116">
        <v>9</v>
      </c>
      <c r="F51" s="116">
        <v>7</v>
      </c>
      <c r="G51" s="116">
        <v>8</v>
      </c>
      <c r="H51" s="116">
        <v>9</v>
      </c>
      <c r="I51" s="116">
        <f t="shared" si="0"/>
        <v>41</v>
      </c>
      <c r="J51" s="116">
        <f t="shared" si="1"/>
        <v>6.1499999999999995</v>
      </c>
      <c r="K51" s="117">
        <v>2.5</v>
      </c>
      <c r="L51" s="117">
        <v>3</v>
      </c>
      <c r="M51" s="117">
        <v>3</v>
      </c>
      <c r="N51" s="117">
        <v>4</v>
      </c>
      <c r="O51" s="117">
        <v>3</v>
      </c>
      <c r="P51" s="117">
        <f t="shared" si="2"/>
        <v>15.5</v>
      </c>
      <c r="Q51" s="117">
        <f t="shared" si="3"/>
        <v>0.77500000000000002</v>
      </c>
      <c r="R51" s="118">
        <f t="shared" si="4"/>
        <v>1.325</v>
      </c>
      <c r="S51" s="118">
        <f t="shared" si="5"/>
        <v>1.5</v>
      </c>
      <c r="T51" s="118">
        <f t="shared" si="6"/>
        <v>1.2000000000000002</v>
      </c>
      <c r="U51" s="118">
        <f t="shared" si="7"/>
        <v>1.4</v>
      </c>
      <c r="V51" s="118">
        <f t="shared" si="8"/>
        <v>1.5</v>
      </c>
      <c r="W51" s="28">
        <f t="shared" si="9"/>
        <v>56.5</v>
      </c>
      <c r="X51" s="120">
        <f t="shared" si="10"/>
        <v>11.3</v>
      </c>
      <c r="Y51" s="125">
        <v>47</v>
      </c>
      <c r="Z51" s="122">
        <f t="shared" si="11"/>
        <v>37.6</v>
      </c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3"/>
    </row>
    <row r="52" spans="1:44" s="121" customFormat="1" x14ac:dyDescent="0.3">
      <c r="A52" s="115">
        <v>46</v>
      </c>
      <c r="B52" s="125">
        <v>204338</v>
      </c>
      <c r="C52" s="125" t="s">
        <v>149</v>
      </c>
      <c r="D52" s="116">
        <v>9</v>
      </c>
      <c r="E52" s="116">
        <v>12</v>
      </c>
      <c r="F52" s="116">
        <v>10</v>
      </c>
      <c r="G52" s="116">
        <v>11</v>
      </c>
      <c r="H52" s="116">
        <v>13</v>
      </c>
      <c r="I52" s="116">
        <f t="shared" si="0"/>
        <v>55</v>
      </c>
      <c r="J52" s="116">
        <f t="shared" si="1"/>
        <v>8.25</v>
      </c>
      <c r="K52" s="117">
        <v>4</v>
      </c>
      <c r="L52" s="117">
        <v>4</v>
      </c>
      <c r="M52" s="117">
        <v>4.5</v>
      </c>
      <c r="N52" s="117">
        <v>3</v>
      </c>
      <c r="O52" s="117">
        <v>2</v>
      </c>
      <c r="P52" s="117">
        <f t="shared" si="2"/>
        <v>17.5</v>
      </c>
      <c r="Q52" s="117">
        <f t="shared" si="3"/>
        <v>0.875</v>
      </c>
      <c r="R52" s="118">
        <f t="shared" si="4"/>
        <v>1.5499999999999998</v>
      </c>
      <c r="S52" s="118">
        <f t="shared" si="5"/>
        <v>1.9999999999999998</v>
      </c>
      <c r="T52" s="118">
        <f t="shared" si="6"/>
        <v>1.7250000000000001</v>
      </c>
      <c r="U52" s="118">
        <f t="shared" si="7"/>
        <v>1.7999999999999998</v>
      </c>
      <c r="V52" s="118">
        <f t="shared" si="8"/>
        <v>2.0499999999999998</v>
      </c>
      <c r="W52" s="28">
        <f t="shared" si="9"/>
        <v>72.5</v>
      </c>
      <c r="X52" s="120">
        <f t="shared" si="10"/>
        <v>14.5</v>
      </c>
      <c r="Y52" s="125">
        <v>46</v>
      </c>
      <c r="Z52" s="122">
        <f t="shared" si="11"/>
        <v>36.800000000000004</v>
      </c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3"/>
    </row>
    <row r="53" spans="1:44" s="121" customFormat="1" x14ac:dyDescent="0.3">
      <c r="A53" s="115">
        <v>47</v>
      </c>
      <c r="B53" s="125">
        <v>204340</v>
      </c>
      <c r="C53" s="125" t="s">
        <v>150</v>
      </c>
      <c r="D53" s="116">
        <v>6</v>
      </c>
      <c r="E53" s="116">
        <v>5</v>
      </c>
      <c r="F53" s="116">
        <v>4</v>
      </c>
      <c r="G53" s="116">
        <v>3</v>
      </c>
      <c r="H53" s="116">
        <v>2</v>
      </c>
      <c r="I53" s="116">
        <f t="shared" si="0"/>
        <v>20</v>
      </c>
      <c r="J53" s="116">
        <f t="shared" si="1"/>
        <v>3</v>
      </c>
      <c r="K53" s="117">
        <v>0</v>
      </c>
      <c r="L53" s="117">
        <v>2</v>
      </c>
      <c r="M53" s="117">
        <v>3</v>
      </c>
      <c r="N53" s="117">
        <v>2</v>
      </c>
      <c r="O53" s="117">
        <v>1</v>
      </c>
      <c r="P53" s="117">
        <f t="shared" si="2"/>
        <v>8</v>
      </c>
      <c r="Q53" s="117">
        <f t="shared" si="3"/>
        <v>0.4</v>
      </c>
      <c r="R53" s="118">
        <f t="shared" si="4"/>
        <v>0.89999999999999991</v>
      </c>
      <c r="S53" s="118">
        <f t="shared" si="5"/>
        <v>0.85</v>
      </c>
      <c r="T53" s="118">
        <f t="shared" si="6"/>
        <v>0.75</v>
      </c>
      <c r="U53" s="118">
        <f t="shared" si="7"/>
        <v>0.54999999999999993</v>
      </c>
      <c r="V53" s="118">
        <f t="shared" si="8"/>
        <v>0.35</v>
      </c>
      <c r="W53" s="28">
        <f t="shared" si="9"/>
        <v>28</v>
      </c>
      <c r="X53" s="120">
        <f t="shared" si="10"/>
        <v>5.6000000000000005</v>
      </c>
      <c r="Y53" s="125">
        <v>14</v>
      </c>
      <c r="Z53" s="122">
        <f t="shared" si="11"/>
        <v>11.200000000000001</v>
      </c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3"/>
    </row>
    <row r="54" spans="1:44" s="121" customFormat="1" x14ac:dyDescent="0.3">
      <c r="A54" s="115">
        <v>48</v>
      </c>
      <c r="B54" s="125">
        <v>204339</v>
      </c>
      <c r="C54" s="125" t="s">
        <v>151</v>
      </c>
      <c r="D54" s="116">
        <v>2</v>
      </c>
      <c r="E54" s="116">
        <v>3</v>
      </c>
      <c r="F54" s="116">
        <v>5</v>
      </c>
      <c r="G54" s="116">
        <v>4</v>
      </c>
      <c r="H54" s="116">
        <v>3</v>
      </c>
      <c r="I54" s="116">
        <f t="shared" si="0"/>
        <v>17</v>
      </c>
      <c r="J54" s="116">
        <f t="shared" si="1"/>
        <v>2.5499999999999998</v>
      </c>
      <c r="K54" s="117">
        <v>2</v>
      </c>
      <c r="L54" s="117">
        <v>1</v>
      </c>
      <c r="M54" s="117">
        <v>0</v>
      </c>
      <c r="N54" s="117">
        <v>0</v>
      </c>
      <c r="O54" s="117">
        <v>2</v>
      </c>
      <c r="P54" s="117">
        <f t="shared" si="2"/>
        <v>5</v>
      </c>
      <c r="Q54" s="117">
        <f t="shared" si="3"/>
        <v>0.25</v>
      </c>
      <c r="R54" s="118">
        <f t="shared" si="4"/>
        <v>0.4</v>
      </c>
      <c r="S54" s="118">
        <f t="shared" si="5"/>
        <v>0.49999999999999994</v>
      </c>
      <c r="T54" s="118">
        <f t="shared" si="6"/>
        <v>0.75</v>
      </c>
      <c r="U54" s="118">
        <f t="shared" si="7"/>
        <v>0.6</v>
      </c>
      <c r="V54" s="118">
        <f t="shared" si="8"/>
        <v>0.54999999999999993</v>
      </c>
      <c r="W54" s="28">
        <f t="shared" si="9"/>
        <v>22</v>
      </c>
      <c r="X54" s="120">
        <f t="shared" si="10"/>
        <v>4.4000000000000004</v>
      </c>
      <c r="Y54" s="125">
        <v>9</v>
      </c>
      <c r="Z54" s="122">
        <f t="shared" si="11"/>
        <v>7.2</v>
      </c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3"/>
    </row>
    <row r="55" spans="1:44" s="121" customFormat="1" x14ac:dyDescent="0.3">
      <c r="A55" s="115">
        <v>49</v>
      </c>
      <c r="B55" s="125">
        <v>204341</v>
      </c>
      <c r="C55" s="125" t="s">
        <v>152</v>
      </c>
      <c r="D55" s="116">
        <v>4</v>
      </c>
      <c r="E55" s="116">
        <v>3</v>
      </c>
      <c r="F55" s="116">
        <v>2</v>
      </c>
      <c r="G55" s="116">
        <v>4</v>
      </c>
      <c r="H55" s="116">
        <v>3</v>
      </c>
      <c r="I55" s="116">
        <f t="shared" si="0"/>
        <v>16</v>
      </c>
      <c r="J55" s="116">
        <f t="shared" si="1"/>
        <v>2.4</v>
      </c>
      <c r="K55" s="117">
        <v>1</v>
      </c>
      <c r="L55" s="117">
        <v>1</v>
      </c>
      <c r="M55" s="117">
        <v>0</v>
      </c>
      <c r="N55" s="117">
        <v>2</v>
      </c>
      <c r="O55" s="117">
        <v>3</v>
      </c>
      <c r="P55" s="117">
        <f t="shared" si="2"/>
        <v>7</v>
      </c>
      <c r="Q55" s="117">
        <f t="shared" si="3"/>
        <v>0.35000000000000003</v>
      </c>
      <c r="R55" s="118">
        <f t="shared" si="4"/>
        <v>0.65</v>
      </c>
      <c r="S55" s="118">
        <f t="shared" si="5"/>
        <v>0.49999999999999994</v>
      </c>
      <c r="T55" s="118">
        <f t="shared" si="6"/>
        <v>0.3</v>
      </c>
      <c r="U55" s="118">
        <f t="shared" si="7"/>
        <v>0.7</v>
      </c>
      <c r="V55" s="118">
        <f t="shared" si="8"/>
        <v>0.6</v>
      </c>
      <c r="W55" s="28">
        <f t="shared" si="9"/>
        <v>23</v>
      </c>
      <c r="X55" s="120">
        <f t="shared" si="10"/>
        <v>4.6000000000000005</v>
      </c>
      <c r="Y55" s="125">
        <v>15</v>
      </c>
      <c r="Z55" s="122">
        <f t="shared" si="11"/>
        <v>12</v>
      </c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3"/>
    </row>
    <row r="56" spans="1:44" s="121" customFormat="1" x14ac:dyDescent="0.3">
      <c r="A56" s="115">
        <v>50</v>
      </c>
      <c r="B56" s="125">
        <v>204342</v>
      </c>
      <c r="C56" s="125" t="s">
        <v>153</v>
      </c>
      <c r="D56" s="116">
        <v>9</v>
      </c>
      <c r="E56" s="116">
        <v>8</v>
      </c>
      <c r="F56" s="116">
        <v>6</v>
      </c>
      <c r="G56" s="116">
        <v>12</v>
      </c>
      <c r="H56" s="116">
        <v>10</v>
      </c>
      <c r="I56" s="116">
        <f t="shared" si="0"/>
        <v>45</v>
      </c>
      <c r="J56" s="116">
        <f t="shared" si="1"/>
        <v>6.75</v>
      </c>
      <c r="K56" s="117">
        <v>2.5</v>
      </c>
      <c r="L56" s="117">
        <v>3</v>
      </c>
      <c r="M56" s="117">
        <v>3</v>
      </c>
      <c r="N56" s="117">
        <v>3.5</v>
      </c>
      <c r="O56" s="117">
        <v>2.5</v>
      </c>
      <c r="P56" s="117">
        <f t="shared" si="2"/>
        <v>14.5</v>
      </c>
      <c r="Q56" s="117">
        <f t="shared" si="3"/>
        <v>0.72500000000000009</v>
      </c>
      <c r="R56" s="118">
        <f t="shared" si="4"/>
        <v>1.4749999999999999</v>
      </c>
      <c r="S56" s="118">
        <f t="shared" si="5"/>
        <v>1.35</v>
      </c>
      <c r="T56" s="118">
        <f t="shared" si="6"/>
        <v>1.0499999999999998</v>
      </c>
      <c r="U56" s="118">
        <f t="shared" si="7"/>
        <v>1.9749999999999999</v>
      </c>
      <c r="V56" s="118">
        <f t="shared" si="8"/>
        <v>1.625</v>
      </c>
      <c r="W56" s="28">
        <f t="shared" si="9"/>
        <v>59.5</v>
      </c>
      <c r="X56" s="120">
        <f t="shared" si="10"/>
        <v>11.9</v>
      </c>
      <c r="Y56" s="125">
        <v>50</v>
      </c>
      <c r="Z56" s="122">
        <f t="shared" si="11"/>
        <v>40</v>
      </c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3"/>
    </row>
    <row r="57" spans="1:44" s="121" customFormat="1" x14ac:dyDescent="0.3">
      <c r="A57" s="115">
        <v>51</v>
      </c>
      <c r="B57" s="125">
        <v>204343</v>
      </c>
      <c r="C57" s="125" t="s">
        <v>154</v>
      </c>
      <c r="D57" s="116"/>
      <c r="E57" s="116"/>
      <c r="F57" s="116"/>
      <c r="G57" s="116"/>
      <c r="H57" s="116"/>
      <c r="I57" s="116"/>
      <c r="J57" s="116"/>
      <c r="K57" s="117"/>
      <c r="L57" s="117"/>
      <c r="M57" s="117"/>
      <c r="N57" s="117"/>
      <c r="O57" s="117"/>
      <c r="P57" s="117"/>
      <c r="Q57" s="117"/>
      <c r="R57" s="118"/>
      <c r="S57" s="118"/>
      <c r="T57" s="118"/>
      <c r="U57" s="118"/>
      <c r="V57" s="118"/>
      <c r="W57" s="28"/>
      <c r="X57" s="120"/>
      <c r="Y57" s="125" t="s">
        <v>199</v>
      </c>
      <c r="Z57" s="122" t="e">
        <f t="shared" si="11"/>
        <v>#VALUE!</v>
      </c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3"/>
    </row>
    <row r="58" spans="1:44" s="121" customFormat="1" x14ac:dyDescent="0.3">
      <c r="A58" s="115">
        <v>52</v>
      </c>
      <c r="B58" s="125">
        <v>204344</v>
      </c>
      <c r="C58" s="125" t="s">
        <v>155</v>
      </c>
      <c r="D58" s="116">
        <v>11</v>
      </c>
      <c r="E58" s="116">
        <v>10</v>
      </c>
      <c r="F58" s="116">
        <v>10.5</v>
      </c>
      <c r="G58" s="116">
        <v>11</v>
      </c>
      <c r="H58" s="116">
        <v>10</v>
      </c>
      <c r="I58" s="116">
        <f t="shared" si="0"/>
        <v>52.5</v>
      </c>
      <c r="J58" s="116">
        <f t="shared" si="1"/>
        <v>7.875</v>
      </c>
      <c r="K58" s="117">
        <v>2.5</v>
      </c>
      <c r="L58" s="117">
        <v>2</v>
      </c>
      <c r="M58" s="117">
        <v>3</v>
      </c>
      <c r="N58" s="117">
        <v>4</v>
      </c>
      <c r="O58" s="117">
        <v>3</v>
      </c>
      <c r="P58" s="117">
        <f t="shared" si="2"/>
        <v>14.5</v>
      </c>
      <c r="Q58" s="117">
        <f t="shared" si="3"/>
        <v>0.72500000000000009</v>
      </c>
      <c r="R58" s="118">
        <f t="shared" si="4"/>
        <v>1.7749999999999999</v>
      </c>
      <c r="S58" s="118">
        <f t="shared" si="5"/>
        <v>1.6</v>
      </c>
      <c r="T58" s="118">
        <f t="shared" si="6"/>
        <v>1.7250000000000001</v>
      </c>
      <c r="U58" s="118">
        <f t="shared" si="7"/>
        <v>1.8499999999999999</v>
      </c>
      <c r="V58" s="118">
        <f t="shared" si="8"/>
        <v>1.65</v>
      </c>
      <c r="W58" s="28">
        <f t="shared" si="9"/>
        <v>67</v>
      </c>
      <c r="X58" s="120">
        <f t="shared" si="10"/>
        <v>13.4</v>
      </c>
      <c r="Y58" s="125">
        <v>50</v>
      </c>
      <c r="Z58" s="122">
        <f t="shared" si="11"/>
        <v>40</v>
      </c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3"/>
    </row>
    <row r="59" spans="1:44" s="121" customFormat="1" x14ac:dyDescent="0.3">
      <c r="A59" s="115">
        <v>53</v>
      </c>
      <c r="B59" s="125">
        <v>204345</v>
      </c>
      <c r="C59" s="125" t="s">
        <v>156</v>
      </c>
      <c r="D59" s="116">
        <v>2</v>
      </c>
      <c r="E59" s="116">
        <v>3</v>
      </c>
      <c r="F59" s="116">
        <v>2</v>
      </c>
      <c r="G59" s="116">
        <v>4</v>
      </c>
      <c r="H59" s="116">
        <v>3</v>
      </c>
      <c r="I59" s="116">
        <f t="shared" si="0"/>
        <v>14</v>
      </c>
      <c r="J59" s="116">
        <f t="shared" si="1"/>
        <v>2.1</v>
      </c>
      <c r="K59" s="117">
        <v>0</v>
      </c>
      <c r="L59" s="117">
        <v>0</v>
      </c>
      <c r="M59" s="117">
        <v>2</v>
      </c>
      <c r="N59" s="117">
        <v>2</v>
      </c>
      <c r="O59" s="117">
        <v>0</v>
      </c>
      <c r="P59" s="117">
        <f t="shared" si="2"/>
        <v>4</v>
      </c>
      <c r="Q59" s="117">
        <f t="shared" si="3"/>
        <v>0.2</v>
      </c>
      <c r="R59" s="118">
        <f t="shared" si="4"/>
        <v>0.3</v>
      </c>
      <c r="S59" s="118">
        <f t="shared" si="5"/>
        <v>0.44999999999999996</v>
      </c>
      <c r="T59" s="118">
        <f t="shared" si="6"/>
        <v>0.4</v>
      </c>
      <c r="U59" s="118">
        <f t="shared" si="7"/>
        <v>0.7</v>
      </c>
      <c r="V59" s="118">
        <f t="shared" si="8"/>
        <v>0.44999999999999996</v>
      </c>
      <c r="W59" s="28">
        <f t="shared" si="9"/>
        <v>18</v>
      </c>
      <c r="X59" s="120">
        <f t="shared" si="10"/>
        <v>3.6</v>
      </c>
      <c r="Y59" s="125">
        <v>12</v>
      </c>
      <c r="Z59" s="122">
        <f t="shared" si="11"/>
        <v>9.6000000000000014</v>
      </c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3"/>
    </row>
    <row r="60" spans="1:44" s="121" customFormat="1" x14ac:dyDescent="0.3">
      <c r="A60" s="115">
        <v>54</v>
      </c>
      <c r="B60" s="125">
        <v>204346</v>
      </c>
      <c r="C60" s="125" t="s">
        <v>157</v>
      </c>
      <c r="D60" s="116">
        <v>3</v>
      </c>
      <c r="E60" s="116">
        <v>4</v>
      </c>
      <c r="F60" s="116">
        <v>3</v>
      </c>
      <c r="G60" s="116">
        <v>2</v>
      </c>
      <c r="H60" s="116">
        <v>4</v>
      </c>
      <c r="I60" s="116">
        <f t="shared" si="0"/>
        <v>16</v>
      </c>
      <c r="J60" s="116">
        <f t="shared" si="1"/>
        <v>2.4</v>
      </c>
      <c r="K60" s="117">
        <v>2.5</v>
      </c>
      <c r="L60" s="117">
        <v>3</v>
      </c>
      <c r="M60" s="117">
        <v>1.5</v>
      </c>
      <c r="N60" s="117">
        <v>3</v>
      </c>
      <c r="O60" s="117">
        <v>2</v>
      </c>
      <c r="P60" s="117">
        <f t="shared" si="2"/>
        <v>12</v>
      </c>
      <c r="Q60" s="117">
        <f t="shared" si="3"/>
        <v>0.60000000000000009</v>
      </c>
      <c r="R60" s="118">
        <f t="shared" si="4"/>
        <v>0.57499999999999996</v>
      </c>
      <c r="S60" s="118">
        <f t="shared" si="5"/>
        <v>0.75</v>
      </c>
      <c r="T60" s="118">
        <f t="shared" si="6"/>
        <v>0.52499999999999991</v>
      </c>
      <c r="U60" s="118">
        <f t="shared" si="7"/>
        <v>0.45</v>
      </c>
      <c r="V60" s="118">
        <f t="shared" si="8"/>
        <v>0.7</v>
      </c>
      <c r="W60" s="28">
        <f t="shared" si="9"/>
        <v>28</v>
      </c>
      <c r="X60" s="120">
        <f t="shared" si="10"/>
        <v>5.6000000000000005</v>
      </c>
      <c r="Y60" s="125">
        <v>25</v>
      </c>
      <c r="Z60" s="122">
        <f t="shared" si="11"/>
        <v>20</v>
      </c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3"/>
    </row>
    <row r="61" spans="1:44" s="121" customFormat="1" x14ac:dyDescent="0.3">
      <c r="A61" s="115">
        <v>55</v>
      </c>
      <c r="B61" s="125">
        <v>204347</v>
      </c>
      <c r="C61" s="125" t="s">
        <v>158</v>
      </c>
      <c r="D61" s="116">
        <v>12</v>
      </c>
      <c r="E61" s="116">
        <v>10</v>
      </c>
      <c r="F61" s="116">
        <v>5</v>
      </c>
      <c r="G61" s="116">
        <v>6</v>
      </c>
      <c r="H61" s="116">
        <v>8</v>
      </c>
      <c r="I61" s="116">
        <f t="shared" si="0"/>
        <v>41</v>
      </c>
      <c r="J61" s="116">
        <f t="shared" si="1"/>
        <v>6.1499999999999995</v>
      </c>
      <c r="K61" s="117">
        <v>2.5</v>
      </c>
      <c r="L61" s="117">
        <v>3</v>
      </c>
      <c r="M61" s="117">
        <v>2</v>
      </c>
      <c r="N61" s="117">
        <v>2.5</v>
      </c>
      <c r="O61" s="117">
        <v>2</v>
      </c>
      <c r="P61" s="117">
        <f t="shared" si="2"/>
        <v>12</v>
      </c>
      <c r="Q61" s="117">
        <f t="shared" si="3"/>
        <v>0.60000000000000009</v>
      </c>
      <c r="R61" s="118">
        <f t="shared" si="4"/>
        <v>1.9249999999999998</v>
      </c>
      <c r="S61" s="118">
        <f t="shared" si="5"/>
        <v>1.65</v>
      </c>
      <c r="T61" s="118">
        <f t="shared" si="6"/>
        <v>0.85</v>
      </c>
      <c r="U61" s="118">
        <f t="shared" si="7"/>
        <v>1.0249999999999999</v>
      </c>
      <c r="V61" s="118">
        <f t="shared" si="8"/>
        <v>1.3</v>
      </c>
      <c r="W61" s="28">
        <f t="shared" si="9"/>
        <v>53</v>
      </c>
      <c r="X61" s="120">
        <f t="shared" si="10"/>
        <v>10.600000000000001</v>
      </c>
      <c r="Y61" s="125">
        <v>39</v>
      </c>
      <c r="Z61" s="122">
        <f t="shared" si="11"/>
        <v>31.200000000000003</v>
      </c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3"/>
    </row>
    <row r="62" spans="1:44" s="121" customFormat="1" x14ac:dyDescent="0.3">
      <c r="A62" s="115">
        <v>56</v>
      </c>
      <c r="B62" s="125">
        <v>204348</v>
      </c>
      <c r="C62" s="125" t="s">
        <v>159</v>
      </c>
      <c r="D62" s="116">
        <v>11</v>
      </c>
      <c r="E62" s="116">
        <v>10</v>
      </c>
      <c r="F62" s="116">
        <v>10.5</v>
      </c>
      <c r="G62" s="116">
        <v>11</v>
      </c>
      <c r="H62" s="116">
        <v>12</v>
      </c>
      <c r="I62" s="116">
        <f t="shared" si="0"/>
        <v>54.5</v>
      </c>
      <c r="J62" s="116">
        <f t="shared" si="1"/>
        <v>8.1749999999999989</v>
      </c>
      <c r="K62" s="117">
        <v>3.5</v>
      </c>
      <c r="L62" s="117">
        <v>4</v>
      </c>
      <c r="M62" s="117">
        <v>3</v>
      </c>
      <c r="N62" s="117">
        <v>2.5</v>
      </c>
      <c r="O62" s="117">
        <v>3</v>
      </c>
      <c r="P62" s="117">
        <f t="shared" si="2"/>
        <v>16</v>
      </c>
      <c r="Q62" s="117">
        <f t="shared" si="3"/>
        <v>0.8</v>
      </c>
      <c r="R62" s="118">
        <f t="shared" si="4"/>
        <v>1.825</v>
      </c>
      <c r="S62" s="118">
        <f t="shared" si="5"/>
        <v>1.7</v>
      </c>
      <c r="T62" s="118">
        <f t="shared" si="6"/>
        <v>1.7250000000000001</v>
      </c>
      <c r="U62" s="118">
        <f t="shared" si="7"/>
        <v>1.7749999999999999</v>
      </c>
      <c r="V62" s="118">
        <f t="shared" si="8"/>
        <v>1.9499999999999997</v>
      </c>
      <c r="W62" s="28">
        <f t="shared" si="9"/>
        <v>70.5</v>
      </c>
      <c r="X62" s="120">
        <f t="shared" si="10"/>
        <v>14.100000000000001</v>
      </c>
      <c r="Y62" s="125">
        <v>60</v>
      </c>
      <c r="Z62" s="122">
        <f t="shared" si="11"/>
        <v>48</v>
      </c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3"/>
    </row>
    <row r="63" spans="1:44" s="121" customFormat="1" x14ac:dyDescent="0.3">
      <c r="A63" s="115">
        <v>57</v>
      </c>
      <c r="B63" s="125">
        <v>204349</v>
      </c>
      <c r="C63" s="125" t="s">
        <v>160</v>
      </c>
      <c r="D63" s="116"/>
      <c r="E63" s="116"/>
      <c r="F63" s="116"/>
      <c r="G63" s="116"/>
      <c r="H63" s="116"/>
      <c r="I63" s="116"/>
      <c r="J63" s="116"/>
      <c r="K63" s="117"/>
      <c r="L63" s="117"/>
      <c r="M63" s="117"/>
      <c r="N63" s="117"/>
      <c r="O63" s="117"/>
      <c r="P63" s="117"/>
      <c r="Q63" s="117"/>
      <c r="R63" s="118"/>
      <c r="S63" s="118"/>
      <c r="T63" s="118"/>
      <c r="U63" s="118"/>
      <c r="V63" s="118"/>
      <c r="W63" s="28"/>
      <c r="X63" s="120"/>
      <c r="Y63" s="125" t="s">
        <v>199</v>
      </c>
      <c r="Z63" s="122" t="e">
        <f t="shared" si="11"/>
        <v>#VALUE!</v>
      </c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3"/>
    </row>
    <row r="64" spans="1:44" s="121" customFormat="1" x14ac:dyDescent="0.3">
      <c r="A64" s="115">
        <v>58</v>
      </c>
      <c r="B64" s="125">
        <v>204350</v>
      </c>
      <c r="C64" s="125" t="s">
        <v>161</v>
      </c>
      <c r="D64" s="116">
        <v>8</v>
      </c>
      <c r="E64" s="116">
        <v>9</v>
      </c>
      <c r="F64" s="116">
        <v>12</v>
      </c>
      <c r="G64" s="116">
        <v>13</v>
      </c>
      <c r="H64" s="116">
        <v>14</v>
      </c>
      <c r="I64" s="116">
        <f t="shared" si="0"/>
        <v>56</v>
      </c>
      <c r="J64" s="116">
        <f t="shared" si="1"/>
        <v>8.4</v>
      </c>
      <c r="K64" s="117">
        <v>2</v>
      </c>
      <c r="L64" s="117">
        <v>2</v>
      </c>
      <c r="M64" s="117">
        <v>3</v>
      </c>
      <c r="N64" s="117">
        <v>2</v>
      </c>
      <c r="O64" s="117">
        <v>3</v>
      </c>
      <c r="P64" s="117">
        <f t="shared" si="2"/>
        <v>12</v>
      </c>
      <c r="Q64" s="117">
        <f t="shared" si="3"/>
        <v>0.60000000000000009</v>
      </c>
      <c r="R64" s="118">
        <f t="shared" si="4"/>
        <v>1.3</v>
      </c>
      <c r="S64" s="118">
        <f t="shared" si="5"/>
        <v>1.45</v>
      </c>
      <c r="T64" s="118">
        <f t="shared" si="6"/>
        <v>1.9499999999999997</v>
      </c>
      <c r="U64" s="118">
        <f t="shared" si="7"/>
        <v>2.0499999999999998</v>
      </c>
      <c r="V64" s="118">
        <f t="shared" si="8"/>
        <v>2.25</v>
      </c>
      <c r="W64" s="28">
        <f t="shared" si="9"/>
        <v>68</v>
      </c>
      <c r="X64" s="120">
        <f t="shared" si="10"/>
        <v>13.600000000000001</v>
      </c>
      <c r="Y64" s="125">
        <v>59</v>
      </c>
      <c r="Z64" s="122">
        <f t="shared" si="11"/>
        <v>47.2</v>
      </c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3"/>
    </row>
    <row r="65" spans="1:44" s="121" customFormat="1" x14ac:dyDescent="0.3">
      <c r="A65" s="115">
        <v>59</v>
      </c>
      <c r="B65" s="125">
        <v>204351</v>
      </c>
      <c r="C65" s="125" t="s">
        <v>162</v>
      </c>
      <c r="D65" s="116">
        <v>8</v>
      </c>
      <c r="E65" s="116">
        <v>9</v>
      </c>
      <c r="F65" s="116">
        <v>8</v>
      </c>
      <c r="G65" s="116">
        <v>9</v>
      </c>
      <c r="H65" s="116">
        <v>12</v>
      </c>
      <c r="I65" s="116">
        <f t="shared" si="0"/>
        <v>46</v>
      </c>
      <c r="J65" s="116">
        <f t="shared" si="1"/>
        <v>6.8999999999999995</v>
      </c>
      <c r="K65" s="117">
        <v>4</v>
      </c>
      <c r="L65" s="117">
        <v>3</v>
      </c>
      <c r="M65" s="117">
        <v>2</v>
      </c>
      <c r="N65" s="117">
        <v>2</v>
      </c>
      <c r="O65" s="117">
        <v>2.5</v>
      </c>
      <c r="P65" s="117">
        <f t="shared" si="2"/>
        <v>13.5</v>
      </c>
      <c r="Q65" s="117">
        <f t="shared" si="3"/>
        <v>0.67500000000000004</v>
      </c>
      <c r="R65" s="118">
        <f t="shared" si="4"/>
        <v>1.4</v>
      </c>
      <c r="S65" s="118">
        <f t="shared" si="5"/>
        <v>1.5</v>
      </c>
      <c r="T65" s="118">
        <f t="shared" si="6"/>
        <v>1.3</v>
      </c>
      <c r="U65" s="118">
        <f t="shared" si="7"/>
        <v>1.45</v>
      </c>
      <c r="V65" s="118">
        <f t="shared" si="8"/>
        <v>1.9249999999999998</v>
      </c>
      <c r="W65" s="28">
        <f t="shared" si="9"/>
        <v>59.5</v>
      </c>
      <c r="X65" s="120">
        <f t="shared" si="10"/>
        <v>11.9</v>
      </c>
      <c r="Y65" s="125">
        <v>48</v>
      </c>
      <c r="Z65" s="122">
        <f t="shared" si="11"/>
        <v>38.400000000000006</v>
      </c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3"/>
    </row>
    <row r="66" spans="1:44" s="121" customFormat="1" x14ac:dyDescent="0.3">
      <c r="A66" s="115">
        <v>60</v>
      </c>
      <c r="B66" s="125">
        <v>204352</v>
      </c>
      <c r="C66" s="125" t="s">
        <v>163</v>
      </c>
      <c r="D66" s="116">
        <v>13</v>
      </c>
      <c r="E66" s="116">
        <v>14</v>
      </c>
      <c r="F66" s="116">
        <v>12</v>
      </c>
      <c r="G66" s="116">
        <v>10</v>
      </c>
      <c r="H66" s="116">
        <v>12</v>
      </c>
      <c r="I66" s="116">
        <f t="shared" si="0"/>
        <v>61</v>
      </c>
      <c r="J66" s="116">
        <f t="shared" si="1"/>
        <v>9.15</v>
      </c>
      <c r="K66" s="117">
        <v>3</v>
      </c>
      <c r="L66" s="117">
        <v>3</v>
      </c>
      <c r="M66" s="117">
        <v>2</v>
      </c>
      <c r="N66" s="117">
        <v>3</v>
      </c>
      <c r="O66" s="117">
        <v>4</v>
      </c>
      <c r="P66" s="117">
        <f t="shared" si="2"/>
        <v>15</v>
      </c>
      <c r="Q66" s="117">
        <f t="shared" si="3"/>
        <v>0.75</v>
      </c>
      <c r="R66" s="118">
        <f t="shared" si="4"/>
        <v>2.1</v>
      </c>
      <c r="S66" s="118">
        <f t="shared" si="5"/>
        <v>2.25</v>
      </c>
      <c r="T66" s="118">
        <f t="shared" si="6"/>
        <v>1.9</v>
      </c>
      <c r="U66" s="118">
        <f t="shared" si="7"/>
        <v>1.65</v>
      </c>
      <c r="V66" s="118">
        <f t="shared" si="8"/>
        <v>1.9999999999999998</v>
      </c>
      <c r="W66" s="28">
        <f t="shared" si="9"/>
        <v>76</v>
      </c>
      <c r="X66" s="120">
        <f t="shared" si="10"/>
        <v>15.200000000000001</v>
      </c>
      <c r="Y66" s="125">
        <v>65</v>
      </c>
      <c r="Z66" s="122">
        <f t="shared" si="11"/>
        <v>52</v>
      </c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3"/>
    </row>
    <row r="67" spans="1:44" s="121" customFormat="1" x14ac:dyDescent="0.3">
      <c r="A67" s="115">
        <v>61</v>
      </c>
      <c r="B67" s="125">
        <v>204353</v>
      </c>
      <c r="C67" s="125" t="s">
        <v>164</v>
      </c>
      <c r="D67" s="116">
        <v>2</v>
      </c>
      <c r="E67" s="116">
        <v>3</v>
      </c>
      <c r="F67" s="116">
        <v>5</v>
      </c>
      <c r="G67" s="116">
        <v>6</v>
      </c>
      <c r="H67" s="116">
        <v>4</v>
      </c>
      <c r="I67" s="116">
        <f t="shared" si="0"/>
        <v>20</v>
      </c>
      <c r="J67" s="116">
        <f t="shared" si="1"/>
        <v>3</v>
      </c>
      <c r="K67" s="117">
        <v>1.5</v>
      </c>
      <c r="L67" s="117">
        <v>2</v>
      </c>
      <c r="M67" s="117">
        <v>2</v>
      </c>
      <c r="N67" s="117">
        <v>2.5</v>
      </c>
      <c r="O67" s="117">
        <v>2</v>
      </c>
      <c r="P67" s="117">
        <f t="shared" si="2"/>
        <v>10</v>
      </c>
      <c r="Q67" s="117">
        <f t="shared" si="3"/>
        <v>0.5</v>
      </c>
      <c r="R67" s="118">
        <f t="shared" si="4"/>
        <v>0.375</v>
      </c>
      <c r="S67" s="118">
        <f t="shared" si="5"/>
        <v>0.54999999999999993</v>
      </c>
      <c r="T67" s="118">
        <f t="shared" si="6"/>
        <v>0.85</v>
      </c>
      <c r="U67" s="118">
        <f t="shared" si="7"/>
        <v>1.0249999999999999</v>
      </c>
      <c r="V67" s="118">
        <f t="shared" si="8"/>
        <v>0.7</v>
      </c>
      <c r="W67" s="28">
        <f t="shared" si="9"/>
        <v>30</v>
      </c>
      <c r="X67" s="120">
        <f t="shared" si="10"/>
        <v>6</v>
      </c>
      <c r="Y67" s="125">
        <v>21</v>
      </c>
      <c r="Z67" s="122">
        <f t="shared" si="11"/>
        <v>16.8</v>
      </c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3"/>
    </row>
    <row r="68" spans="1:44" s="121" customFormat="1" x14ac:dyDescent="0.3">
      <c r="A68" s="115">
        <v>62</v>
      </c>
      <c r="B68" s="125">
        <v>204354</v>
      </c>
      <c r="C68" s="125" t="s">
        <v>165</v>
      </c>
      <c r="D68" s="116">
        <v>6</v>
      </c>
      <c r="E68" s="116">
        <v>5</v>
      </c>
      <c r="F68" s="116">
        <v>2</v>
      </c>
      <c r="G68" s="116">
        <v>3</v>
      </c>
      <c r="H68" s="116">
        <v>4</v>
      </c>
      <c r="I68" s="116">
        <f t="shared" si="0"/>
        <v>20</v>
      </c>
      <c r="J68" s="116">
        <f t="shared" si="1"/>
        <v>3</v>
      </c>
      <c r="K68" s="117">
        <v>2.5</v>
      </c>
      <c r="L68" s="117">
        <v>2</v>
      </c>
      <c r="M68" s="117">
        <v>3</v>
      </c>
      <c r="N68" s="117">
        <v>2</v>
      </c>
      <c r="O68" s="117">
        <v>1</v>
      </c>
      <c r="P68" s="117">
        <f t="shared" si="2"/>
        <v>10.5</v>
      </c>
      <c r="Q68" s="117">
        <f t="shared" si="3"/>
        <v>0.52500000000000002</v>
      </c>
      <c r="R68" s="118">
        <f t="shared" si="4"/>
        <v>1.0249999999999999</v>
      </c>
      <c r="S68" s="118">
        <f t="shared" si="5"/>
        <v>0.85</v>
      </c>
      <c r="T68" s="118">
        <f t="shared" si="6"/>
        <v>0.45</v>
      </c>
      <c r="U68" s="118">
        <f t="shared" si="7"/>
        <v>0.54999999999999993</v>
      </c>
      <c r="V68" s="118">
        <f t="shared" si="8"/>
        <v>0.65</v>
      </c>
      <c r="W68" s="28">
        <f t="shared" si="9"/>
        <v>30.5</v>
      </c>
      <c r="X68" s="120">
        <f t="shared" si="10"/>
        <v>6.1000000000000005</v>
      </c>
      <c r="Y68" s="125">
        <v>25</v>
      </c>
      <c r="Z68" s="122">
        <f t="shared" si="11"/>
        <v>20</v>
      </c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3"/>
    </row>
    <row r="69" spans="1:44" s="121" customFormat="1" x14ac:dyDescent="0.3">
      <c r="A69" s="115">
        <v>63</v>
      </c>
      <c r="B69" s="125">
        <v>204355</v>
      </c>
      <c r="C69" s="125" t="s">
        <v>166</v>
      </c>
      <c r="D69" s="116">
        <v>8</v>
      </c>
      <c r="E69" s="116">
        <v>10</v>
      </c>
      <c r="F69" s="116">
        <v>5</v>
      </c>
      <c r="G69" s="116">
        <v>3</v>
      </c>
      <c r="H69" s="116">
        <v>5</v>
      </c>
      <c r="I69" s="116">
        <f t="shared" si="0"/>
        <v>31</v>
      </c>
      <c r="J69" s="116">
        <f t="shared" si="1"/>
        <v>4.6499999999999995</v>
      </c>
      <c r="K69" s="117">
        <v>2.5</v>
      </c>
      <c r="L69" s="117">
        <v>3</v>
      </c>
      <c r="M69" s="117">
        <v>2</v>
      </c>
      <c r="N69" s="117">
        <v>1</v>
      </c>
      <c r="O69" s="117">
        <v>2</v>
      </c>
      <c r="P69" s="117">
        <f t="shared" si="2"/>
        <v>10.5</v>
      </c>
      <c r="Q69" s="117">
        <f t="shared" si="3"/>
        <v>0.52500000000000002</v>
      </c>
      <c r="R69" s="118">
        <f t="shared" si="4"/>
        <v>1.325</v>
      </c>
      <c r="S69" s="118">
        <f t="shared" si="5"/>
        <v>1.65</v>
      </c>
      <c r="T69" s="118">
        <f t="shared" si="6"/>
        <v>0.85</v>
      </c>
      <c r="U69" s="118">
        <f t="shared" si="7"/>
        <v>0.49999999999999994</v>
      </c>
      <c r="V69" s="118">
        <f t="shared" si="8"/>
        <v>0.85</v>
      </c>
      <c r="W69" s="28">
        <f t="shared" si="9"/>
        <v>41.5</v>
      </c>
      <c r="X69" s="120">
        <f t="shared" si="10"/>
        <v>8.3000000000000007</v>
      </c>
      <c r="Y69" s="125">
        <v>39</v>
      </c>
      <c r="Z69" s="122">
        <f t="shared" si="11"/>
        <v>31.200000000000003</v>
      </c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3"/>
    </row>
    <row r="70" spans="1:44" s="121" customFormat="1" x14ac:dyDescent="0.3">
      <c r="A70" s="115">
        <v>64</v>
      </c>
      <c r="B70" s="125">
        <v>204356</v>
      </c>
      <c r="C70" s="125" t="s">
        <v>167</v>
      </c>
      <c r="D70" s="116">
        <v>9</v>
      </c>
      <c r="E70" s="116">
        <v>12</v>
      </c>
      <c r="F70" s="116">
        <v>9</v>
      </c>
      <c r="G70" s="116">
        <v>8</v>
      </c>
      <c r="H70" s="116">
        <v>9</v>
      </c>
      <c r="I70" s="116">
        <f t="shared" si="0"/>
        <v>47</v>
      </c>
      <c r="J70" s="116">
        <f t="shared" si="1"/>
        <v>7.05</v>
      </c>
      <c r="K70" s="117">
        <v>2.5</v>
      </c>
      <c r="L70" s="117">
        <v>3</v>
      </c>
      <c r="M70" s="117">
        <v>4</v>
      </c>
      <c r="N70" s="117">
        <v>3</v>
      </c>
      <c r="O70" s="117">
        <v>3</v>
      </c>
      <c r="P70" s="117">
        <f t="shared" si="2"/>
        <v>15.5</v>
      </c>
      <c r="Q70" s="117">
        <f t="shared" si="3"/>
        <v>0.77500000000000002</v>
      </c>
      <c r="R70" s="118">
        <f t="shared" si="4"/>
        <v>1.4749999999999999</v>
      </c>
      <c r="S70" s="118">
        <f t="shared" si="5"/>
        <v>1.9499999999999997</v>
      </c>
      <c r="T70" s="118">
        <f t="shared" si="6"/>
        <v>1.5499999999999998</v>
      </c>
      <c r="U70" s="118">
        <f t="shared" si="7"/>
        <v>1.35</v>
      </c>
      <c r="V70" s="118">
        <f t="shared" si="8"/>
        <v>1.5</v>
      </c>
      <c r="W70" s="28">
        <f t="shared" si="9"/>
        <v>62.5</v>
      </c>
      <c r="X70" s="120">
        <f t="shared" si="10"/>
        <v>12.5</v>
      </c>
      <c r="Y70" s="125">
        <v>53</v>
      </c>
      <c r="Z70" s="122">
        <f t="shared" si="11"/>
        <v>42.400000000000006</v>
      </c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3"/>
    </row>
    <row r="71" spans="1:44" s="121" customFormat="1" x14ac:dyDescent="0.3">
      <c r="A71" s="115">
        <v>65</v>
      </c>
      <c r="B71" s="125">
        <v>204357</v>
      </c>
      <c r="C71" s="125" t="s">
        <v>168</v>
      </c>
      <c r="D71" s="116">
        <v>3</v>
      </c>
      <c r="E71" s="116">
        <v>5</v>
      </c>
      <c r="F71" s="116">
        <v>8</v>
      </c>
      <c r="G71" s="116">
        <v>9</v>
      </c>
      <c r="H71" s="116">
        <v>12</v>
      </c>
      <c r="I71" s="116">
        <f t="shared" si="0"/>
        <v>37</v>
      </c>
      <c r="J71" s="116">
        <f t="shared" si="1"/>
        <v>5.55</v>
      </c>
      <c r="K71" s="117">
        <v>1.5</v>
      </c>
      <c r="L71" s="117">
        <v>2</v>
      </c>
      <c r="M71" s="117">
        <v>4</v>
      </c>
      <c r="N71" s="117">
        <v>2</v>
      </c>
      <c r="O71" s="117">
        <v>2</v>
      </c>
      <c r="P71" s="117">
        <f t="shared" si="2"/>
        <v>11.5</v>
      </c>
      <c r="Q71" s="117">
        <f t="shared" si="3"/>
        <v>0.57500000000000007</v>
      </c>
      <c r="R71" s="118">
        <f t="shared" si="4"/>
        <v>0.52499999999999991</v>
      </c>
      <c r="S71" s="118">
        <f t="shared" si="5"/>
        <v>0.85</v>
      </c>
      <c r="T71" s="118">
        <f t="shared" si="6"/>
        <v>1.4</v>
      </c>
      <c r="U71" s="118">
        <f t="shared" si="7"/>
        <v>1.45</v>
      </c>
      <c r="V71" s="118">
        <f t="shared" si="8"/>
        <v>1.9</v>
      </c>
      <c r="W71" s="28">
        <f t="shared" si="9"/>
        <v>48.5</v>
      </c>
      <c r="X71" s="120">
        <f t="shared" si="10"/>
        <v>9.7000000000000011</v>
      </c>
      <c r="Y71" s="125">
        <v>39</v>
      </c>
      <c r="Z71" s="122">
        <f t="shared" si="11"/>
        <v>31.200000000000003</v>
      </c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3"/>
    </row>
    <row r="72" spans="1:44" s="121" customFormat="1" x14ac:dyDescent="0.3">
      <c r="A72" s="115">
        <v>66</v>
      </c>
      <c r="B72" s="125">
        <v>204358</v>
      </c>
      <c r="C72" s="125" t="s">
        <v>169</v>
      </c>
      <c r="D72" s="116">
        <v>6</v>
      </c>
      <c r="E72" s="116">
        <v>8</v>
      </c>
      <c r="F72" s="116">
        <v>5</v>
      </c>
      <c r="G72" s="116">
        <v>2</v>
      </c>
      <c r="H72" s="116">
        <v>3</v>
      </c>
      <c r="I72" s="116">
        <f t="shared" ref="I72:I99" si="12">SUM(D72:H72)</f>
        <v>24</v>
      </c>
      <c r="J72" s="116">
        <f t="shared" ref="J72:J99" si="13">I72*0.15</f>
        <v>3.5999999999999996</v>
      </c>
      <c r="K72" s="117">
        <v>2.5</v>
      </c>
      <c r="L72" s="117">
        <v>1.5</v>
      </c>
      <c r="M72" s="117">
        <v>3</v>
      </c>
      <c r="N72" s="117">
        <v>2</v>
      </c>
      <c r="O72" s="117">
        <v>1</v>
      </c>
      <c r="P72" s="117">
        <f t="shared" ref="P72:P99" si="14">SUM(K72:O72)</f>
        <v>10</v>
      </c>
      <c r="Q72" s="117">
        <f t="shared" ref="Q72:Q99" si="15">P72*0.05</f>
        <v>0.5</v>
      </c>
      <c r="R72" s="118">
        <f t="shared" ref="R72:R99" si="16">D72*0.15+K72*0.05</f>
        <v>1.0249999999999999</v>
      </c>
      <c r="S72" s="118">
        <f t="shared" ref="S72:S99" si="17">E72*0.15+L72*0.05</f>
        <v>1.2749999999999999</v>
      </c>
      <c r="T72" s="118">
        <f t="shared" ref="T72:T99" si="18">F72*0.15+M72*0.05</f>
        <v>0.9</v>
      </c>
      <c r="U72" s="118">
        <f t="shared" ref="U72:U99" si="19">G72*0.15+N72*0.05</f>
        <v>0.4</v>
      </c>
      <c r="V72" s="118">
        <f t="shared" ref="V72:V99" si="20">H72*0.15+O72*0.05</f>
        <v>0.49999999999999994</v>
      </c>
      <c r="W72" s="28">
        <f t="shared" ref="W72:W99" si="21">I72+P72</f>
        <v>34</v>
      </c>
      <c r="X72" s="120">
        <f t="shared" ref="X72:X99" si="22">W72*0.2</f>
        <v>6.8000000000000007</v>
      </c>
      <c r="Y72" s="125">
        <v>26</v>
      </c>
      <c r="Z72" s="122">
        <f t="shared" ref="Z72:Z101" si="23">Y72*0.8</f>
        <v>20.8</v>
      </c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3"/>
    </row>
    <row r="73" spans="1:44" s="121" customFormat="1" x14ac:dyDescent="0.3">
      <c r="A73" s="115">
        <v>67</v>
      </c>
      <c r="B73" s="125">
        <v>204359</v>
      </c>
      <c r="C73" s="125" t="s">
        <v>170</v>
      </c>
      <c r="D73" s="116"/>
      <c r="E73" s="116"/>
      <c r="F73" s="116"/>
      <c r="G73" s="116"/>
      <c r="H73" s="116"/>
      <c r="I73" s="116"/>
      <c r="J73" s="116"/>
      <c r="K73" s="117"/>
      <c r="L73" s="117"/>
      <c r="M73" s="117"/>
      <c r="N73" s="117"/>
      <c r="O73" s="117"/>
      <c r="P73" s="117"/>
      <c r="Q73" s="117"/>
      <c r="R73" s="118"/>
      <c r="S73" s="118"/>
      <c r="T73" s="118"/>
      <c r="U73" s="118"/>
      <c r="V73" s="118"/>
      <c r="W73" s="28"/>
      <c r="X73" s="120"/>
      <c r="Y73" s="125" t="s">
        <v>199</v>
      </c>
      <c r="Z73" s="122" t="e">
        <f t="shared" si="23"/>
        <v>#VALUE!</v>
      </c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3"/>
    </row>
    <row r="74" spans="1:44" s="121" customFormat="1" x14ac:dyDescent="0.3">
      <c r="A74" s="115">
        <v>68</v>
      </c>
      <c r="B74" s="125">
        <v>204360</v>
      </c>
      <c r="C74" s="125" t="s">
        <v>171</v>
      </c>
      <c r="D74" s="116">
        <v>6</v>
      </c>
      <c r="E74" s="116">
        <v>8</v>
      </c>
      <c r="F74" s="116">
        <v>9</v>
      </c>
      <c r="G74" s="116">
        <v>7</v>
      </c>
      <c r="H74" s="116">
        <v>9</v>
      </c>
      <c r="I74" s="116">
        <f t="shared" si="12"/>
        <v>39</v>
      </c>
      <c r="J74" s="116">
        <f t="shared" si="13"/>
        <v>5.85</v>
      </c>
      <c r="K74" s="117">
        <v>2.5</v>
      </c>
      <c r="L74" s="117">
        <v>3</v>
      </c>
      <c r="M74" s="117">
        <v>1</v>
      </c>
      <c r="N74" s="117">
        <v>2</v>
      </c>
      <c r="O74" s="117">
        <v>5</v>
      </c>
      <c r="P74" s="117">
        <f t="shared" si="14"/>
        <v>13.5</v>
      </c>
      <c r="Q74" s="117">
        <f t="shared" si="15"/>
        <v>0.67500000000000004</v>
      </c>
      <c r="R74" s="118">
        <f t="shared" si="16"/>
        <v>1.0249999999999999</v>
      </c>
      <c r="S74" s="118">
        <f t="shared" si="17"/>
        <v>1.35</v>
      </c>
      <c r="T74" s="118">
        <f t="shared" si="18"/>
        <v>1.4</v>
      </c>
      <c r="U74" s="118">
        <f t="shared" si="19"/>
        <v>1.1500000000000001</v>
      </c>
      <c r="V74" s="118">
        <f t="shared" si="20"/>
        <v>1.5999999999999999</v>
      </c>
      <c r="W74" s="28">
        <f t="shared" si="21"/>
        <v>52.5</v>
      </c>
      <c r="X74" s="120">
        <f t="shared" si="22"/>
        <v>10.5</v>
      </c>
      <c r="Y74" s="125">
        <v>42</v>
      </c>
      <c r="Z74" s="122">
        <f t="shared" si="23"/>
        <v>33.6</v>
      </c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3"/>
    </row>
    <row r="75" spans="1:44" s="121" customFormat="1" x14ac:dyDescent="0.3">
      <c r="A75" s="115">
        <v>69</v>
      </c>
      <c r="B75" s="125">
        <v>204361</v>
      </c>
      <c r="C75" s="125" t="s">
        <v>172</v>
      </c>
      <c r="D75" s="116">
        <v>10</v>
      </c>
      <c r="E75" s="116">
        <v>6</v>
      </c>
      <c r="F75" s="116">
        <v>8</v>
      </c>
      <c r="G75" s="116">
        <v>13</v>
      </c>
      <c r="H75" s="116">
        <v>14</v>
      </c>
      <c r="I75" s="116">
        <f t="shared" si="12"/>
        <v>51</v>
      </c>
      <c r="J75" s="116">
        <f t="shared" si="13"/>
        <v>7.6499999999999995</v>
      </c>
      <c r="K75" s="117">
        <v>3</v>
      </c>
      <c r="L75" s="117">
        <v>3</v>
      </c>
      <c r="M75" s="117">
        <v>2</v>
      </c>
      <c r="N75" s="117">
        <v>3</v>
      </c>
      <c r="O75" s="117">
        <v>3</v>
      </c>
      <c r="P75" s="117">
        <f t="shared" si="14"/>
        <v>14</v>
      </c>
      <c r="Q75" s="117">
        <f t="shared" si="15"/>
        <v>0.70000000000000007</v>
      </c>
      <c r="R75" s="118">
        <f t="shared" si="16"/>
        <v>1.65</v>
      </c>
      <c r="S75" s="118">
        <f t="shared" si="17"/>
        <v>1.0499999999999998</v>
      </c>
      <c r="T75" s="118">
        <f t="shared" si="18"/>
        <v>1.3</v>
      </c>
      <c r="U75" s="118">
        <f t="shared" si="19"/>
        <v>2.1</v>
      </c>
      <c r="V75" s="118">
        <f t="shared" si="20"/>
        <v>2.25</v>
      </c>
      <c r="W75" s="28">
        <f t="shared" si="21"/>
        <v>65</v>
      </c>
      <c r="X75" s="120">
        <f t="shared" si="22"/>
        <v>13</v>
      </c>
      <c r="Y75" s="125">
        <v>48</v>
      </c>
      <c r="Z75" s="122">
        <f t="shared" si="23"/>
        <v>38.400000000000006</v>
      </c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3"/>
    </row>
    <row r="76" spans="1:44" s="121" customFormat="1" x14ac:dyDescent="0.3">
      <c r="A76" s="115">
        <v>70</v>
      </c>
      <c r="B76" s="125">
        <v>204362</v>
      </c>
      <c r="C76" s="125" t="s">
        <v>173</v>
      </c>
      <c r="D76" s="116">
        <v>6</v>
      </c>
      <c r="E76" s="116">
        <v>6</v>
      </c>
      <c r="F76" s="116">
        <v>5</v>
      </c>
      <c r="G76" s="116">
        <v>6</v>
      </c>
      <c r="H76" s="116">
        <v>5</v>
      </c>
      <c r="I76" s="116">
        <f t="shared" si="12"/>
        <v>28</v>
      </c>
      <c r="J76" s="116">
        <f t="shared" si="13"/>
        <v>4.2</v>
      </c>
      <c r="K76" s="117">
        <v>1</v>
      </c>
      <c r="L76" s="117">
        <v>1</v>
      </c>
      <c r="M76" s="117">
        <v>2</v>
      </c>
      <c r="N76" s="117">
        <v>1</v>
      </c>
      <c r="O76" s="117">
        <v>1</v>
      </c>
      <c r="P76" s="117">
        <f t="shared" si="14"/>
        <v>6</v>
      </c>
      <c r="Q76" s="117">
        <f t="shared" si="15"/>
        <v>0.30000000000000004</v>
      </c>
      <c r="R76" s="118">
        <f t="shared" si="16"/>
        <v>0.95</v>
      </c>
      <c r="S76" s="118">
        <f t="shared" si="17"/>
        <v>0.95</v>
      </c>
      <c r="T76" s="118">
        <f t="shared" si="18"/>
        <v>0.85</v>
      </c>
      <c r="U76" s="118">
        <f t="shared" si="19"/>
        <v>0.95</v>
      </c>
      <c r="V76" s="118">
        <f t="shared" si="20"/>
        <v>0.8</v>
      </c>
      <c r="W76" s="28">
        <f t="shared" si="21"/>
        <v>34</v>
      </c>
      <c r="X76" s="120">
        <f t="shared" si="22"/>
        <v>6.8000000000000007</v>
      </c>
      <c r="Y76" s="125">
        <v>29</v>
      </c>
      <c r="Z76" s="122">
        <f t="shared" si="23"/>
        <v>23.200000000000003</v>
      </c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3"/>
    </row>
    <row r="77" spans="1:44" s="121" customFormat="1" x14ac:dyDescent="0.3">
      <c r="A77" s="115">
        <v>71</v>
      </c>
      <c r="B77" s="125">
        <v>204363</v>
      </c>
      <c r="C77" s="125" t="s">
        <v>174</v>
      </c>
      <c r="D77" s="116">
        <v>9</v>
      </c>
      <c r="E77" s="116">
        <v>8</v>
      </c>
      <c r="F77" s="116">
        <v>12</v>
      </c>
      <c r="G77" s="116">
        <v>12</v>
      </c>
      <c r="H77" s="116">
        <v>10</v>
      </c>
      <c r="I77" s="116">
        <f t="shared" si="12"/>
        <v>51</v>
      </c>
      <c r="J77" s="116">
        <f t="shared" si="13"/>
        <v>7.6499999999999995</v>
      </c>
      <c r="K77" s="117">
        <v>2</v>
      </c>
      <c r="L77" s="117">
        <v>2</v>
      </c>
      <c r="M77" s="117">
        <v>3</v>
      </c>
      <c r="N77" s="117">
        <v>5</v>
      </c>
      <c r="O77" s="117">
        <v>4</v>
      </c>
      <c r="P77" s="117">
        <f t="shared" si="14"/>
        <v>16</v>
      </c>
      <c r="Q77" s="117">
        <f t="shared" si="15"/>
        <v>0.8</v>
      </c>
      <c r="R77" s="118">
        <f t="shared" si="16"/>
        <v>1.45</v>
      </c>
      <c r="S77" s="118">
        <f t="shared" si="17"/>
        <v>1.3</v>
      </c>
      <c r="T77" s="118">
        <f t="shared" si="18"/>
        <v>1.9499999999999997</v>
      </c>
      <c r="U77" s="118">
        <f t="shared" si="19"/>
        <v>2.0499999999999998</v>
      </c>
      <c r="V77" s="118">
        <f t="shared" si="20"/>
        <v>1.7</v>
      </c>
      <c r="W77" s="28">
        <f t="shared" si="21"/>
        <v>67</v>
      </c>
      <c r="X77" s="120">
        <f t="shared" si="22"/>
        <v>13.4</v>
      </c>
      <c r="Y77" s="125">
        <v>58</v>
      </c>
      <c r="Z77" s="122">
        <f t="shared" si="23"/>
        <v>46.400000000000006</v>
      </c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3"/>
    </row>
    <row r="78" spans="1:44" s="121" customFormat="1" x14ac:dyDescent="0.3">
      <c r="A78" s="115">
        <v>72</v>
      </c>
      <c r="B78" s="125">
        <v>204364</v>
      </c>
      <c r="C78" s="125" t="s">
        <v>175</v>
      </c>
      <c r="D78" s="116">
        <v>3</v>
      </c>
      <c r="E78" s="116">
        <v>5</v>
      </c>
      <c r="F78" s="116">
        <v>6</v>
      </c>
      <c r="G78" s="116">
        <v>4</v>
      </c>
      <c r="H78" s="116">
        <v>3</v>
      </c>
      <c r="I78" s="116">
        <f t="shared" si="12"/>
        <v>21</v>
      </c>
      <c r="J78" s="116">
        <f t="shared" si="13"/>
        <v>3.15</v>
      </c>
      <c r="K78" s="117">
        <v>2</v>
      </c>
      <c r="L78" s="117">
        <v>1</v>
      </c>
      <c r="M78" s="117">
        <v>0</v>
      </c>
      <c r="N78" s="117">
        <v>2</v>
      </c>
      <c r="O78" s="117">
        <v>3</v>
      </c>
      <c r="P78" s="117">
        <f t="shared" si="14"/>
        <v>8</v>
      </c>
      <c r="Q78" s="117">
        <f t="shared" si="15"/>
        <v>0.4</v>
      </c>
      <c r="R78" s="118">
        <f t="shared" si="16"/>
        <v>0.54999999999999993</v>
      </c>
      <c r="S78" s="118">
        <f t="shared" si="17"/>
        <v>0.8</v>
      </c>
      <c r="T78" s="118">
        <f t="shared" si="18"/>
        <v>0.89999999999999991</v>
      </c>
      <c r="U78" s="118">
        <f t="shared" si="19"/>
        <v>0.7</v>
      </c>
      <c r="V78" s="118">
        <f t="shared" si="20"/>
        <v>0.6</v>
      </c>
      <c r="W78" s="28">
        <f t="shared" si="21"/>
        <v>29</v>
      </c>
      <c r="X78" s="120">
        <f t="shared" si="22"/>
        <v>5.8000000000000007</v>
      </c>
      <c r="Y78" s="125">
        <v>28</v>
      </c>
      <c r="Z78" s="122">
        <f t="shared" si="23"/>
        <v>22.400000000000002</v>
      </c>
      <c r="AA78" s="124"/>
      <c r="AB78" s="124"/>
      <c r="AC78" s="124"/>
      <c r="AD78" s="124"/>
      <c r="AE78" s="124"/>
      <c r="AF78" s="124"/>
      <c r="AG78" s="124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3"/>
    </row>
    <row r="79" spans="1:44" s="121" customFormat="1" x14ac:dyDescent="0.3">
      <c r="A79" s="115">
        <v>73</v>
      </c>
      <c r="B79" s="125">
        <v>204365</v>
      </c>
      <c r="C79" s="125" t="s">
        <v>176</v>
      </c>
      <c r="D79" s="116">
        <v>9</v>
      </c>
      <c r="E79" s="116">
        <v>12</v>
      </c>
      <c r="F79" s="116">
        <v>10</v>
      </c>
      <c r="G79" s="116">
        <v>11</v>
      </c>
      <c r="H79" s="116">
        <v>13</v>
      </c>
      <c r="I79" s="116">
        <f t="shared" si="12"/>
        <v>55</v>
      </c>
      <c r="J79" s="116">
        <f t="shared" si="13"/>
        <v>8.25</v>
      </c>
      <c r="K79" s="117">
        <v>2</v>
      </c>
      <c r="L79" s="117">
        <v>1</v>
      </c>
      <c r="M79" s="117">
        <v>2</v>
      </c>
      <c r="N79" s="117">
        <v>5</v>
      </c>
      <c r="O79" s="117">
        <v>3</v>
      </c>
      <c r="P79" s="117">
        <f t="shared" si="14"/>
        <v>13</v>
      </c>
      <c r="Q79" s="117">
        <f t="shared" si="15"/>
        <v>0.65</v>
      </c>
      <c r="R79" s="118">
        <f t="shared" si="16"/>
        <v>1.45</v>
      </c>
      <c r="S79" s="118">
        <f t="shared" si="17"/>
        <v>1.8499999999999999</v>
      </c>
      <c r="T79" s="118">
        <f t="shared" si="18"/>
        <v>1.6</v>
      </c>
      <c r="U79" s="118">
        <f t="shared" si="19"/>
        <v>1.9</v>
      </c>
      <c r="V79" s="118">
        <f t="shared" si="20"/>
        <v>2.1</v>
      </c>
      <c r="W79" s="28">
        <f t="shared" si="21"/>
        <v>68</v>
      </c>
      <c r="X79" s="120">
        <f t="shared" si="22"/>
        <v>13.600000000000001</v>
      </c>
      <c r="Y79" s="125">
        <v>49</v>
      </c>
      <c r="Z79" s="122">
        <f t="shared" si="23"/>
        <v>39.200000000000003</v>
      </c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3"/>
    </row>
    <row r="80" spans="1:44" s="121" customFormat="1" x14ac:dyDescent="0.3">
      <c r="A80" s="115">
        <v>74</v>
      </c>
      <c r="B80" s="125">
        <v>204366</v>
      </c>
      <c r="C80" s="125" t="s">
        <v>177</v>
      </c>
      <c r="D80" s="116">
        <v>14</v>
      </c>
      <c r="E80" s="116">
        <v>15</v>
      </c>
      <c r="F80" s="116">
        <v>16</v>
      </c>
      <c r="G80" s="116">
        <v>14</v>
      </c>
      <c r="H80" s="116">
        <v>16</v>
      </c>
      <c r="I80" s="116">
        <f t="shared" si="12"/>
        <v>75</v>
      </c>
      <c r="J80" s="116">
        <f t="shared" si="13"/>
        <v>11.25</v>
      </c>
      <c r="K80" s="117">
        <v>5</v>
      </c>
      <c r="L80" s="117">
        <v>4</v>
      </c>
      <c r="M80" s="117">
        <v>6</v>
      </c>
      <c r="N80" s="117">
        <v>6</v>
      </c>
      <c r="O80" s="117">
        <v>5</v>
      </c>
      <c r="P80" s="117">
        <f t="shared" si="14"/>
        <v>26</v>
      </c>
      <c r="Q80" s="117">
        <f t="shared" si="15"/>
        <v>1.3</v>
      </c>
      <c r="R80" s="118">
        <f t="shared" si="16"/>
        <v>2.35</v>
      </c>
      <c r="S80" s="118">
        <f t="shared" si="17"/>
        <v>2.4500000000000002</v>
      </c>
      <c r="T80" s="118">
        <f t="shared" si="18"/>
        <v>2.7</v>
      </c>
      <c r="U80" s="118">
        <f t="shared" si="19"/>
        <v>2.4000000000000004</v>
      </c>
      <c r="V80" s="118">
        <f t="shared" si="20"/>
        <v>2.65</v>
      </c>
      <c r="W80" s="28">
        <f t="shared" si="21"/>
        <v>101</v>
      </c>
      <c r="X80" s="120">
        <f t="shared" si="22"/>
        <v>20.200000000000003</v>
      </c>
      <c r="Y80" s="125">
        <v>72</v>
      </c>
      <c r="Z80" s="122">
        <f t="shared" si="23"/>
        <v>57.6</v>
      </c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3"/>
    </row>
    <row r="81" spans="1:44" s="121" customFormat="1" x14ac:dyDescent="0.3">
      <c r="A81" s="115">
        <v>75</v>
      </c>
      <c r="B81" s="125">
        <v>204367</v>
      </c>
      <c r="C81" s="125" t="s">
        <v>178</v>
      </c>
      <c r="D81" s="116">
        <v>12</v>
      </c>
      <c r="E81" s="116">
        <v>10</v>
      </c>
      <c r="F81" s="116">
        <v>12</v>
      </c>
      <c r="G81" s="116">
        <v>8</v>
      </c>
      <c r="H81" s="116">
        <v>9</v>
      </c>
      <c r="I81" s="116">
        <f t="shared" si="12"/>
        <v>51</v>
      </c>
      <c r="J81" s="116">
        <f t="shared" si="13"/>
        <v>7.6499999999999995</v>
      </c>
      <c r="K81" s="117">
        <v>2.5</v>
      </c>
      <c r="L81" s="117">
        <v>2.5</v>
      </c>
      <c r="M81" s="117">
        <v>3</v>
      </c>
      <c r="N81" s="117">
        <v>2</v>
      </c>
      <c r="O81" s="117">
        <v>3</v>
      </c>
      <c r="P81" s="117">
        <f t="shared" si="14"/>
        <v>13</v>
      </c>
      <c r="Q81" s="117">
        <f t="shared" si="15"/>
        <v>0.65</v>
      </c>
      <c r="R81" s="118">
        <f t="shared" si="16"/>
        <v>1.9249999999999998</v>
      </c>
      <c r="S81" s="118">
        <f t="shared" si="17"/>
        <v>1.625</v>
      </c>
      <c r="T81" s="118">
        <f t="shared" si="18"/>
        <v>1.9499999999999997</v>
      </c>
      <c r="U81" s="118">
        <f t="shared" si="19"/>
        <v>1.3</v>
      </c>
      <c r="V81" s="118">
        <f t="shared" si="20"/>
        <v>1.5</v>
      </c>
      <c r="W81" s="28">
        <f t="shared" si="21"/>
        <v>64</v>
      </c>
      <c r="X81" s="120">
        <f t="shared" si="22"/>
        <v>12.8</v>
      </c>
      <c r="Y81" s="125">
        <v>59</v>
      </c>
      <c r="Z81" s="122">
        <f t="shared" si="23"/>
        <v>47.2</v>
      </c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3"/>
    </row>
    <row r="82" spans="1:44" s="121" customFormat="1" x14ac:dyDescent="0.3">
      <c r="A82" s="115">
        <v>76</v>
      </c>
      <c r="B82" s="125">
        <v>204368</v>
      </c>
      <c r="C82" s="125" t="s">
        <v>179</v>
      </c>
      <c r="D82" s="116">
        <v>13</v>
      </c>
      <c r="E82" s="116">
        <v>14</v>
      </c>
      <c r="F82" s="116">
        <v>12</v>
      </c>
      <c r="G82" s="116">
        <v>10</v>
      </c>
      <c r="H82" s="116">
        <v>12</v>
      </c>
      <c r="I82" s="116">
        <f t="shared" si="12"/>
        <v>61</v>
      </c>
      <c r="J82" s="116">
        <f t="shared" si="13"/>
        <v>9.15</v>
      </c>
      <c r="K82" s="117">
        <v>2.5</v>
      </c>
      <c r="L82" s="117">
        <v>3</v>
      </c>
      <c r="M82" s="117">
        <v>5</v>
      </c>
      <c r="N82" s="117">
        <v>2</v>
      </c>
      <c r="O82" s="117">
        <v>5</v>
      </c>
      <c r="P82" s="117">
        <f t="shared" si="14"/>
        <v>17.5</v>
      </c>
      <c r="Q82" s="117">
        <f t="shared" si="15"/>
        <v>0.875</v>
      </c>
      <c r="R82" s="118">
        <f t="shared" si="16"/>
        <v>2.0750000000000002</v>
      </c>
      <c r="S82" s="118">
        <f t="shared" si="17"/>
        <v>2.25</v>
      </c>
      <c r="T82" s="118">
        <f t="shared" si="18"/>
        <v>2.0499999999999998</v>
      </c>
      <c r="U82" s="118">
        <f t="shared" si="19"/>
        <v>1.6</v>
      </c>
      <c r="V82" s="118">
        <f t="shared" si="20"/>
        <v>2.0499999999999998</v>
      </c>
      <c r="W82" s="28">
        <f t="shared" si="21"/>
        <v>78.5</v>
      </c>
      <c r="X82" s="120">
        <f t="shared" si="22"/>
        <v>15.700000000000001</v>
      </c>
      <c r="Y82" s="125">
        <v>64</v>
      </c>
      <c r="Z82" s="122">
        <f t="shared" si="23"/>
        <v>51.2</v>
      </c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3"/>
    </row>
    <row r="83" spans="1:44" s="121" customFormat="1" x14ac:dyDescent="0.3">
      <c r="A83" s="115">
        <v>77</v>
      </c>
      <c r="B83" s="125">
        <v>204369</v>
      </c>
      <c r="C83" s="125" t="s">
        <v>180</v>
      </c>
      <c r="D83" s="116">
        <v>13</v>
      </c>
      <c r="E83" s="116">
        <v>12</v>
      </c>
      <c r="F83" s="116">
        <v>10</v>
      </c>
      <c r="G83" s="116">
        <v>12</v>
      </c>
      <c r="H83" s="116">
        <v>10</v>
      </c>
      <c r="I83" s="116">
        <f t="shared" si="12"/>
        <v>57</v>
      </c>
      <c r="J83" s="116">
        <f t="shared" si="13"/>
        <v>8.5499999999999989</v>
      </c>
      <c r="K83" s="117">
        <v>3</v>
      </c>
      <c r="L83" s="117">
        <v>2</v>
      </c>
      <c r="M83" s="117">
        <v>3</v>
      </c>
      <c r="N83" s="117">
        <v>4</v>
      </c>
      <c r="O83" s="117">
        <v>3</v>
      </c>
      <c r="P83" s="117">
        <f t="shared" si="14"/>
        <v>15</v>
      </c>
      <c r="Q83" s="117">
        <f t="shared" si="15"/>
        <v>0.75</v>
      </c>
      <c r="R83" s="118">
        <f t="shared" si="16"/>
        <v>2.1</v>
      </c>
      <c r="S83" s="118">
        <f t="shared" si="17"/>
        <v>1.9</v>
      </c>
      <c r="T83" s="118">
        <f t="shared" si="18"/>
        <v>1.65</v>
      </c>
      <c r="U83" s="118">
        <f t="shared" si="19"/>
        <v>1.9999999999999998</v>
      </c>
      <c r="V83" s="118">
        <f t="shared" si="20"/>
        <v>1.65</v>
      </c>
      <c r="W83" s="28">
        <f t="shared" si="21"/>
        <v>72</v>
      </c>
      <c r="X83" s="120">
        <f t="shared" si="22"/>
        <v>14.4</v>
      </c>
      <c r="Y83" s="125">
        <v>62</v>
      </c>
      <c r="Z83" s="122">
        <f t="shared" si="23"/>
        <v>49.6</v>
      </c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24"/>
      <c r="AL83" s="124"/>
      <c r="AM83" s="124"/>
      <c r="AN83" s="124"/>
      <c r="AO83" s="124"/>
      <c r="AP83" s="124"/>
      <c r="AQ83" s="124"/>
      <c r="AR83" s="123"/>
    </row>
    <row r="84" spans="1:44" s="121" customFormat="1" x14ac:dyDescent="0.3">
      <c r="A84" s="115">
        <v>78</v>
      </c>
      <c r="B84" s="125">
        <v>204370</v>
      </c>
      <c r="C84" s="125" t="s">
        <v>181</v>
      </c>
      <c r="D84" s="116">
        <v>9</v>
      </c>
      <c r="E84" s="116">
        <v>12</v>
      </c>
      <c r="F84" s="116">
        <v>10</v>
      </c>
      <c r="G84" s="116">
        <v>11</v>
      </c>
      <c r="H84" s="116">
        <v>10</v>
      </c>
      <c r="I84" s="116">
        <f t="shared" si="12"/>
        <v>52</v>
      </c>
      <c r="J84" s="116">
        <f t="shared" si="13"/>
        <v>7.8</v>
      </c>
      <c r="K84" s="117">
        <v>2</v>
      </c>
      <c r="L84" s="117">
        <v>3</v>
      </c>
      <c r="M84" s="117">
        <v>4</v>
      </c>
      <c r="N84" s="117">
        <v>3</v>
      </c>
      <c r="O84" s="117">
        <v>4</v>
      </c>
      <c r="P84" s="117">
        <f t="shared" si="14"/>
        <v>16</v>
      </c>
      <c r="Q84" s="117">
        <f t="shared" si="15"/>
        <v>0.8</v>
      </c>
      <c r="R84" s="118">
        <f t="shared" si="16"/>
        <v>1.45</v>
      </c>
      <c r="S84" s="118">
        <f t="shared" si="17"/>
        <v>1.9499999999999997</v>
      </c>
      <c r="T84" s="118">
        <f t="shared" si="18"/>
        <v>1.7</v>
      </c>
      <c r="U84" s="118">
        <f t="shared" si="19"/>
        <v>1.7999999999999998</v>
      </c>
      <c r="V84" s="118">
        <f t="shared" si="20"/>
        <v>1.7</v>
      </c>
      <c r="W84" s="28">
        <f t="shared" si="21"/>
        <v>68</v>
      </c>
      <c r="X84" s="120">
        <f t="shared" si="22"/>
        <v>13.600000000000001</v>
      </c>
      <c r="Y84" s="125">
        <v>55</v>
      </c>
      <c r="Z84" s="122">
        <f t="shared" si="23"/>
        <v>44</v>
      </c>
      <c r="AA84" s="124"/>
      <c r="AB84" s="124"/>
      <c r="AC84" s="124"/>
      <c r="AD84" s="124"/>
      <c r="AE84" s="124"/>
      <c r="AF84" s="124"/>
      <c r="AG84" s="124"/>
      <c r="AH84" s="124"/>
      <c r="AI84" s="124"/>
      <c r="AJ84" s="124"/>
      <c r="AK84" s="124"/>
      <c r="AL84" s="124"/>
      <c r="AM84" s="124"/>
      <c r="AN84" s="124"/>
      <c r="AO84" s="124"/>
      <c r="AP84" s="124"/>
      <c r="AQ84" s="124"/>
      <c r="AR84" s="123"/>
    </row>
    <row r="85" spans="1:44" s="121" customFormat="1" x14ac:dyDescent="0.3">
      <c r="A85" s="115">
        <v>79</v>
      </c>
      <c r="B85" s="125">
        <v>204371</v>
      </c>
      <c r="C85" s="125" t="s">
        <v>182</v>
      </c>
      <c r="D85" s="116">
        <v>9</v>
      </c>
      <c r="E85" s="116">
        <v>6</v>
      </c>
      <c r="F85" s="116">
        <v>8</v>
      </c>
      <c r="G85" s="116">
        <v>9</v>
      </c>
      <c r="H85" s="116">
        <v>8</v>
      </c>
      <c r="I85" s="116">
        <f t="shared" si="12"/>
        <v>40</v>
      </c>
      <c r="J85" s="116">
        <f t="shared" si="13"/>
        <v>6</v>
      </c>
      <c r="K85" s="117">
        <v>2</v>
      </c>
      <c r="L85" s="117">
        <v>2.5</v>
      </c>
      <c r="M85" s="117">
        <v>3</v>
      </c>
      <c r="N85" s="117">
        <v>3.5</v>
      </c>
      <c r="O85" s="117">
        <v>2</v>
      </c>
      <c r="P85" s="117">
        <f t="shared" si="14"/>
        <v>13</v>
      </c>
      <c r="Q85" s="117">
        <f t="shared" si="15"/>
        <v>0.65</v>
      </c>
      <c r="R85" s="118">
        <f t="shared" si="16"/>
        <v>1.45</v>
      </c>
      <c r="S85" s="118">
        <f t="shared" si="17"/>
        <v>1.0249999999999999</v>
      </c>
      <c r="T85" s="118">
        <f t="shared" si="18"/>
        <v>1.35</v>
      </c>
      <c r="U85" s="118">
        <f t="shared" si="19"/>
        <v>1.5249999999999999</v>
      </c>
      <c r="V85" s="118">
        <f t="shared" si="20"/>
        <v>1.3</v>
      </c>
      <c r="W85" s="28">
        <f t="shared" si="21"/>
        <v>53</v>
      </c>
      <c r="X85" s="120">
        <f t="shared" si="22"/>
        <v>10.600000000000001</v>
      </c>
      <c r="Y85" s="125">
        <v>48</v>
      </c>
      <c r="Z85" s="122">
        <f t="shared" si="23"/>
        <v>38.400000000000006</v>
      </c>
      <c r="AA85" s="124"/>
      <c r="AB85" s="124"/>
      <c r="AC85" s="124"/>
      <c r="AD85" s="124"/>
      <c r="AE85" s="124"/>
      <c r="AF85" s="124"/>
      <c r="AG85" s="124"/>
      <c r="AH85" s="124"/>
      <c r="AI85" s="124"/>
      <c r="AJ85" s="124"/>
      <c r="AK85" s="124"/>
      <c r="AL85" s="124"/>
      <c r="AM85" s="124"/>
      <c r="AN85" s="124"/>
      <c r="AO85" s="124"/>
      <c r="AP85" s="124"/>
      <c r="AQ85" s="124"/>
      <c r="AR85" s="123"/>
    </row>
    <row r="86" spans="1:44" s="121" customFormat="1" x14ac:dyDescent="0.3">
      <c r="A86" s="115">
        <v>80</v>
      </c>
      <c r="B86" s="125">
        <v>204372</v>
      </c>
      <c r="C86" s="125" t="s">
        <v>183</v>
      </c>
      <c r="D86" s="116">
        <v>9</v>
      </c>
      <c r="E86" s="116">
        <v>12</v>
      </c>
      <c r="F86" s="116">
        <v>10</v>
      </c>
      <c r="G86" s="116">
        <v>13</v>
      </c>
      <c r="H86" s="116">
        <v>10</v>
      </c>
      <c r="I86" s="116">
        <f>SUM(D86:H86)</f>
        <v>54</v>
      </c>
      <c r="J86" s="116">
        <f t="shared" si="13"/>
        <v>8.1</v>
      </c>
      <c r="K86" s="117">
        <v>4</v>
      </c>
      <c r="L86" s="117">
        <v>3.5</v>
      </c>
      <c r="M86" s="117">
        <v>3</v>
      </c>
      <c r="N86" s="117">
        <v>2.5</v>
      </c>
      <c r="O86" s="117">
        <v>2.5</v>
      </c>
      <c r="P86" s="117">
        <f t="shared" si="14"/>
        <v>15.5</v>
      </c>
      <c r="Q86" s="117">
        <f t="shared" si="15"/>
        <v>0.77500000000000002</v>
      </c>
      <c r="R86" s="118">
        <f t="shared" si="16"/>
        <v>1.5499999999999998</v>
      </c>
      <c r="S86" s="118">
        <f t="shared" si="17"/>
        <v>1.9749999999999999</v>
      </c>
      <c r="T86" s="118">
        <f t="shared" si="18"/>
        <v>1.65</v>
      </c>
      <c r="U86" s="118">
        <f t="shared" si="19"/>
        <v>2.0750000000000002</v>
      </c>
      <c r="V86" s="118">
        <f t="shared" si="20"/>
        <v>1.625</v>
      </c>
      <c r="W86" s="28">
        <f t="shared" si="21"/>
        <v>69.5</v>
      </c>
      <c r="X86" s="120">
        <f t="shared" si="22"/>
        <v>13.9</v>
      </c>
      <c r="Y86" s="125">
        <v>51</v>
      </c>
      <c r="Z86" s="122">
        <f t="shared" si="23"/>
        <v>40.800000000000004</v>
      </c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3"/>
    </row>
    <row r="87" spans="1:44" s="121" customFormat="1" x14ac:dyDescent="0.3">
      <c r="A87" s="115">
        <v>81</v>
      </c>
      <c r="B87" s="125">
        <v>204373</v>
      </c>
      <c r="C87" s="125" t="s">
        <v>184</v>
      </c>
      <c r="D87" s="116">
        <v>13</v>
      </c>
      <c r="E87" s="116">
        <v>14</v>
      </c>
      <c r="F87" s="116">
        <v>15</v>
      </c>
      <c r="G87" s="116">
        <v>13</v>
      </c>
      <c r="H87" s="116">
        <v>14</v>
      </c>
      <c r="I87" s="116">
        <f t="shared" si="12"/>
        <v>69</v>
      </c>
      <c r="J87" s="116">
        <f t="shared" si="13"/>
        <v>10.35</v>
      </c>
      <c r="K87" s="117">
        <v>3</v>
      </c>
      <c r="L87" s="117">
        <v>4</v>
      </c>
      <c r="M87" s="117">
        <v>3</v>
      </c>
      <c r="N87" s="117">
        <v>4</v>
      </c>
      <c r="O87" s="117">
        <v>4</v>
      </c>
      <c r="P87" s="117">
        <f t="shared" si="14"/>
        <v>18</v>
      </c>
      <c r="Q87" s="117">
        <f t="shared" si="15"/>
        <v>0.9</v>
      </c>
      <c r="R87" s="118">
        <f t="shared" si="16"/>
        <v>2.1</v>
      </c>
      <c r="S87" s="118">
        <f t="shared" si="17"/>
        <v>2.3000000000000003</v>
      </c>
      <c r="T87" s="118">
        <f t="shared" si="18"/>
        <v>2.4</v>
      </c>
      <c r="U87" s="118">
        <f t="shared" si="19"/>
        <v>2.15</v>
      </c>
      <c r="V87" s="118">
        <f t="shared" si="20"/>
        <v>2.3000000000000003</v>
      </c>
      <c r="W87" s="28">
        <f t="shared" si="21"/>
        <v>87</v>
      </c>
      <c r="X87" s="120">
        <f t="shared" si="22"/>
        <v>17.400000000000002</v>
      </c>
      <c r="Y87" s="125">
        <v>69</v>
      </c>
      <c r="Z87" s="122">
        <f t="shared" si="23"/>
        <v>55.2</v>
      </c>
      <c r="AA87" s="124"/>
      <c r="AB87" s="124"/>
      <c r="AC87" s="124"/>
      <c r="AD87" s="124"/>
      <c r="AE87" s="124"/>
      <c r="AF87" s="124"/>
      <c r="AG87" s="124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3"/>
    </row>
    <row r="88" spans="1:44" s="121" customFormat="1" x14ac:dyDescent="0.3">
      <c r="A88" s="115">
        <v>82</v>
      </c>
      <c r="B88" s="125">
        <v>204374</v>
      </c>
      <c r="C88" s="125" t="s">
        <v>185</v>
      </c>
      <c r="D88" s="116">
        <v>9</v>
      </c>
      <c r="E88" s="116">
        <v>8</v>
      </c>
      <c r="F88" s="116">
        <v>6</v>
      </c>
      <c r="G88" s="116">
        <v>5</v>
      </c>
      <c r="H88" s="116">
        <v>4</v>
      </c>
      <c r="I88" s="116">
        <f t="shared" si="12"/>
        <v>32</v>
      </c>
      <c r="J88" s="116">
        <f t="shared" si="13"/>
        <v>4.8</v>
      </c>
      <c r="K88" s="117">
        <v>1</v>
      </c>
      <c r="L88" s="117">
        <v>1.5</v>
      </c>
      <c r="M88" s="117">
        <v>1.5</v>
      </c>
      <c r="N88" s="117">
        <v>2</v>
      </c>
      <c r="O88" s="117">
        <v>1.5</v>
      </c>
      <c r="P88" s="117">
        <f t="shared" si="14"/>
        <v>7.5</v>
      </c>
      <c r="Q88" s="117">
        <f t="shared" si="15"/>
        <v>0.375</v>
      </c>
      <c r="R88" s="118">
        <f t="shared" si="16"/>
        <v>1.4</v>
      </c>
      <c r="S88" s="118">
        <f t="shared" si="17"/>
        <v>1.2749999999999999</v>
      </c>
      <c r="T88" s="118">
        <f t="shared" si="18"/>
        <v>0.97499999999999987</v>
      </c>
      <c r="U88" s="118">
        <f t="shared" si="19"/>
        <v>0.85</v>
      </c>
      <c r="V88" s="118">
        <f t="shared" si="20"/>
        <v>0.67500000000000004</v>
      </c>
      <c r="W88" s="28">
        <f t="shared" si="21"/>
        <v>39.5</v>
      </c>
      <c r="X88" s="120">
        <f t="shared" si="22"/>
        <v>7.9</v>
      </c>
      <c r="Y88" s="125">
        <v>49</v>
      </c>
      <c r="Z88" s="122">
        <f t="shared" si="23"/>
        <v>39.200000000000003</v>
      </c>
      <c r="AA88" s="124"/>
      <c r="AB88" s="124"/>
      <c r="AC88" s="124"/>
      <c r="AD88" s="124"/>
      <c r="AE88" s="124"/>
      <c r="AF88" s="124"/>
      <c r="AG88" s="124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3"/>
    </row>
    <row r="89" spans="1:44" s="121" customFormat="1" x14ac:dyDescent="0.3">
      <c r="A89" s="115">
        <v>83</v>
      </c>
      <c r="B89" s="125">
        <v>204375</v>
      </c>
      <c r="C89" s="125" t="s">
        <v>186</v>
      </c>
      <c r="D89" s="116">
        <v>16</v>
      </c>
      <c r="E89" s="116">
        <v>17</v>
      </c>
      <c r="F89" s="116">
        <v>18</v>
      </c>
      <c r="G89" s="116">
        <v>16</v>
      </c>
      <c r="H89" s="116">
        <v>15</v>
      </c>
      <c r="I89" s="116">
        <f t="shared" si="12"/>
        <v>82</v>
      </c>
      <c r="J89" s="116">
        <f t="shared" si="13"/>
        <v>12.299999999999999</v>
      </c>
      <c r="K89" s="117">
        <v>6</v>
      </c>
      <c r="L89" s="117">
        <v>6</v>
      </c>
      <c r="M89" s="117">
        <v>6</v>
      </c>
      <c r="N89" s="117">
        <v>5</v>
      </c>
      <c r="O89" s="117">
        <v>6</v>
      </c>
      <c r="P89" s="117">
        <f t="shared" si="14"/>
        <v>29</v>
      </c>
      <c r="Q89" s="117">
        <f t="shared" si="15"/>
        <v>1.4500000000000002</v>
      </c>
      <c r="R89" s="118">
        <f t="shared" si="16"/>
        <v>2.7</v>
      </c>
      <c r="S89" s="118">
        <f t="shared" si="17"/>
        <v>2.8499999999999996</v>
      </c>
      <c r="T89" s="118">
        <f t="shared" si="18"/>
        <v>3</v>
      </c>
      <c r="U89" s="118">
        <f t="shared" si="19"/>
        <v>2.65</v>
      </c>
      <c r="V89" s="118">
        <f t="shared" si="20"/>
        <v>2.5499999999999998</v>
      </c>
      <c r="W89" s="28">
        <f t="shared" si="21"/>
        <v>111</v>
      </c>
      <c r="X89" s="120">
        <f t="shared" si="22"/>
        <v>22.200000000000003</v>
      </c>
      <c r="Y89" s="125">
        <v>76</v>
      </c>
      <c r="Z89" s="122">
        <f t="shared" si="23"/>
        <v>60.800000000000004</v>
      </c>
      <c r="AA89" s="124"/>
      <c r="AB89" s="124"/>
      <c r="AC89" s="124"/>
      <c r="AD89" s="124"/>
      <c r="AE89" s="124"/>
      <c r="AF89" s="124"/>
      <c r="AG89" s="124"/>
      <c r="AH89" s="124"/>
      <c r="AI89" s="124"/>
      <c r="AJ89" s="124"/>
      <c r="AK89" s="124"/>
      <c r="AL89" s="124"/>
      <c r="AM89" s="124"/>
      <c r="AN89" s="124"/>
      <c r="AO89" s="124"/>
      <c r="AP89" s="124"/>
      <c r="AQ89" s="124"/>
      <c r="AR89" s="123"/>
    </row>
    <row r="90" spans="1:44" s="121" customFormat="1" x14ac:dyDescent="0.3">
      <c r="A90" s="115">
        <v>84</v>
      </c>
      <c r="B90" s="125">
        <v>207376</v>
      </c>
      <c r="C90" s="125" t="s">
        <v>187</v>
      </c>
      <c r="D90" s="116">
        <v>13</v>
      </c>
      <c r="E90" s="116">
        <v>14</v>
      </c>
      <c r="F90" s="116">
        <v>12</v>
      </c>
      <c r="G90" s="116">
        <v>10</v>
      </c>
      <c r="H90" s="116">
        <v>12</v>
      </c>
      <c r="I90" s="116">
        <f t="shared" si="12"/>
        <v>61</v>
      </c>
      <c r="J90" s="116">
        <f t="shared" si="13"/>
        <v>9.15</v>
      </c>
      <c r="K90" s="117">
        <v>2</v>
      </c>
      <c r="L90" s="117">
        <v>4</v>
      </c>
      <c r="M90" s="117">
        <v>5</v>
      </c>
      <c r="N90" s="117">
        <v>3</v>
      </c>
      <c r="O90" s="117">
        <v>4</v>
      </c>
      <c r="P90" s="117">
        <f t="shared" si="14"/>
        <v>18</v>
      </c>
      <c r="Q90" s="117">
        <f t="shared" si="15"/>
        <v>0.9</v>
      </c>
      <c r="R90" s="118">
        <f t="shared" si="16"/>
        <v>2.0499999999999998</v>
      </c>
      <c r="S90" s="118">
        <f t="shared" si="17"/>
        <v>2.3000000000000003</v>
      </c>
      <c r="T90" s="118">
        <f t="shared" si="18"/>
        <v>2.0499999999999998</v>
      </c>
      <c r="U90" s="118">
        <f t="shared" si="19"/>
        <v>1.65</v>
      </c>
      <c r="V90" s="118">
        <f t="shared" si="20"/>
        <v>1.9999999999999998</v>
      </c>
      <c r="W90" s="28">
        <f t="shared" si="21"/>
        <v>79</v>
      </c>
      <c r="X90" s="120">
        <f t="shared" si="22"/>
        <v>15.8</v>
      </c>
      <c r="Y90" s="125">
        <v>65</v>
      </c>
      <c r="Z90" s="122">
        <f t="shared" si="23"/>
        <v>52</v>
      </c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3"/>
    </row>
    <row r="91" spans="1:44" s="121" customFormat="1" x14ac:dyDescent="0.3">
      <c r="A91" s="115">
        <v>85</v>
      </c>
      <c r="B91" s="125">
        <v>204377</v>
      </c>
      <c r="C91" s="125" t="s">
        <v>188</v>
      </c>
      <c r="D91" s="116">
        <v>4</v>
      </c>
      <c r="E91" s="116">
        <v>5</v>
      </c>
      <c r="F91" s="116">
        <v>6</v>
      </c>
      <c r="G91" s="116">
        <v>4</v>
      </c>
      <c r="H91" s="116">
        <v>5</v>
      </c>
      <c r="I91" s="116">
        <f t="shared" si="12"/>
        <v>24</v>
      </c>
      <c r="J91" s="116">
        <f t="shared" si="13"/>
        <v>3.5999999999999996</v>
      </c>
      <c r="K91" s="117">
        <v>2</v>
      </c>
      <c r="L91" s="117">
        <v>2.5</v>
      </c>
      <c r="M91" s="117">
        <v>3</v>
      </c>
      <c r="N91" s="117">
        <v>1</v>
      </c>
      <c r="O91" s="117">
        <v>2</v>
      </c>
      <c r="P91" s="117">
        <f t="shared" si="14"/>
        <v>10.5</v>
      </c>
      <c r="Q91" s="117">
        <f t="shared" si="15"/>
        <v>0.52500000000000002</v>
      </c>
      <c r="R91" s="118">
        <f t="shared" si="16"/>
        <v>0.7</v>
      </c>
      <c r="S91" s="118">
        <f t="shared" si="17"/>
        <v>0.875</v>
      </c>
      <c r="T91" s="118">
        <f t="shared" si="18"/>
        <v>1.0499999999999998</v>
      </c>
      <c r="U91" s="118">
        <f t="shared" si="19"/>
        <v>0.65</v>
      </c>
      <c r="V91" s="118">
        <f t="shared" si="20"/>
        <v>0.85</v>
      </c>
      <c r="W91" s="28">
        <f t="shared" si="21"/>
        <v>34.5</v>
      </c>
      <c r="X91" s="120">
        <f t="shared" si="22"/>
        <v>6.9</v>
      </c>
      <c r="Y91" s="125">
        <v>36</v>
      </c>
      <c r="Z91" s="122">
        <f t="shared" si="23"/>
        <v>28.8</v>
      </c>
      <c r="AA91" s="124"/>
      <c r="AB91" s="124"/>
      <c r="AC91" s="124"/>
      <c r="AD91" s="124"/>
      <c r="AE91" s="124"/>
      <c r="AF91" s="124"/>
      <c r="AG91" s="124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3"/>
    </row>
    <row r="92" spans="1:44" s="121" customFormat="1" x14ac:dyDescent="0.3">
      <c r="A92" s="115">
        <v>86</v>
      </c>
      <c r="B92" s="125">
        <v>204378</v>
      </c>
      <c r="C92" s="125" t="s">
        <v>189</v>
      </c>
      <c r="D92" s="116">
        <v>6</v>
      </c>
      <c r="E92" s="116">
        <v>10</v>
      </c>
      <c r="F92" s="116">
        <v>6</v>
      </c>
      <c r="G92" s="116">
        <v>8</v>
      </c>
      <c r="H92" s="116">
        <v>6</v>
      </c>
      <c r="I92" s="116">
        <f t="shared" si="12"/>
        <v>36</v>
      </c>
      <c r="J92" s="116">
        <f t="shared" si="13"/>
        <v>5.3999999999999995</v>
      </c>
      <c r="K92" s="117">
        <v>3</v>
      </c>
      <c r="L92" s="117">
        <v>4</v>
      </c>
      <c r="M92" s="117">
        <v>3</v>
      </c>
      <c r="N92" s="117">
        <v>2</v>
      </c>
      <c r="O92" s="117">
        <v>3</v>
      </c>
      <c r="P92" s="117">
        <f t="shared" si="14"/>
        <v>15</v>
      </c>
      <c r="Q92" s="117">
        <f t="shared" si="15"/>
        <v>0.75</v>
      </c>
      <c r="R92" s="118">
        <f t="shared" si="16"/>
        <v>1.0499999999999998</v>
      </c>
      <c r="S92" s="118">
        <f t="shared" si="17"/>
        <v>1.7</v>
      </c>
      <c r="T92" s="118">
        <f t="shared" si="18"/>
        <v>1.0499999999999998</v>
      </c>
      <c r="U92" s="118">
        <f t="shared" si="19"/>
        <v>1.3</v>
      </c>
      <c r="V92" s="118">
        <f t="shared" si="20"/>
        <v>1.0499999999999998</v>
      </c>
      <c r="W92" s="28">
        <f t="shared" si="21"/>
        <v>51</v>
      </c>
      <c r="X92" s="120">
        <f t="shared" si="22"/>
        <v>10.200000000000001</v>
      </c>
      <c r="Y92" s="125">
        <v>41</v>
      </c>
      <c r="Z92" s="122">
        <f t="shared" si="23"/>
        <v>32.800000000000004</v>
      </c>
      <c r="AA92" s="124"/>
      <c r="AB92" s="124"/>
      <c r="AC92" s="124"/>
      <c r="AD92" s="124"/>
      <c r="AE92" s="124"/>
      <c r="AF92" s="124"/>
      <c r="AG92" s="124"/>
      <c r="AH92" s="124"/>
      <c r="AI92" s="124"/>
      <c r="AJ92" s="124"/>
      <c r="AK92" s="124"/>
      <c r="AL92" s="124"/>
      <c r="AM92" s="124"/>
      <c r="AN92" s="124"/>
      <c r="AO92" s="124"/>
      <c r="AP92" s="124"/>
      <c r="AQ92" s="124"/>
      <c r="AR92" s="123"/>
    </row>
    <row r="93" spans="1:44" s="121" customFormat="1" x14ac:dyDescent="0.3">
      <c r="A93" s="115">
        <v>87</v>
      </c>
      <c r="B93" s="125">
        <v>204379</v>
      </c>
      <c r="C93" s="125" t="s">
        <v>190</v>
      </c>
      <c r="D93" s="116"/>
      <c r="E93" s="116"/>
      <c r="F93" s="116"/>
      <c r="G93" s="116"/>
      <c r="H93" s="116"/>
      <c r="I93" s="116"/>
      <c r="J93" s="116"/>
      <c r="K93" s="117"/>
      <c r="L93" s="117"/>
      <c r="M93" s="117"/>
      <c r="N93" s="117"/>
      <c r="O93" s="117"/>
      <c r="P93" s="117"/>
      <c r="Q93" s="117"/>
      <c r="R93" s="118"/>
      <c r="S93" s="118"/>
      <c r="T93" s="118"/>
      <c r="U93" s="118"/>
      <c r="V93" s="118"/>
      <c r="W93" s="28"/>
      <c r="X93" s="120"/>
      <c r="Y93" s="125" t="s">
        <v>199</v>
      </c>
      <c r="Z93" s="122" t="e">
        <f t="shared" si="23"/>
        <v>#VALUE!</v>
      </c>
      <c r="AA93" s="124"/>
      <c r="AB93" s="124"/>
      <c r="AC93" s="124"/>
      <c r="AD93" s="124"/>
      <c r="AE93" s="124"/>
      <c r="AF93" s="124"/>
      <c r="AG93" s="124"/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3"/>
    </row>
    <row r="94" spans="1:44" s="121" customFormat="1" x14ac:dyDescent="0.3">
      <c r="A94" s="115">
        <v>88</v>
      </c>
      <c r="B94" s="125">
        <v>207380</v>
      </c>
      <c r="C94" s="125" t="s">
        <v>191</v>
      </c>
      <c r="D94" s="116">
        <v>9</v>
      </c>
      <c r="E94" s="116">
        <v>12</v>
      </c>
      <c r="F94" s="116">
        <v>11</v>
      </c>
      <c r="G94" s="116">
        <v>10</v>
      </c>
      <c r="H94" s="116">
        <v>10</v>
      </c>
      <c r="I94" s="116">
        <f t="shared" si="12"/>
        <v>52</v>
      </c>
      <c r="J94" s="116">
        <f t="shared" si="13"/>
        <v>7.8</v>
      </c>
      <c r="K94" s="117">
        <v>3.5</v>
      </c>
      <c r="L94" s="117">
        <v>3</v>
      </c>
      <c r="M94" s="117">
        <v>2</v>
      </c>
      <c r="N94" s="117">
        <v>3</v>
      </c>
      <c r="O94" s="117">
        <v>3</v>
      </c>
      <c r="P94" s="117">
        <f t="shared" si="14"/>
        <v>14.5</v>
      </c>
      <c r="Q94" s="117">
        <f t="shared" si="15"/>
        <v>0.72500000000000009</v>
      </c>
      <c r="R94" s="118">
        <f t="shared" si="16"/>
        <v>1.5249999999999999</v>
      </c>
      <c r="S94" s="118">
        <f t="shared" si="17"/>
        <v>1.9499999999999997</v>
      </c>
      <c r="T94" s="118">
        <f t="shared" si="18"/>
        <v>1.75</v>
      </c>
      <c r="U94" s="118">
        <f t="shared" si="19"/>
        <v>1.65</v>
      </c>
      <c r="V94" s="118">
        <f t="shared" si="20"/>
        <v>1.65</v>
      </c>
      <c r="W94" s="28">
        <f t="shared" si="21"/>
        <v>66.5</v>
      </c>
      <c r="X94" s="120">
        <f t="shared" si="22"/>
        <v>13.3</v>
      </c>
      <c r="Y94" s="125">
        <v>47</v>
      </c>
      <c r="Z94" s="122">
        <f t="shared" si="23"/>
        <v>37.6</v>
      </c>
      <c r="AA94" s="124"/>
      <c r="AB94" s="124"/>
      <c r="AC94" s="124"/>
      <c r="AD94" s="124"/>
      <c r="AE94" s="124"/>
      <c r="AF94" s="124"/>
      <c r="AG94" s="124"/>
      <c r="AH94" s="124"/>
      <c r="AI94" s="124"/>
      <c r="AJ94" s="124"/>
      <c r="AK94" s="124"/>
      <c r="AL94" s="124"/>
      <c r="AM94" s="124"/>
      <c r="AN94" s="124"/>
      <c r="AO94" s="124"/>
      <c r="AP94" s="124"/>
      <c r="AQ94" s="124"/>
      <c r="AR94" s="123"/>
    </row>
    <row r="95" spans="1:44" s="121" customFormat="1" x14ac:dyDescent="0.3">
      <c r="A95" s="115">
        <v>89</v>
      </c>
      <c r="B95" s="125">
        <v>204381</v>
      </c>
      <c r="C95" s="125" t="s">
        <v>192</v>
      </c>
      <c r="D95" s="116">
        <v>9</v>
      </c>
      <c r="E95" s="116">
        <v>8</v>
      </c>
      <c r="F95" s="116">
        <v>8</v>
      </c>
      <c r="G95" s="116">
        <v>8</v>
      </c>
      <c r="H95" s="116">
        <v>6</v>
      </c>
      <c r="I95" s="116">
        <f t="shared" si="12"/>
        <v>39</v>
      </c>
      <c r="J95" s="116">
        <f t="shared" si="13"/>
        <v>5.85</v>
      </c>
      <c r="K95" s="117">
        <v>1.5</v>
      </c>
      <c r="L95" s="117">
        <v>2</v>
      </c>
      <c r="M95" s="117">
        <v>3</v>
      </c>
      <c r="N95" s="117">
        <v>1.5</v>
      </c>
      <c r="O95" s="117">
        <v>2.5</v>
      </c>
      <c r="P95" s="117">
        <f t="shared" si="14"/>
        <v>10.5</v>
      </c>
      <c r="Q95" s="117">
        <f t="shared" si="15"/>
        <v>0.52500000000000002</v>
      </c>
      <c r="R95" s="118">
        <f t="shared" si="16"/>
        <v>1.4249999999999998</v>
      </c>
      <c r="S95" s="118">
        <f t="shared" si="17"/>
        <v>1.3</v>
      </c>
      <c r="T95" s="118">
        <f t="shared" si="18"/>
        <v>1.35</v>
      </c>
      <c r="U95" s="118">
        <f t="shared" si="19"/>
        <v>1.2749999999999999</v>
      </c>
      <c r="V95" s="118">
        <f t="shared" si="20"/>
        <v>1.0249999999999999</v>
      </c>
      <c r="W95" s="28">
        <f t="shared" si="21"/>
        <v>49.5</v>
      </c>
      <c r="X95" s="120">
        <f t="shared" si="22"/>
        <v>9.9</v>
      </c>
      <c r="Y95" s="125">
        <v>34</v>
      </c>
      <c r="Z95" s="122">
        <f t="shared" si="23"/>
        <v>27.200000000000003</v>
      </c>
      <c r="AA95" s="124"/>
      <c r="AB95" s="124"/>
      <c r="AC95" s="124"/>
      <c r="AD95" s="124"/>
      <c r="AE95" s="124"/>
      <c r="AF95" s="124"/>
      <c r="AG95" s="124"/>
      <c r="AH95" s="124"/>
      <c r="AI95" s="124"/>
      <c r="AJ95" s="124"/>
      <c r="AK95" s="124"/>
      <c r="AL95" s="124"/>
      <c r="AM95" s="124"/>
      <c r="AN95" s="124"/>
      <c r="AO95" s="124"/>
      <c r="AP95" s="124"/>
      <c r="AQ95" s="124"/>
      <c r="AR95" s="123"/>
    </row>
    <row r="96" spans="1:44" s="121" customFormat="1" x14ac:dyDescent="0.3">
      <c r="A96" s="115">
        <v>90</v>
      </c>
      <c r="B96" s="125">
        <v>204382</v>
      </c>
      <c r="C96" s="125" t="s">
        <v>193</v>
      </c>
      <c r="D96" s="116">
        <v>8</v>
      </c>
      <c r="E96" s="116">
        <v>6</v>
      </c>
      <c r="F96" s="116">
        <v>5</v>
      </c>
      <c r="G96" s="116">
        <v>6</v>
      </c>
      <c r="H96" s="116">
        <v>6</v>
      </c>
      <c r="I96" s="116">
        <f t="shared" si="12"/>
        <v>31</v>
      </c>
      <c r="J96" s="116">
        <f t="shared" si="13"/>
        <v>4.6499999999999995</v>
      </c>
      <c r="K96" s="117">
        <v>1</v>
      </c>
      <c r="L96" s="117">
        <v>2</v>
      </c>
      <c r="M96" s="117">
        <v>3</v>
      </c>
      <c r="N96" s="117">
        <v>2</v>
      </c>
      <c r="O96" s="117">
        <v>3</v>
      </c>
      <c r="P96" s="117">
        <f t="shared" si="14"/>
        <v>11</v>
      </c>
      <c r="Q96" s="117">
        <f t="shared" si="15"/>
        <v>0.55000000000000004</v>
      </c>
      <c r="R96" s="118">
        <f t="shared" si="16"/>
        <v>1.25</v>
      </c>
      <c r="S96" s="118">
        <f t="shared" si="17"/>
        <v>0.99999999999999989</v>
      </c>
      <c r="T96" s="118">
        <f t="shared" si="18"/>
        <v>0.9</v>
      </c>
      <c r="U96" s="118">
        <f t="shared" si="19"/>
        <v>0.99999999999999989</v>
      </c>
      <c r="V96" s="118">
        <f t="shared" si="20"/>
        <v>1.0499999999999998</v>
      </c>
      <c r="W96" s="28">
        <f t="shared" si="21"/>
        <v>42</v>
      </c>
      <c r="X96" s="120">
        <f t="shared" si="22"/>
        <v>8.4</v>
      </c>
      <c r="Y96" s="125">
        <v>36</v>
      </c>
      <c r="Z96" s="122">
        <f t="shared" si="23"/>
        <v>28.8</v>
      </c>
      <c r="AA96" s="124"/>
      <c r="AB96" s="124"/>
      <c r="AC96" s="124"/>
      <c r="AD96" s="124"/>
      <c r="AE96" s="124"/>
      <c r="AF96" s="124"/>
      <c r="AG96" s="124"/>
      <c r="AH96" s="124"/>
      <c r="AI96" s="124"/>
      <c r="AJ96" s="124"/>
      <c r="AK96" s="124"/>
      <c r="AL96" s="124"/>
      <c r="AM96" s="124"/>
      <c r="AN96" s="124"/>
      <c r="AO96" s="124"/>
      <c r="AP96" s="124"/>
      <c r="AQ96" s="124"/>
      <c r="AR96" s="123"/>
    </row>
    <row r="97" spans="1:265" s="121" customFormat="1" x14ac:dyDescent="0.3">
      <c r="A97" s="115">
        <v>91</v>
      </c>
      <c r="B97" s="125">
        <v>204383</v>
      </c>
      <c r="C97" s="125" t="s">
        <v>194</v>
      </c>
      <c r="D97" s="116">
        <v>3</v>
      </c>
      <c r="E97" s="116">
        <v>5</v>
      </c>
      <c r="F97" s="116">
        <v>4</v>
      </c>
      <c r="G97" s="116">
        <v>3</v>
      </c>
      <c r="H97" s="116">
        <v>6</v>
      </c>
      <c r="I97" s="116">
        <f t="shared" si="12"/>
        <v>21</v>
      </c>
      <c r="J97" s="116">
        <f t="shared" si="13"/>
        <v>3.15</v>
      </c>
      <c r="K97" s="117">
        <v>0.5</v>
      </c>
      <c r="L97" s="117">
        <v>2</v>
      </c>
      <c r="M97" s="117">
        <v>2</v>
      </c>
      <c r="N97" s="117">
        <v>2.5</v>
      </c>
      <c r="O97" s="117">
        <v>3</v>
      </c>
      <c r="P97" s="117">
        <f t="shared" si="14"/>
        <v>10</v>
      </c>
      <c r="Q97" s="117">
        <f t="shared" si="15"/>
        <v>0.5</v>
      </c>
      <c r="R97" s="118">
        <f t="shared" si="16"/>
        <v>0.47499999999999998</v>
      </c>
      <c r="S97" s="118">
        <f t="shared" si="17"/>
        <v>0.85</v>
      </c>
      <c r="T97" s="118">
        <f t="shared" si="18"/>
        <v>0.7</v>
      </c>
      <c r="U97" s="118">
        <f t="shared" si="19"/>
        <v>0.57499999999999996</v>
      </c>
      <c r="V97" s="118">
        <f t="shared" si="20"/>
        <v>1.0499999999999998</v>
      </c>
      <c r="W97" s="28">
        <f t="shared" si="21"/>
        <v>31</v>
      </c>
      <c r="X97" s="120">
        <f t="shared" si="22"/>
        <v>6.2</v>
      </c>
      <c r="Y97" s="125">
        <v>21</v>
      </c>
      <c r="Z97" s="122">
        <f t="shared" si="23"/>
        <v>16.8</v>
      </c>
      <c r="AA97" s="124"/>
      <c r="AB97" s="124"/>
      <c r="AC97" s="124"/>
      <c r="AD97" s="124"/>
      <c r="AE97" s="124"/>
      <c r="AF97" s="124"/>
      <c r="AG97" s="124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3"/>
    </row>
    <row r="98" spans="1:265" s="121" customFormat="1" x14ac:dyDescent="0.3">
      <c r="A98" s="115">
        <v>92</v>
      </c>
      <c r="B98" s="125">
        <v>204384</v>
      </c>
      <c r="C98" s="125" t="s">
        <v>195</v>
      </c>
      <c r="D98" s="116">
        <v>4</v>
      </c>
      <c r="E98" s="116">
        <v>5</v>
      </c>
      <c r="F98" s="116">
        <v>3</v>
      </c>
      <c r="G98" s="116">
        <v>5</v>
      </c>
      <c r="H98" s="116">
        <v>5</v>
      </c>
      <c r="I98" s="116">
        <f t="shared" si="12"/>
        <v>22</v>
      </c>
      <c r="J98" s="116">
        <f t="shared" si="13"/>
        <v>3.3</v>
      </c>
      <c r="K98" s="117">
        <v>1</v>
      </c>
      <c r="L98" s="117">
        <v>1</v>
      </c>
      <c r="M98" s="117">
        <v>2.5</v>
      </c>
      <c r="N98" s="117">
        <v>3.5</v>
      </c>
      <c r="O98" s="117">
        <v>4</v>
      </c>
      <c r="P98" s="117">
        <f t="shared" si="14"/>
        <v>12</v>
      </c>
      <c r="Q98" s="117">
        <f t="shared" si="15"/>
        <v>0.60000000000000009</v>
      </c>
      <c r="R98" s="118">
        <f t="shared" si="16"/>
        <v>0.65</v>
      </c>
      <c r="S98" s="118">
        <f t="shared" si="17"/>
        <v>0.8</v>
      </c>
      <c r="T98" s="118">
        <f t="shared" si="18"/>
        <v>0.57499999999999996</v>
      </c>
      <c r="U98" s="118">
        <f t="shared" si="19"/>
        <v>0.92500000000000004</v>
      </c>
      <c r="V98" s="118">
        <f t="shared" si="20"/>
        <v>0.95</v>
      </c>
      <c r="W98" s="28">
        <f t="shared" si="21"/>
        <v>34</v>
      </c>
      <c r="X98" s="120">
        <f t="shared" si="22"/>
        <v>6.8000000000000007</v>
      </c>
      <c r="Y98" s="125">
        <v>20</v>
      </c>
      <c r="Z98" s="122">
        <f t="shared" si="23"/>
        <v>16</v>
      </c>
      <c r="AA98" s="124"/>
      <c r="AB98" s="124"/>
      <c r="AC98" s="124"/>
      <c r="AD98" s="124"/>
      <c r="AE98" s="124"/>
      <c r="AF98" s="124"/>
      <c r="AG98" s="124"/>
      <c r="AH98" s="124"/>
      <c r="AI98" s="124"/>
      <c r="AJ98" s="124"/>
      <c r="AK98" s="124"/>
      <c r="AL98" s="124"/>
      <c r="AM98" s="124"/>
      <c r="AN98" s="124"/>
      <c r="AO98" s="124"/>
      <c r="AP98" s="124"/>
      <c r="AQ98" s="124"/>
      <c r="AR98" s="123"/>
    </row>
    <row r="99" spans="1:265" s="121" customFormat="1" x14ac:dyDescent="0.3">
      <c r="A99" s="115">
        <v>93</v>
      </c>
      <c r="B99" s="125">
        <v>204385</v>
      </c>
      <c r="C99" s="125" t="s">
        <v>196</v>
      </c>
      <c r="D99" s="116">
        <v>8</v>
      </c>
      <c r="E99" s="116">
        <v>9</v>
      </c>
      <c r="F99" s="116">
        <v>8</v>
      </c>
      <c r="G99" s="116">
        <v>9</v>
      </c>
      <c r="H99" s="116">
        <v>6</v>
      </c>
      <c r="I99" s="116">
        <f t="shared" si="12"/>
        <v>40</v>
      </c>
      <c r="J99" s="116">
        <f t="shared" si="13"/>
        <v>6</v>
      </c>
      <c r="K99" s="117">
        <v>2</v>
      </c>
      <c r="L99" s="117">
        <v>5</v>
      </c>
      <c r="M99" s="117">
        <v>4</v>
      </c>
      <c r="N99" s="117">
        <v>3</v>
      </c>
      <c r="O99" s="117">
        <v>2</v>
      </c>
      <c r="P99" s="117">
        <f t="shared" si="14"/>
        <v>16</v>
      </c>
      <c r="Q99" s="117">
        <f t="shared" si="15"/>
        <v>0.8</v>
      </c>
      <c r="R99" s="118">
        <f t="shared" si="16"/>
        <v>1.3</v>
      </c>
      <c r="S99" s="118">
        <f t="shared" si="17"/>
        <v>1.5999999999999999</v>
      </c>
      <c r="T99" s="118">
        <f t="shared" si="18"/>
        <v>1.4</v>
      </c>
      <c r="U99" s="118">
        <f t="shared" si="19"/>
        <v>1.5</v>
      </c>
      <c r="V99" s="118">
        <f t="shared" si="20"/>
        <v>0.99999999999999989</v>
      </c>
      <c r="W99" s="28">
        <f t="shared" si="21"/>
        <v>56</v>
      </c>
      <c r="X99" s="120">
        <f t="shared" si="22"/>
        <v>11.200000000000001</v>
      </c>
      <c r="Y99" s="125">
        <v>36</v>
      </c>
      <c r="Z99" s="122">
        <f t="shared" si="23"/>
        <v>28.8</v>
      </c>
      <c r="AA99" s="124"/>
      <c r="AB99" s="124"/>
      <c r="AC99" s="124"/>
      <c r="AD99" s="124"/>
      <c r="AE99" s="124"/>
      <c r="AF99" s="124"/>
      <c r="AG99" s="124"/>
      <c r="AH99" s="124"/>
      <c r="AI99" s="124"/>
      <c r="AJ99" s="124"/>
      <c r="AK99" s="124"/>
      <c r="AL99" s="124"/>
      <c r="AM99" s="124"/>
      <c r="AN99" s="124"/>
      <c r="AO99" s="124"/>
      <c r="AP99" s="124"/>
      <c r="AQ99" s="124"/>
      <c r="AR99" s="123"/>
    </row>
    <row r="100" spans="1:265" s="121" customFormat="1" x14ac:dyDescent="0.3">
      <c r="A100" s="115">
        <v>94</v>
      </c>
      <c r="B100" s="125">
        <v>204386</v>
      </c>
      <c r="C100" s="125" t="s">
        <v>197</v>
      </c>
      <c r="D100" s="116"/>
      <c r="E100" s="116"/>
      <c r="F100" s="116"/>
      <c r="G100" s="116"/>
      <c r="H100" s="116"/>
      <c r="I100" s="116"/>
      <c r="J100" s="116"/>
      <c r="K100" s="117"/>
      <c r="L100" s="117"/>
      <c r="M100" s="117"/>
      <c r="N100" s="117"/>
      <c r="O100" s="117"/>
      <c r="P100" s="117"/>
      <c r="Q100" s="117"/>
      <c r="R100" s="118"/>
      <c r="S100" s="118"/>
      <c r="T100" s="118"/>
      <c r="U100" s="118"/>
      <c r="V100" s="118"/>
      <c r="W100" s="28"/>
      <c r="X100" s="120"/>
      <c r="Y100" s="125" t="s">
        <v>199</v>
      </c>
      <c r="Z100" s="122" t="e">
        <f t="shared" si="23"/>
        <v>#VALUE!</v>
      </c>
      <c r="AA100" s="124"/>
      <c r="AB100" s="124"/>
      <c r="AC100" s="124"/>
      <c r="AD100" s="124"/>
      <c r="AE100" s="124"/>
      <c r="AF100" s="124"/>
      <c r="AG100" s="124"/>
      <c r="AH100" s="124"/>
      <c r="AI100" s="124"/>
      <c r="AJ100" s="124"/>
      <c r="AK100" s="124"/>
      <c r="AL100" s="124"/>
      <c r="AM100" s="124"/>
      <c r="AN100" s="124"/>
      <c r="AO100" s="124"/>
      <c r="AP100" s="124"/>
      <c r="AQ100" s="124"/>
      <c r="AR100" s="123"/>
    </row>
    <row r="101" spans="1:265" s="121" customFormat="1" x14ac:dyDescent="0.3">
      <c r="A101" s="115">
        <v>95</v>
      </c>
      <c r="B101" s="125">
        <v>204387</v>
      </c>
      <c r="C101" s="125" t="s">
        <v>198</v>
      </c>
      <c r="D101" s="116"/>
      <c r="E101" s="116"/>
      <c r="F101" s="116"/>
      <c r="G101" s="116"/>
      <c r="H101" s="116"/>
      <c r="I101" s="116"/>
      <c r="J101" s="116"/>
      <c r="K101" s="117"/>
      <c r="L101" s="117"/>
      <c r="M101" s="117"/>
      <c r="N101" s="117"/>
      <c r="O101" s="117"/>
      <c r="P101" s="117"/>
      <c r="Q101" s="117"/>
      <c r="R101" s="118"/>
      <c r="S101" s="118"/>
      <c r="T101" s="118"/>
      <c r="U101" s="118"/>
      <c r="V101" s="118"/>
      <c r="W101" s="28"/>
      <c r="X101" s="120"/>
      <c r="Y101" s="125" t="s">
        <v>199</v>
      </c>
      <c r="Z101" s="122" t="e">
        <f t="shared" si="23"/>
        <v>#VALUE!</v>
      </c>
      <c r="AA101" s="124"/>
      <c r="AB101" s="124"/>
      <c r="AC101" s="124"/>
      <c r="AD101" s="124"/>
      <c r="AE101" s="124"/>
      <c r="AF101" s="124"/>
      <c r="AG101" s="124"/>
      <c r="AH101" s="124"/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3"/>
    </row>
    <row r="102" spans="1:265" ht="21" thickBot="1" x14ac:dyDescent="0.35"/>
    <row r="103" spans="1:265" x14ac:dyDescent="0.3">
      <c r="A103" s="135" t="s">
        <v>17</v>
      </c>
      <c r="B103" s="136"/>
      <c r="C103" s="137"/>
      <c r="D103" s="6">
        <f t="shared" ref="D103:Z103" si="24">COUNT(D7:D101)</f>
        <v>87</v>
      </c>
      <c r="E103" s="6">
        <f t="shared" si="24"/>
        <v>87</v>
      </c>
      <c r="F103" s="6">
        <f t="shared" si="24"/>
        <v>87</v>
      </c>
      <c r="G103" s="6">
        <f t="shared" si="24"/>
        <v>87</v>
      </c>
      <c r="H103" s="6">
        <f t="shared" si="24"/>
        <v>87</v>
      </c>
      <c r="I103" s="7">
        <f t="shared" si="24"/>
        <v>87</v>
      </c>
      <c r="J103" s="7">
        <f t="shared" si="24"/>
        <v>87</v>
      </c>
      <c r="K103" s="7">
        <f t="shared" si="24"/>
        <v>87</v>
      </c>
      <c r="L103" s="7">
        <f t="shared" si="24"/>
        <v>87</v>
      </c>
      <c r="M103" s="7">
        <f t="shared" si="24"/>
        <v>87</v>
      </c>
      <c r="N103" s="7">
        <f t="shared" si="24"/>
        <v>87</v>
      </c>
      <c r="O103" s="7">
        <f t="shared" si="24"/>
        <v>87</v>
      </c>
      <c r="P103" s="7">
        <f t="shared" si="24"/>
        <v>87</v>
      </c>
      <c r="Q103" s="7">
        <f t="shared" si="24"/>
        <v>87</v>
      </c>
      <c r="R103" s="7">
        <f t="shared" si="24"/>
        <v>87</v>
      </c>
      <c r="S103" s="7">
        <f t="shared" si="24"/>
        <v>87</v>
      </c>
      <c r="T103" s="7">
        <f t="shared" si="24"/>
        <v>87</v>
      </c>
      <c r="U103" s="7">
        <f t="shared" si="24"/>
        <v>87</v>
      </c>
      <c r="V103" s="7">
        <f t="shared" si="24"/>
        <v>87</v>
      </c>
      <c r="W103" s="7">
        <f t="shared" si="24"/>
        <v>87</v>
      </c>
      <c r="X103" s="7">
        <f t="shared" si="24"/>
        <v>87</v>
      </c>
      <c r="Y103" s="7">
        <f t="shared" si="24"/>
        <v>86</v>
      </c>
      <c r="Z103" s="7">
        <f t="shared" si="24"/>
        <v>86</v>
      </c>
      <c r="AQ103" s="123"/>
      <c r="AR103" s="121"/>
      <c r="JE103" s="1"/>
    </row>
    <row r="104" spans="1:265" ht="21" customHeight="1" x14ac:dyDescent="0.3">
      <c r="A104" s="138" t="s">
        <v>18</v>
      </c>
      <c r="B104" s="139"/>
      <c r="C104" s="140"/>
      <c r="D104" s="8">
        <v>20</v>
      </c>
      <c r="E104" s="9">
        <v>20</v>
      </c>
      <c r="F104" s="9">
        <v>20</v>
      </c>
      <c r="G104" s="9">
        <v>20</v>
      </c>
      <c r="H104" s="81">
        <v>20</v>
      </c>
      <c r="I104" s="10">
        <f>SUM(D104:H104)</f>
        <v>100</v>
      </c>
      <c r="J104" s="82">
        <f>I104*0.15</f>
        <v>15</v>
      </c>
      <c r="K104" s="79">
        <v>6</v>
      </c>
      <c r="L104" s="13">
        <v>6</v>
      </c>
      <c r="M104" s="13">
        <v>6</v>
      </c>
      <c r="N104" s="13">
        <v>6</v>
      </c>
      <c r="O104" s="80">
        <v>6</v>
      </c>
      <c r="P104" s="76">
        <f>SUM(K104:O104)</f>
        <v>30</v>
      </c>
      <c r="Q104" s="87">
        <f>P104*0.05</f>
        <v>1.5</v>
      </c>
      <c r="R104" s="90">
        <f>(D104*0.15+K104*0.05)</f>
        <v>3.3</v>
      </c>
      <c r="S104" s="15">
        <f>((E104*0.15+L104*0.05))</f>
        <v>3.3</v>
      </c>
      <c r="T104" s="15">
        <f t="shared" ref="T104:U104" si="25">((F104*0.15+M104*0.05))</f>
        <v>3.3</v>
      </c>
      <c r="U104" s="15">
        <f t="shared" si="25"/>
        <v>3.3</v>
      </c>
      <c r="V104" s="16">
        <f>((H104*0.15+O104*0.05))</f>
        <v>3.3</v>
      </c>
      <c r="W104" s="93">
        <v>130</v>
      </c>
      <c r="X104" s="91">
        <f>W104*0.2</f>
        <v>26</v>
      </c>
      <c r="Y104" s="14">
        <v>100</v>
      </c>
      <c r="Z104" s="76">
        <f>Y104*0.8</f>
        <v>80</v>
      </c>
    </row>
    <row r="105" spans="1:265" x14ac:dyDescent="0.3">
      <c r="A105" s="138" t="s">
        <v>79</v>
      </c>
      <c r="B105" s="139"/>
      <c r="C105" s="140"/>
      <c r="D105" s="8">
        <f>D104*0.4</f>
        <v>8</v>
      </c>
      <c r="E105" s="9">
        <f>E104*0.4</f>
        <v>8</v>
      </c>
      <c r="F105" s="9">
        <f t="shared" ref="F105:J105" si="26">F104*0.4</f>
        <v>8</v>
      </c>
      <c r="G105" s="9">
        <f t="shared" si="26"/>
        <v>8</v>
      </c>
      <c r="H105" s="81">
        <f t="shared" si="26"/>
        <v>8</v>
      </c>
      <c r="I105" s="10">
        <f t="shared" si="26"/>
        <v>40</v>
      </c>
      <c r="J105" s="82">
        <f t="shared" si="26"/>
        <v>6</v>
      </c>
      <c r="K105" s="79">
        <f>K104*0.4</f>
        <v>2.4000000000000004</v>
      </c>
      <c r="L105" s="13">
        <f>L104*0.4</f>
        <v>2.4000000000000004</v>
      </c>
      <c r="M105" s="13">
        <f t="shared" ref="M105:Z105" si="27">M104*0.4</f>
        <v>2.4000000000000004</v>
      </c>
      <c r="N105" s="13">
        <f t="shared" si="27"/>
        <v>2.4000000000000004</v>
      </c>
      <c r="O105" s="80">
        <f t="shared" si="27"/>
        <v>2.4000000000000004</v>
      </c>
      <c r="P105" s="76">
        <f t="shared" si="27"/>
        <v>12</v>
      </c>
      <c r="Q105" s="87">
        <f t="shared" si="27"/>
        <v>0.60000000000000009</v>
      </c>
      <c r="R105" s="90">
        <f t="shared" si="27"/>
        <v>1.32</v>
      </c>
      <c r="S105" s="15">
        <f t="shared" si="27"/>
        <v>1.32</v>
      </c>
      <c r="T105" s="15">
        <f t="shared" si="27"/>
        <v>1.32</v>
      </c>
      <c r="U105" s="15">
        <f t="shared" si="27"/>
        <v>1.32</v>
      </c>
      <c r="V105" s="16">
        <f t="shared" si="27"/>
        <v>1.32</v>
      </c>
      <c r="W105" s="93">
        <f t="shared" si="27"/>
        <v>52</v>
      </c>
      <c r="X105" s="91">
        <f t="shared" si="27"/>
        <v>10.4</v>
      </c>
      <c r="Y105" s="14">
        <f t="shared" si="27"/>
        <v>40</v>
      </c>
      <c r="Z105" s="76">
        <f t="shared" si="27"/>
        <v>32</v>
      </c>
    </row>
    <row r="106" spans="1:265" ht="21" customHeight="1" x14ac:dyDescent="0.3">
      <c r="A106" s="138" t="s">
        <v>19</v>
      </c>
      <c r="B106" s="139"/>
      <c r="C106" s="140"/>
      <c r="D106" s="8">
        <f>COUNTIF(D7:D101, "&gt;=8")</f>
        <v>66</v>
      </c>
      <c r="E106" s="8">
        <f t="shared" ref="E106:H106" si="28">COUNTIF(E7:E101, "&gt;=8")</f>
        <v>66</v>
      </c>
      <c r="F106" s="8">
        <f t="shared" si="28"/>
        <v>62</v>
      </c>
      <c r="G106" s="8">
        <f t="shared" si="28"/>
        <v>63</v>
      </c>
      <c r="H106" s="8">
        <f t="shared" si="28"/>
        <v>62</v>
      </c>
      <c r="I106" s="8">
        <f>COUNTIF(I7:I101, "&gt;=40")</f>
        <v>61</v>
      </c>
      <c r="J106" s="8">
        <f>COUNTIF(J7:J101, "&gt;=6")</f>
        <v>61</v>
      </c>
      <c r="K106" s="8">
        <f>COUNTIF(K7:K101, "&gt;=2.4")</f>
        <v>59</v>
      </c>
      <c r="L106" s="8">
        <f t="shared" ref="L106:O106" si="29">COUNTIF(L7:L101, "&gt;=2.4")</f>
        <v>61</v>
      </c>
      <c r="M106" s="8">
        <f t="shared" si="29"/>
        <v>62</v>
      </c>
      <c r="N106" s="8">
        <f t="shared" si="29"/>
        <v>56</v>
      </c>
      <c r="O106" s="8">
        <f t="shared" si="29"/>
        <v>62</v>
      </c>
      <c r="P106" s="8">
        <f>COUNTIF(P7:P101, "&gt;=12")</f>
        <v>64</v>
      </c>
      <c r="Q106" s="8">
        <f>COUNTIF(Q7:Q101, "&gt;=.6")</f>
        <v>64</v>
      </c>
      <c r="R106" s="8">
        <f>COUNTIF(R7:R101, "&gt;=1.32")</f>
        <v>63</v>
      </c>
      <c r="S106" s="8">
        <f t="shared" ref="S106:V106" si="30">COUNTIF(S7:S101, "&gt;=1.32")</f>
        <v>62</v>
      </c>
      <c r="T106" s="8">
        <f t="shared" si="30"/>
        <v>58</v>
      </c>
      <c r="U106" s="8">
        <f t="shared" si="30"/>
        <v>59</v>
      </c>
      <c r="V106" s="8">
        <f t="shared" si="30"/>
        <v>59</v>
      </c>
      <c r="W106" s="8">
        <f>COUNTIF(W7:W101, "&gt;=52")</f>
        <v>62</v>
      </c>
      <c r="X106" s="8">
        <f>COUNTIF(X7:X101, "&gt;=10.4")</f>
        <v>62</v>
      </c>
      <c r="Y106" s="8">
        <f>COUNTIF(Y7:Y101, "&gt;=40")</f>
        <v>63</v>
      </c>
      <c r="Z106" s="8">
        <f>COUNTIF(Z7:Z101, "&gt;=32")</f>
        <v>63</v>
      </c>
    </row>
    <row r="107" spans="1:265" x14ac:dyDescent="0.3">
      <c r="A107" s="138" t="s">
        <v>20</v>
      </c>
      <c r="B107" s="139"/>
      <c r="C107" s="140"/>
      <c r="D107" s="83" t="str">
        <f xml:space="preserve"> IF(((D106/COUNT(D7:D101))*100)&gt;=60,"3", IF(AND(((D106/COUNT(#REF!))*100)&lt;60, ((D106/COUNT(#REF!))*100)&gt;=50),"2", IF( AND(((D106/COUNT(#REF!))*100)&lt;50, ((D106/COUNT(#REF!))*100)&gt;=40),"1","0")))</f>
        <v>3</v>
      </c>
      <c r="E107" s="83" t="str">
        <f xml:space="preserve"> IF(((E106/COUNT(E7:E101))*100)&gt;=60,"3", IF(AND(((E106/COUNT(#REF!))*100)&lt;60, ((E106/COUNT(#REF!))*100)&gt;=50),"2", IF( AND(((E106/COUNT(#REF!))*100)&lt;50, ((E106/COUNT(#REF!))*100)&gt;=40),"1","0")))</f>
        <v>3</v>
      </c>
      <c r="F107" s="83" t="str">
        <f xml:space="preserve"> IF(((F106/COUNT(F7:F101))*100)&gt;=60,"3", IF(AND(((F106/COUNT(#REF!))*100)&lt;60, ((F106/COUNT(#REF!))*100)&gt;=50),"2", IF( AND(((F106/COUNT(#REF!))*100)&lt;50, ((F106/COUNT(#REF!))*100)&gt;=40),"1","0")))</f>
        <v>3</v>
      </c>
      <c r="G107" s="83" t="str">
        <f xml:space="preserve"> IF(((G106/COUNT(G7:G101))*100)&gt;=60,"3", IF(AND(((G106/COUNT(#REF!))*100)&lt;60, ((G106/COUNT(#REF!))*100)&gt;=50),"2", IF( AND(((G106/COUNT(#REF!))*100)&lt;50, ((G106/COUNT(#REF!))*100)&gt;=40),"1","0")))</f>
        <v>3</v>
      </c>
      <c r="H107" s="83" t="str">
        <f xml:space="preserve"> IF(((H106/COUNT(H7:H101))*100)&gt;=60,"3", IF(AND(((H106/COUNT(#REF!))*100)&lt;60, ((H106/COUNT(#REF!))*100)&gt;=50),"2", IF( AND(((H106/COUNT(#REF!))*100)&lt;50, ((H106/COUNT(#REF!))*100)&gt;=40),"1","0")))</f>
        <v>3</v>
      </c>
      <c r="I107" s="83" t="str">
        <f xml:space="preserve"> IF(((I106/COUNT(I7:I101))*100)&gt;=60,"3", IF(AND(((I106/COUNT(#REF!))*100)&lt;60, ((I106/COUNT(#REF!))*100)&gt;=50),"2", IF( AND(((I106/COUNT(#REF!))*100)&lt;50, ((I106/COUNT(#REF!))*100)&gt;=40),"1","0")))</f>
        <v>3</v>
      </c>
      <c r="J107" s="83" t="str">
        <f xml:space="preserve"> IF(((J106/COUNT(J7:J101))*100)&gt;=60,"3", IF(AND(((J106/COUNT(#REF!))*100)&lt;60, ((J106/COUNT(#REF!))*100)&gt;=50),"2", IF( AND(((J106/COUNT(#REF!))*100)&lt;50, ((J106/COUNT(#REF!))*100)&gt;=40),"1","0")))</f>
        <v>3</v>
      </c>
      <c r="K107" s="83" t="str">
        <f xml:space="preserve"> IF(((K106/COUNT(K7:K101))*100)&gt;=60,"3", IF(AND(((K106/COUNT(#REF!))*100)&lt;60, ((K106/COUNT(#REF!))*100)&gt;=50),"2", IF( AND(((K106/COUNT(#REF!))*100)&lt;50, ((K106/COUNT(#REF!))*100)&gt;=40),"1","0")))</f>
        <v>3</v>
      </c>
      <c r="L107" s="83" t="str">
        <f xml:space="preserve"> IF(((L106/COUNT(L7:L101))*100)&gt;=60,"3", IF(AND(((L106/COUNT(#REF!))*100)&lt;60, ((L106/COUNT(#REF!))*100)&gt;=50),"2", IF( AND(((L106/COUNT(#REF!))*100)&lt;50, ((L106/COUNT(#REF!))*100)&gt;=40),"1","0")))</f>
        <v>3</v>
      </c>
      <c r="M107" s="83" t="str">
        <f xml:space="preserve"> IF(((M106/COUNT(M7:M101))*100)&gt;=60,"3", IF(AND(((M106/COUNT(#REF!))*100)&lt;60, ((M106/COUNT(#REF!))*100)&gt;=50),"2", IF( AND(((M106/COUNT(#REF!))*100)&lt;50, ((M106/COUNT(#REF!))*100)&gt;=40),"1","0")))</f>
        <v>3</v>
      </c>
      <c r="N107" s="83" t="str">
        <f xml:space="preserve"> IF(((N106/COUNT(N7:N101))*100)&gt;=60,"3", IF(AND(((N106/COUNT(#REF!))*100)&lt;60, ((N106/COUNT(#REF!))*100)&gt;=50),"2", IF( AND(((N106/COUNT(#REF!))*100)&lt;50, ((N106/COUNT(#REF!))*100)&gt;=40),"1","0")))</f>
        <v>3</v>
      </c>
      <c r="O107" s="83" t="str">
        <f xml:space="preserve"> IF(((O106/COUNT(O7:O101))*100)&gt;=60,"3", IF(AND(((O106/COUNT(#REF!))*100)&lt;60, ((O106/COUNT(#REF!))*100)&gt;=50),"2", IF( AND(((O106/COUNT(#REF!))*100)&lt;50, ((O106/COUNT(#REF!))*100)&gt;=40),"1","0")))</f>
        <v>3</v>
      </c>
      <c r="P107" s="83" t="str">
        <f xml:space="preserve"> IF(((P106/COUNT(P7:P101))*100)&gt;=60,"3", IF(AND(((P106/COUNT(#REF!))*100)&lt;60, ((P106/COUNT(#REF!))*100)&gt;=50),"2", IF( AND(((P106/COUNT(#REF!))*100)&lt;50, ((P106/COUNT(#REF!))*100)&gt;=40),"1","0")))</f>
        <v>3</v>
      </c>
      <c r="Q107" s="83" t="str">
        <f xml:space="preserve"> IF(((Q106/COUNT(Q7:Q101))*100)&gt;=60,"3", IF(AND(((Q106/COUNT(#REF!))*100)&lt;60, ((Q106/COUNT(#REF!))*100)&gt;=50),"2", IF( AND(((Q106/COUNT(#REF!))*100)&lt;50, ((Q106/COUNT(#REF!))*100)&gt;=40),"1","0")))</f>
        <v>3</v>
      </c>
      <c r="R107" s="83" t="str">
        <f xml:space="preserve"> IF(((R106/COUNT(R7:R101))*100)&gt;=60,"3", IF(AND(((R106/COUNT(#REF!))*100)&lt;60, ((R106/COUNT(#REF!))*100)&gt;=50),"2", IF( AND(((R106/COUNT(#REF!))*100)&lt;50, ((R106/COUNT(#REF!))*100)&gt;=40),"1","0")))</f>
        <v>3</v>
      </c>
      <c r="S107" s="83" t="str">
        <f xml:space="preserve"> IF(((S106/COUNT(S7:S101))*100)&gt;=60,"3", IF(AND(((S106/COUNT(#REF!))*100)&lt;60, ((S106/COUNT(#REF!))*100)&gt;=50),"2", IF( AND(((S106/COUNT(#REF!))*100)&lt;50, ((S106/COUNT(#REF!))*100)&gt;=40),"1","0")))</f>
        <v>3</v>
      </c>
      <c r="T107" s="83" t="str">
        <f xml:space="preserve"> IF(((T106/COUNT(T7:T101))*100)&gt;=60,"3", IF(AND(((T106/COUNT(#REF!))*100)&lt;60, ((T106/COUNT(#REF!))*100)&gt;=50),"2", IF( AND(((T106/COUNT(#REF!))*100)&lt;50, ((T106/COUNT(#REF!))*100)&gt;=40),"1","0")))</f>
        <v>3</v>
      </c>
      <c r="U107" s="83" t="str">
        <f xml:space="preserve"> IF(((U106/COUNT(U7:U101))*100)&gt;=60,"3", IF(AND(((U106/COUNT(#REF!))*100)&lt;60, ((U106/COUNT(#REF!))*100)&gt;=50),"2", IF( AND(((U106/COUNT(#REF!))*100)&lt;50, ((U106/COUNT(#REF!))*100)&gt;=40),"1","0")))</f>
        <v>3</v>
      </c>
      <c r="V107" s="83" t="str">
        <f xml:space="preserve"> IF(((V106/COUNT(V7:V101))*100)&gt;=60,"3", IF(AND(((V106/COUNT(#REF!))*100)&lt;60, ((V106/COUNT(#REF!))*100)&gt;=50),"2", IF( AND(((V106/COUNT(#REF!))*100)&lt;50, ((V106/COUNT(#REF!))*100)&gt;=40),"1","0")))</f>
        <v>3</v>
      </c>
      <c r="W107" s="83" t="str">
        <f xml:space="preserve"> IF(((W106/COUNT(W7:W101))*100)&gt;=60,"3", IF(AND(((W106/COUNT(#REF!))*100)&lt;60, ((W106/COUNT(#REF!))*100)&gt;=50),"2", IF( AND(((W106/COUNT(#REF!))*100)&lt;50, ((W106/COUNT(#REF!))*100)&gt;=40),"1","0")))</f>
        <v>3</v>
      </c>
      <c r="X107" s="83" t="str">
        <f xml:space="preserve"> IF(((X106/COUNT(X7:X101))*100)&gt;=60,"3", IF(AND(((X106/COUNT(#REF!))*100)&lt;60, ((X106/COUNT(#REF!))*100)&gt;=50),"2", IF( AND(((X106/COUNT(#REF!))*100)&lt;50, ((X106/COUNT(#REF!))*100)&gt;=40),"1","0")))</f>
        <v>3</v>
      </c>
      <c r="Y107" s="83" t="str">
        <f xml:space="preserve"> IF(((Y106/COUNT(Y7:Y101))*100)&gt;=60,"3", IF(AND(((Y106/COUNT(#REF!))*100)&lt;60, ((Y106/COUNT(#REF!))*100)&gt;=50),"2", IF( AND(((Y106/COUNT(#REF!))*100)&lt;50, ((Y106/COUNT(#REF!))*100)&gt;=40),"1","0")))</f>
        <v>3</v>
      </c>
      <c r="Z107" s="83" t="str">
        <f xml:space="preserve"> IF(((Z106/COUNT(Z7:Z101))*100)&gt;=60,"3", IF(AND(((Z106/COUNT(#REF!))*100)&lt;60, ((Z106/COUNT(#REF!))*100)&gt;=50),"2", IF( AND(((Z106/COUNT(#REF!))*100)&lt;50, ((Z106/COUNT(#REF!))*100)&gt;=40),"1","0")))</f>
        <v>3</v>
      </c>
    </row>
    <row r="108" spans="1:265" ht="21" thickBot="1" x14ac:dyDescent="0.35">
      <c r="A108" s="183" t="s">
        <v>21</v>
      </c>
      <c r="B108" s="184"/>
      <c r="C108" s="185"/>
      <c r="D108" s="11">
        <f>((D106/COUNT(D7:D101))*D107)</f>
        <v>2.2758620689655169</v>
      </c>
      <c r="E108" s="11">
        <f t="shared" ref="E108:Z108" si="31">((E106/COUNT(E7:E101))*E107)</f>
        <v>2.2758620689655169</v>
      </c>
      <c r="F108" s="11">
        <f t="shared" si="31"/>
        <v>2.1379310344827589</v>
      </c>
      <c r="G108" s="11">
        <f t="shared" si="31"/>
        <v>2.1724137931034484</v>
      </c>
      <c r="H108" s="11">
        <f t="shared" si="31"/>
        <v>2.1379310344827589</v>
      </c>
      <c r="I108" s="11">
        <f t="shared" si="31"/>
        <v>2.103448275862069</v>
      </c>
      <c r="J108" s="11">
        <f t="shared" si="31"/>
        <v>2.103448275862069</v>
      </c>
      <c r="K108" s="11">
        <f t="shared" si="31"/>
        <v>2.0344827586206895</v>
      </c>
      <c r="L108" s="11">
        <f t="shared" si="31"/>
        <v>2.103448275862069</v>
      </c>
      <c r="M108" s="11">
        <f t="shared" si="31"/>
        <v>2.1379310344827589</v>
      </c>
      <c r="N108" s="11">
        <f t="shared" si="31"/>
        <v>1.9310344827586206</v>
      </c>
      <c r="O108" s="11">
        <f t="shared" si="31"/>
        <v>2.1379310344827589</v>
      </c>
      <c r="P108" s="11">
        <f t="shared" si="31"/>
        <v>2.2068965517241379</v>
      </c>
      <c r="Q108" s="11">
        <f t="shared" si="31"/>
        <v>2.2068965517241379</v>
      </c>
      <c r="R108" s="11">
        <f t="shared" si="31"/>
        <v>2.1724137931034484</v>
      </c>
      <c r="S108" s="11">
        <f t="shared" si="31"/>
        <v>2.1379310344827589</v>
      </c>
      <c r="T108" s="11">
        <f t="shared" si="31"/>
        <v>2</v>
      </c>
      <c r="U108" s="11">
        <f t="shared" si="31"/>
        <v>2.0344827586206895</v>
      </c>
      <c r="V108" s="11">
        <f t="shared" si="31"/>
        <v>2.0344827586206895</v>
      </c>
      <c r="W108" s="11">
        <f t="shared" si="31"/>
        <v>2.1379310344827589</v>
      </c>
      <c r="X108" s="11">
        <f t="shared" si="31"/>
        <v>2.1379310344827589</v>
      </c>
      <c r="Y108" s="11">
        <f t="shared" si="31"/>
        <v>2.1976744186046511</v>
      </c>
      <c r="Z108" s="11">
        <f t="shared" si="31"/>
        <v>2.1976744186046511</v>
      </c>
    </row>
    <row r="109" spans="1:265" ht="21" thickBot="1" x14ac:dyDescent="0.35">
      <c r="A109" s="2"/>
      <c r="B109" s="2"/>
      <c r="C109" s="2"/>
      <c r="D109" s="2"/>
    </row>
    <row r="110" spans="1:265" x14ac:dyDescent="0.3">
      <c r="A110" s="186" t="s">
        <v>22</v>
      </c>
      <c r="B110" s="187"/>
      <c r="C110" s="188"/>
      <c r="D110" s="2"/>
      <c r="E110" s="165" t="s">
        <v>23</v>
      </c>
      <c r="F110" s="166"/>
      <c r="G110" s="166"/>
      <c r="H110" s="166"/>
      <c r="I110" s="166"/>
      <c r="J110" s="166"/>
      <c r="K110" s="166"/>
      <c r="L110" s="166"/>
      <c r="M110" s="166"/>
      <c r="N110" s="167"/>
      <c r="O110" s="77" t="s">
        <v>13</v>
      </c>
      <c r="P110" s="19" t="s">
        <v>3</v>
      </c>
      <c r="Q110" s="19" t="s">
        <v>4</v>
      </c>
      <c r="R110" s="19" t="s">
        <v>5</v>
      </c>
      <c r="S110" s="20" t="s">
        <v>6</v>
      </c>
    </row>
    <row r="111" spans="1:265" ht="21" thickBot="1" x14ac:dyDescent="0.35">
      <c r="A111" s="21" t="s">
        <v>80</v>
      </c>
      <c r="B111" s="3"/>
      <c r="C111" s="22"/>
      <c r="D111" s="2"/>
      <c r="E111" s="168"/>
      <c r="F111" s="169"/>
      <c r="G111" s="169"/>
      <c r="H111" s="169"/>
      <c r="I111" s="169"/>
      <c r="J111" s="169"/>
      <c r="K111" s="169"/>
      <c r="L111" s="169"/>
      <c r="M111" s="169"/>
      <c r="N111" s="170"/>
      <c r="O111" s="4">
        <f>(R108*0.2+Z108*0.8)</f>
        <v>2.1926222935044106</v>
      </c>
      <c r="P111" s="4">
        <f>(S108*0.2+Z108*0.8)</f>
        <v>2.1857257417802729</v>
      </c>
      <c r="Q111" s="4">
        <f>(T108*0.2+Z108*0.8)</f>
        <v>2.1581395348837211</v>
      </c>
      <c r="R111" s="4">
        <f>(U108*0.2+Z108*0.8)</f>
        <v>2.1650360866078588</v>
      </c>
      <c r="S111" s="5">
        <f>(V108*0.2+Z108*0.8)</f>
        <v>2.1650360866078588</v>
      </c>
    </row>
    <row r="112" spans="1:265" x14ac:dyDescent="0.3">
      <c r="A112" s="21" t="s">
        <v>81</v>
      </c>
      <c r="B112" s="3"/>
      <c r="C112" s="22"/>
      <c r="D112" s="2"/>
    </row>
    <row r="113" spans="1:4" ht="21" thickBot="1" x14ac:dyDescent="0.35">
      <c r="A113" s="23" t="s">
        <v>82</v>
      </c>
      <c r="B113" s="24"/>
      <c r="C113" s="25"/>
      <c r="D113" s="2"/>
    </row>
  </sheetData>
  <mergeCells count="22">
    <mergeCell ref="A105:C105"/>
    <mergeCell ref="A106:C106"/>
    <mergeCell ref="A107:C107"/>
    <mergeCell ref="A108:C108"/>
    <mergeCell ref="A110:C110"/>
    <mergeCell ref="E110:N111"/>
    <mergeCell ref="Y4:Y6"/>
    <mergeCell ref="Z4:Z6"/>
    <mergeCell ref="D5:J5"/>
    <mergeCell ref="K5:Q5"/>
    <mergeCell ref="A103:C103"/>
    <mergeCell ref="A104:C104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113"/>
  <sheetViews>
    <sheetView tabSelected="1" topLeftCell="F88" zoomScale="70" zoomScaleNormal="70" workbookViewId="0">
      <selection activeCell="P7" sqref="P7:P101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49.140625" style="1" customWidth="1"/>
    <col min="4" max="8" width="13.28515625" style="1" bestFit="1" customWidth="1"/>
    <col min="9" max="9" width="15.7109375" style="1" bestFit="1" customWidth="1"/>
    <col min="10" max="10" width="18.42578125" style="1" bestFit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43" width="8.85546875" style="124"/>
    <col min="44" max="44" width="8.85546875" style="123"/>
    <col min="45" max="265" width="8.85546875" style="121"/>
    <col min="266" max="16384" width="8.85546875" style="1"/>
  </cols>
  <sheetData>
    <row r="1" spans="1:44" x14ac:dyDescent="0.3">
      <c r="A1" s="141" t="s">
        <v>103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</row>
    <row r="2" spans="1:44" ht="21" thickBot="1" x14ac:dyDescent="0.35">
      <c r="A2" s="141" t="s">
        <v>206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44" ht="21" thickBot="1" x14ac:dyDescent="0.35">
      <c r="A3" s="142" t="s">
        <v>85</v>
      </c>
      <c r="B3" s="143"/>
      <c r="C3" s="129" t="s">
        <v>205</v>
      </c>
      <c r="D3" s="95" t="s">
        <v>100</v>
      </c>
      <c r="E3" s="94"/>
      <c r="F3" s="144" t="s">
        <v>7</v>
      </c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</row>
    <row r="4" spans="1:44" ht="21" customHeight="1" thickBot="1" x14ac:dyDescent="0.35">
      <c r="A4" s="145" t="s">
        <v>0</v>
      </c>
      <c r="B4" s="147" t="s">
        <v>1</v>
      </c>
      <c r="C4" s="150" t="s">
        <v>2</v>
      </c>
      <c r="D4" s="153" t="s">
        <v>101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5"/>
      <c r="R4" s="156" t="s">
        <v>102</v>
      </c>
      <c r="S4" s="157"/>
      <c r="T4" s="157"/>
      <c r="U4" s="157"/>
      <c r="V4" s="158"/>
      <c r="W4" s="17" t="s">
        <v>16</v>
      </c>
      <c r="X4" s="162" t="s">
        <v>15</v>
      </c>
      <c r="Y4" s="171" t="s">
        <v>83</v>
      </c>
      <c r="Z4" s="174" t="s">
        <v>84</v>
      </c>
    </row>
    <row r="5" spans="1:44" x14ac:dyDescent="0.3">
      <c r="A5" s="146"/>
      <c r="B5" s="148"/>
      <c r="C5" s="151"/>
      <c r="D5" s="177" t="s">
        <v>12</v>
      </c>
      <c r="E5" s="178"/>
      <c r="F5" s="178"/>
      <c r="G5" s="178"/>
      <c r="H5" s="178"/>
      <c r="I5" s="178"/>
      <c r="J5" s="179"/>
      <c r="K5" s="180" t="s">
        <v>89</v>
      </c>
      <c r="L5" s="181"/>
      <c r="M5" s="181"/>
      <c r="N5" s="181"/>
      <c r="O5" s="181"/>
      <c r="P5" s="181"/>
      <c r="Q5" s="182"/>
      <c r="R5" s="159"/>
      <c r="S5" s="160"/>
      <c r="T5" s="160"/>
      <c r="U5" s="160"/>
      <c r="V5" s="161"/>
      <c r="W5" s="18" t="s">
        <v>14</v>
      </c>
      <c r="X5" s="163"/>
      <c r="Y5" s="172"/>
      <c r="Z5" s="175"/>
    </row>
    <row r="6" spans="1:44" ht="21" thickBot="1" x14ac:dyDescent="0.35">
      <c r="A6" s="146"/>
      <c r="B6" s="149"/>
      <c r="C6" s="152"/>
      <c r="D6" s="107" t="s">
        <v>10</v>
      </c>
      <c r="E6" s="108" t="s">
        <v>86</v>
      </c>
      <c r="F6" s="108" t="s">
        <v>9</v>
      </c>
      <c r="G6" s="108" t="s">
        <v>87</v>
      </c>
      <c r="H6" s="108" t="s">
        <v>88</v>
      </c>
      <c r="I6" s="109" t="s">
        <v>11</v>
      </c>
      <c r="J6" s="110" t="s">
        <v>97</v>
      </c>
      <c r="K6" s="111" t="s">
        <v>90</v>
      </c>
      <c r="L6" s="112" t="s">
        <v>91</v>
      </c>
      <c r="M6" s="112" t="s">
        <v>92</v>
      </c>
      <c r="N6" s="112" t="s">
        <v>93</v>
      </c>
      <c r="O6" s="112" t="s">
        <v>94</v>
      </c>
      <c r="P6" s="112" t="s">
        <v>95</v>
      </c>
      <c r="Q6" s="113" t="s">
        <v>98</v>
      </c>
      <c r="R6" s="85" t="s">
        <v>13</v>
      </c>
      <c r="S6" s="86" t="s">
        <v>3</v>
      </c>
      <c r="T6" s="86" t="s">
        <v>4</v>
      </c>
      <c r="U6" s="86" t="s">
        <v>5</v>
      </c>
      <c r="V6" s="84" t="s">
        <v>6</v>
      </c>
      <c r="W6" s="114" t="s">
        <v>96</v>
      </c>
      <c r="X6" s="164"/>
      <c r="Y6" s="173"/>
      <c r="Z6" s="176"/>
    </row>
    <row r="7" spans="1:44" s="121" customFormat="1" x14ac:dyDescent="0.3">
      <c r="A7" s="115">
        <v>1</v>
      </c>
      <c r="B7" s="125">
        <v>204293</v>
      </c>
      <c r="C7" s="125" t="s">
        <v>104</v>
      </c>
      <c r="D7" s="116"/>
      <c r="E7" s="116"/>
      <c r="F7" s="116"/>
      <c r="G7" s="116"/>
      <c r="H7" s="116"/>
      <c r="I7" s="116"/>
      <c r="J7" s="116"/>
      <c r="K7" s="117"/>
      <c r="L7" s="117"/>
      <c r="M7" s="117"/>
      <c r="N7" s="117"/>
      <c r="O7" s="117"/>
      <c r="P7" s="117"/>
      <c r="Q7" s="117"/>
      <c r="R7" s="118"/>
      <c r="S7" s="118"/>
      <c r="T7" s="118"/>
      <c r="U7" s="118"/>
      <c r="V7" s="118"/>
      <c r="W7" s="28"/>
      <c r="X7" s="120"/>
      <c r="Y7" s="125" t="s">
        <v>199</v>
      </c>
      <c r="Z7" s="122" t="e">
        <f>Y7*0.8</f>
        <v>#VALUE!</v>
      </c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3"/>
    </row>
    <row r="8" spans="1:44" s="121" customFormat="1" x14ac:dyDescent="0.3">
      <c r="A8" s="115">
        <v>2</v>
      </c>
      <c r="B8" s="125">
        <v>204294</v>
      </c>
      <c r="C8" s="125" t="s">
        <v>105</v>
      </c>
      <c r="D8" s="116">
        <v>8</v>
      </c>
      <c r="E8" s="116">
        <v>7</v>
      </c>
      <c r="F8" s="116">
        <v>9</v>
      </c>
      <c r="G8" s="116">
        <v>8</v>
      </c>
      <c r="H8" s="116">
        <v>6</v>
      </c>
      <c r="I8" s="116">
        <f t="shared" ref="I8:I71" si="0">SUM(D8:H8)</f>
        <v>38</v>
      </c>
      <c r="J8" s="116">
        <f t="shared" ref="J8:J71" si="1">I8*0.15</f>
        <v>5.7</v>
      </c>
      <c r="K8" s="117">
        <v>2.5</v>
      </c>
      <c r="L8" s="117">
        <v>4</v>
      </c>
      <c r="M8" s="117">
        <v>3</v>
      </c>
      <c r="N8" s="117">
        <v>2</v>
      </c>
      <c r="O8" s="117">
        <v>4</v>
      </c>
      <c r="P8" s="117">
        <f t="shared" ref="P8:P71" si="2">SUM(K8:O8)</f>
        <v>15.5</v>
      </c>
      <c r="Q8" s="117">
        <f t="shared" ref="Q8:Q71" si="3">P8*0.05</f>
        <v>0.77500000000000002</v>
      </c>
      <c r="R8" s="118">
        <f t="shared" ref="R8:R71" si="4">D8*0.15+K8*0.05</f>
        <v>1.325</v>
      </c>
      <c r="S8" s="118">
        <f t="shared" ref="S8:S71" si="5">E8*0.15+L8*0.05</f>
        <v>1.25</v>
      </c>
      <c r="T8" s="118">
        <f t="shared" ref="T8:T71" si="6">F8*0.15+M8*0.05</f>
        <v>1.5</v>
      </c>
      <c r="U8" s="118">
        <f t="shared" ref="U8:U71" si="7">G8*0.15+N8*0.05</f>
        <v>1.3</v>
      </c>
      <c r="V8" s="118">
        <f t="shared" ref="V8:V71" si="8">H8*0.15+O8*0.05</f>
        <v>1.0999999999999999</v>
      </c>
      <c r="W8" s="28">
        <f t="shared" ref="W8:W71" si="9">I8+P8</f>
        <v>53.5</v>
      </c>
      <c r="X8" s="120">
        <f t="shared" ref="X8:X71" si="10">W8*0.2</f>
        <v>10.700000000000001</v>
      </c>
      <c r="Y8" s="125">
        <v>47</v>
      </c>
      <c r="Z8" s="122">
        <f t="shared" ref="Z8:Z71" si="11">Y8*0.8</f>
        <v>37.6</v>
      </c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3"/>
    </row>
    <row r="9" spans="1:44" s="121" customFormat="1" x14ac:dyDescent="0.3">
      <c r="A9" s="115">
        <v>3</v>
      </c>
      <c r="B9" s="125">
        <v>204295</v>
      </c>
      <c r="C9" s="125" t="s">
        <v>106</v>
      </c>
      <c r="D9" s="116">
        <v>8</v>
      </c>
      <c r="E9" s="116">
        <v>9</v>
      </c>
      <c r="F9" s="116">
        <v>12</v>
      </c>
      <c r="G9" s="116">
        <v>6</v>
      </c>
      <c r="H9" s="116">
        <v>8</v>
      </c>
      <c r="I9" s="116">
        <f t="shared" si="0"/>
        <v>43</v>
      </c>
      <c r="J9" s="116">
        <f t="shared" si="1"/>
        <v>6.45</v>
      </c>
      <c r="K9" s="117">
        <v>3</v>
      </c>
      <c r="L9" s="117">
        <v>3.5</v>
      </c>
      <c r="M9" s="117">
        <v>2</v>
      </c>
      <c r="N9" s="117">
        <v>4</v>
      </c>
      <c r="O9" s="117">
        <v>2.5</v>
      </c>
      <c r="P9" s="117">
        <f t="shared" si="2"/>
        <v>15</v>
      </c>
      <c r="Q9" s="117">
        <f t="shared" si="3"/>
        <v>0.75</v>
      </c>
      <c r="R9" s="118">
        <f t="shared" si="4"/>
        <v>1.35</v>
      </c>
      <c r="S9" s="118">
        <f t="shared" si="5"/>
        <v>1.5249999999999999</v>
      </c>
      <c r="T9" s="118">
        <f t="shared" si="6"/>
        <v>1.9</v>
      </c>
      <c r="U9" s="118">
        <f t="shared" si="7"/>
        <v>1.0999999999999999</v>
      </c>
      <c r="V9" s="118">
        <f t="shared" si="8"/>
        <v>1.325</v>
      </c>
      <c r="W9" s="28">
        <f t="shared" si="9"/>
        <v>58</v>
      </c>
      <c r="X9" s="120">
        <f t="shared" si="10"/>
        <v>11.600000000000001</v>
      </c>
      <c r="Y9" s="125">
        <v>45</v>
      </c>
      <c r="Z9" s="122">
        <f t="shared" si="11"/>
        <v>36</v>
      </c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3"/>
    </row>
    <row r="10" spans="1:44" s="121" customFormat="1" x14ac:dyDescent="0.3">
      <c r="A10" s="115">
        <v>4</v>
      </c>
      <c r="B10" s="125">
        <v>204296</v>
      </c>
      <c r="C10" s="125" t="s">
        <v>107</v>
      </c>
      <c r="D10" s="116">
        <v>4</v>
      </c>
      <c r="E10" s="116">
        <v>5</v>
      </c>
      <c r="F10" s="116">
        <v>3</v>
      </c>
      <c r="G10" s="116">
        <v>4</v>
      </c>
      <c r="H10" s="116">
        <v>4</v>
      </c>
      <c r="I10" s="116">
        <f t="shared" si="0"/>
        <v>20</v>
      </c>
      <c r="J10" s="116">
        <f t="shared" si="1"/>
        <v>3</v>
      </c>
      <c r="K10" s="117">
        <v>1</v>
      </c>
      <c r="L10" s="117">
        <v>1</v>
      </c>
      <c r="M10" s="117">
        <v>2</v>
      </c>
      <c r="N10" s="117">
        <v>0</v>
      </c>
      <c r="O10" s="117">
        <v>0</v>
      </c>
      <c r="P10" s="117">
        <f t="shared" si="2"/>
        <v>4</v>
      </c>
      <c r="Q10" s="117">
        <f t="shared" si="3"/>
        <v>0.2</v>
      </c>
      <c r="R10" s="118">
        <f t="shared" si="4"/>
        <v>0.65</v>
      </c>
      <c r="S10" s="118">
        <f t="shared" si="5"/>
        <v>0.8</v>
      </c>
      <c r="T10" s="118">
        <f t="shared" si="6"/>
        <v>0.54999999999999993</v>
      </c>
      <c r="U10" s="118">
        <f t="shared" si="7"/>
        <v>0.6</v>
      </c>
      <c r="V10" s="118">
        <f t="shared" si="8"/>
        <v>0.6</v>
      </c>
      <c r="W10" s="28">
        <f t="shared" si="9"/>
        <v>24</v>
      </c>
      <c r="X10" s="120">
        <f t="shared" si="10"/>
        <v>4.8000000000000007</v>
      </c>
      <c r="Y10" s="125">
        <v>32</v>
      </c>
      <c r="Z10" s="122">
        <f t="shared" si="11"/>
        <v>25.6</v>
      </c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3"/>
    </row>
    <row r="11" spans="1:44" s="121" customFormat="1" x14ac:dyDescent="0.3">
      <c r="A11" s="115">
        <v>5</v>
      </c>
      <c r="B11" s="125">
        <v>204297</v>
      </c>
      <c r="C11" s="125" t="s">
        <v>108</v>
      </c>
      <c r="D11" s="116">
        <v>12</v>
      </c>
      <c r="E11" s="116">
        <v>10</v>
      </c>
      <c r="F11" s="116">
        <v>6</v>
      </c>
      <c r="G11" s="116">
        <v>8</v>
      </c>
      <c r="H11" s="116">
        <v>6</v>
      </c>
      <c r="I11" s="116">
        <f t="shared" si="0"/>
        <v>42</v>
      </c>
      <c r="J11" s="116">
        <f t="shared" si="1"/>
        <v>6.3</v>
      </c>
      <c r="K11" s="117">
        <v>3</v>
      </c>
      <c r="L11" s="117">
        <v>2</v>
      </c>
      <c r="M11" s="117">
        <v>1</v>
      </c>
      <c r="N11" s="117">
        <v>2</v>
      </c>
      <c r="O11" s="117">
        <v>0</v>
      </c>
      <c r="P11" s="117">
        <f t="shared" si="2"/>
        <v>8</v>
      </c>
      <c r="Q11" s="117">
        <f t="shared" si="3"/>
        <v>0.4</v>
      </c>
      <c r="R11" s="118">
        <f t="shared" si="4"/>
        <v>1.9499999999999997</v>
      </c>
      <c r="S11" s="118">
        <f t="shared" si="5"/>
        <v>1.6</v>
      </c>
      <c r="T11" s="118">
        <f t="shared" si="6"/>
        <v>0.95</v>
      </c>
      <c r="U11" s="118">
        <f t="shared" si="7"/>
        <v>1.3</v>
      </c>
      <c r="V11" s="118">
        <f t="shared" si="8"/>
        <v>0.89999999999999991</v>
      </c>
      <c r="W11" s="28">
        <f t="shared" si="9"/>
        <v>50</v>
      </c>
      <c r="X11" s="120">
        <f t="shared" si="10"/>
        <v>10</v>
      </c>
      <c r="Y11" s="125">
        <v>48</v>
      </c>
      <c r="Z11" s="122">
        <f t="shared" si="11"/>
        <v>38.400000000000006</v>
      </c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3"/>
    </row>
    <row r="12" spans="1:44" s="121" customFormat="1" x14ac:dyDescent="0.3">
      <c r="A12" s="115">
        <v>6</v>
      </c>
      <c r="B12" s="125">
        <v>204298</v>
      </c>
      <c r="C12" s="125" t="s">
        <v>109</v>
      </c>
      <c r="D12" s="116">
        <v>8</v>
      </c>
      <c r="E12" s="116">
        <v>9</v>
      </c>
      <c r="F12" s="116">
        <v>8</v>
      </c>
      <c r="G12" s="116">
        <v>9</v>
      </c>
      <c r="H12" s="116">
        <v>9</v>
      </c>
      <c r="I12" s="116">
        <f t="shared" si="0"/>
        <v>43</v>
      </c>
      <c r="J12" s="116">
        <f t="shared" si="1"/>
        <v>6.45</v>
      </c>
      <c r="K12" s="117">
        <v>2</v>
      </c>
      <c r="L12" s="117">
        <v>3</v>
      </c>
      <c r="M12" s="117">
        <v>0</v>
      </c>
      <c r="N12" s="117">
        <v>4</v>
      </c>
      <c r="O12" s="117">
        <v>2</v>
      </c>
      <c r="P12" s="117">
        <f t="shared" si="2"/>
        <v>11</v>
      </c>
      <c r="Q12" s="117">
        <f t="shared" si="3"/>
        <v>0.55000000000000004</v>
      </c>
      <c r="R12" s="118">
        <f t="shared" si="4"/>
        <v>1.3</v>
      </c>
      <c r="S12" s="118">
        <f t="shared" si="5"/>
        <v>1.5</v>
      </c>
      <c r="T12" s="118">
        <f t="shared" si="6"/>
        <v>1.2</v>
      </c>
      <c r="U12" s="118">
        <f t="shared" si="7"/>
        <v>1.5499999999999998</v>
      </c>
      <c r="V12" s="118">
        <f t="shared" si="8"/>
        <v>1.45</v>
      </c>
      <c r="W12" s="28">
        <f t="shared" si="9"/>
        <v>54</v>
      </c>
      <c r="X12" s="120">
        <f t="shared" si="10"/>
        <v>10.8</v>
      </c>
      <c r="Y12" s="125">
        <v>55</v>
      </c>
      <c r="Z12" s="122">
        <f t="shared" si="11"/>
        <v>44</v>
      </c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3"/>
    </row>
    <row r="13" spans="1:44" s="121" customFormat="1" x14ac:dyDescent="0.3">
      <c r="A13" s="115">
        <v>7</v>
      </c>
      <c r="B13" s="125">
        <v>204299</v>
      </c>
      <c r="C13" s="125" t="s">
        <v>110</v>
      </c>
      <c r="D13" s="116">
        <v>6</v>
      </c>
      <c r="E13" s="116">
        <v>5</v>
      </c>
      <c r="F13" s="116">
        <v>8</v>
      </c>
      <c r="G13" s="116">
        <v>6</v>
      </c>
      <c r="H13" s="116">
        <v>5</v>
      </c>
      <c r="I13" s="116">
        <f t="shared" si="0"/>
        <v>30</v>
      </c>
      <c r="J13" s="116">
        <f t="shared" si="1"/>
        <v>4.5</v>
      </c>
      <c r="K13" s="117">
        <v>3</v>
      </c>
      <c r="L13" s="117">
        <v>2</v>
      </c>
      <c r="M13" s="117">
        <v>1</v>
      </c>
      <c r="N13" s="117">
        <v>3</v>
      </c>
      <c r="O13" s="117">
        <v>2</v>
      </c>
      <c r="P13" s="117">
        <f t="shared" si="2"/>
        <v>11</v>
      </c>
      <c r="Q13" s="117">
        <f t="shared" si="3"/>
        <v>0.55000000000000004</v>
      </c>
      <c r="R13" s="118">
        <f t="shared" si="4"/>
        <v>1.0499999999999998</v>
      </c>
      <c r="S13" s="118">
        <f t="shared" si="5"/>
        <v>0.85</v>
      </c>
      <c r="T13" s="118">
        <f t="shared" si="6"/>
        <v>1.25</v>
      </c>
      <c r="U13" s="118">
        <f t="shared" si="7"/>
        <v>1.0499999999999998</v>
      </c>
      <c r="V13" s="118">
        <f t="shared" si="8"/>
        <v>0.85</v>
      </c>
      <c r="W13" s="28">
        <f t="shared" si="9"/>
        <v>41</v>
      </c>
      <c r="X13" s="120">
        <f t="shared" si="10"/>
        <v>8.2000000000000011</v>
      </c>
      <c r="Y13" s="125">
        <v>35</v>
      </c>
      <c r="Z13" s="122">
        <f t="shared" si="11"/>
        <v>28</v>
      </c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3"/>
    </row>
    <row r="14" spans="1:44" s="121" customFormat="1" x14ac:dyDescent="0.3">
      <c r="A14" s="115">
        <v>8</v>
      </c>
      <c r="B14" s="125">
        <v>204300</v>
      </c>
      <c r="C14" s="125" t="s">
        <v>111</v>
      </c>
      <c r="D14" s="116">
        <v>9</v>
      </c>
      <c r="E14" s="116">
        <v>12</v>
      </c>
      <c r="F14" s="116">
        <v>10</v>
      </c>
      <c r="G14" s="116">
        <v>12</v>
      </c>
      <c r="H14" s="116">
        <v>13</v>
      </c>
      <c r="I14" s="116">
        <f t="shared" si="0"/>
        <v>56</v>
      </c>
      <c r="J14" s="116">
        <f t="shared" si="1"/>
        <v>8.4</v>
      </c>
      <c r="K14" s="117">
        <v>3</v>
      </c>
      <c r="L14" s="117">
        <v>4</v>
      </c>
      <c r="M14" s="117">
        <v>5</v>
      </c>
      <c r="N14" s="117">
        <v>2</v>
      </c>
      <c r="O14" s="117">
        <v>3</v>
      </c>
      <c r="P14" s="117">
        <f t="shared" si="2"/>
        <v>17</v>
      </c>
      <c r="Q14" s="117">
        <f t="shared" si="3"/>
        <v>0.85000000000000009</v>
      </c>
      <c r="R14" s="118">
        <f t="shared" si="4"/>
        <v>1.5</v>
      </c>
      <c r="S14" s="118">
        <f t="shared" si="5"/>
        <v>1.9999999999999998</v>
      </c>
      <c r="T14" s="118">
        <f t="shared" si="6"/>
        <v>1.75</v>
      </c>
      <c r="U14" s="118">
        <f t="shared" si="7"/>
        <v>1.9</v>
      </c>
      <c r="V14" s="118">
        <f t="shared" si="8"/>
        <v>2.1</v>
      </c>
      <c r="W14" s="28">
        <f t="shared" si="9"/>
        <v>73</v>
      </c>
      <c r="X14" s="120">
        <f t="shared" si="10"/>
        <v>14.600000000000001</v>
      </c>
      <c r="Y14" s="125">
        <v>52</v>
      </c>
      <c r="Z14" s="122">
        <f t="shared" si="11"/>
        <v>41.6</v>
      </c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3"/>
    </row>
    <row r="15" spans="1:44" s="121" customFormat="1" x14ac:dyDescent="0.3">
      <c r="A15" s="115">
        <v>9</v>
      </c>
      <c r="B15" s="125">
        <v>204301</v>
      </c>
      <c r="C15" s="125" t="s">
        <v>112</v>
      </c>
      <c r="D15" s="116">
        <v>7</v>
      </c>
      <c r="E15" s="116">
        <v>6</v>
      </c>
      <c r="F15" s="116">
        <v>5</v>
      </c>
      <c r="G15" s="116">
        <v>4</v>
      </c>
      <c r="H15" s="116">
        <v>5</v>
      </c>
      <c r="I15" s="116">
        <f t="shared" si="0"/>
        <v>27</v>
      </c>
      <c r="J15" s="116">
        <f t="shared" si="1"/>
        <v>4.05</v>
      </c>
      <c r="K15" s="117">
        <v>2</v>
      </c>
      <c r="L15" s="117">
        <v>1</v>
      </c>
      <c r="M15" s="117">
        <v>0</v>
      </c>
      <c r="N15" s="117">
        <v>2</v>
      </c>
      <c r="O15" s="117">
        <v>3</v>
      </c>
      <c r="P15" s="117">
        <f t="shared" si="2"/>
        <v>8</v>
      </c>
      <c r="Q15" s="117">
        <f t="shared" si="3"/>
        <v>0.4</v>
      </c>
      <c r="R15" s="118">
        <f t="shared" si="4"/>
        <v>1.1500000000000001</v>
      </c>
      <c r="S15" s="118">
        <f t="shared" si="5"/>
        <v>0.95</v>
      </c>
      <c r="T15" s="118">
        <f t="shared" si="6"/>
        <v>0.75</v>
      </c>
      <c r="U15" s="118">
        <f t="shared" si="7"/>
        <v>0.7</v>
      </c>
      <c r="V15" s="118">
        <f t="shared" si="8"/>
        <v>0.9</v>
      </c>
      <c r="W15" s="28">
        <f t="shared" si="9"/>
        <v>35</v>
      </c>
      <c r="X15" s="120">
        <f t="shared" si="10"/>
        <v>7</v>
      </c>
      <c r="Y15" s="125">
        <v>31</v>
      </c>
      <c r="Z15" s="122">
        <f t="shared" si="11"/>
        <v>24.8</v>
      </c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3"/>
    </row>
    <row r="16" spans="1:44" s="121" customFormat="1" x14ac:dyDescent="0.3">
      <c r="A16" s="115">
        <v>10</v>
      </c>
      <c r="B16" s="125">
        <v>204302</v>
      </c>
      <c r="C16" s="125" t="s">
        <v>113</v>
      </c>
      <c r="D16" s="116">
        <v>2</v>
      </c>
      <c r="E16" s="116">
        <v>3</v>
      </c>
      <c r="F16" s="116">
        <v>4</v>
      </c>
      <c r="G16" s="116">
        <v>3</v>
      </c>
      <c r="H16" s="116">
        <v>5</v>
      </c>
      <c r="I16" s="116">
        <f t="shared" si="0"/>
        <v>17</v>
      </c>
      <c r="J16" s="116">
        <f t="shared" si="1"/>
        <v>2.5499999999999998</v>
      </c>
      <c r="K16" s="117">
        <v>2</v>
      </c>
      <c r="L16" s="117">
        <v>0</v>
      </c>
      <c r="M16" s="117">
        <v>0</v>
      </c>
      <c r="N16" s="117">
        <v>4</v>
      </c>
      <c r="O16" s="117">
        <v>2</v>
      </c>
      <c r="P16" s="117">
        <f t="shared" si="2"/>
        <v>8</v>
      </c>
      <c r="Q16" s="117">
        <f t="shared" si="3"/>
        <v>0.4</v>
      </c>
      <c r="R16" s="118">
        <f t="shared" si="4"/>
        <v>0.4</v>
      </c>
      <c r="S16" s="118">
        <f t="shared" si="5"/>
        <v>0.44999999999999996</v>
      </c>
      <c r="T16" s="118">
        <f t="shared" si="6"/>
        <v>0.6</v>
      </c>
      <c r="U16" s="118">
        <f t="shared" si="7"/>
        <v>0.64999999999999991</v>
      </c>
      <c r="V16" s="118">
        <f t="shared" si="8"/>
        <v>0.85</v>
      </c>
      <c r="W16" s="28">
        <f t="shared" si="9"/>
        <v>25</v>
      </c>
      <c r="X16" s="120">
        <f t="shared" si="10"/>
        <v>5</v>
      </c>
      <c r="Y16" s="125">
        <v>24</v>
      </c>
      <c r="Z16" s="122">
        <f t="shared" si="11"/>
        <v>19.200000000000003</v>
      </c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3"/>
    </row>
    <row r="17" spans="1:44" s="121" customFormat="1" x14ac:dyDescent="0.3">
      <c r="A17" s="115">
        <v>11</v>
      </c>
      <c r="B17" s="125">
        <v>204303</v>
      </c>
      <c r="C17" s="125" t="s">
        <v>114</v>
      </c>
      <c r="D17" s="116">
        <v>3</v>
      </c>
      <c r="E17" s="116">
        <v>4</v>
      </c>
      <c r="F17" s="116">
        <v>5</v>
      </c>
      <c r="G17" s="116">
        <v>1</v>
      </c>
      <c r="H17" s="116">
        <v>1</v>
      </c>
      <c r="I17" s="116">
        <f t="shared" si="0"/>
        <v>14</v>
      </c>
      <c r="J17" s="116">
        <f t="shared" si="1"/>
        <v>2.1</v>
      </c>
      <c r="K17" s="117">
        <v>3</v>
      </c>
      <c r="L17" s="117">
        <v>2</v>
      </c>
      <c r="M17" s="117">
        <v>1</v>
      </c>
      <c r="N17" s="117">
        <v>2</v>
      </c>
      <c r="O17" s="117">
        <v>3</v>
      </c>
      <c r="P17" s="117">
        <f t="shared" si="2"/>
        <v>11</v>
      </c>
      <c r="Q17" s="117">
        <f t="shared" si="3"/>
        <v>0.55000000000000004</v>
      </c>
      <c r="R17" s="118">
        <f t="shared" si="4"/>
        <v>0.6</v>
      </c>
      <c r="S17" s="118">
        <f t="shared" si="5"/>
        <v>0.7</v>
      </c>
      <c r="T17" s="118">
        <f t="shared" si="6"/>
        <v>0.8</v>
      </c>
      <c r="U17" s="118">
        <f t="shared" si="7"/>
        <v>0.25</v>
      </c>
      <c r="V17" s="118">
        <f t="shared" si="8"/>
        <v>0.30000000000000004</v>
      </c>
      <c r="W17" s="28">
        <f t="shared" si="9"/>
        <v>25</v>
      </c>
      <c r="X17" s="120">
        <f t="shared" si="10"/>
        <v>5</v>
      </c>
      <c r="Y17" s="125">
        <v>31</v>
      </c>
      <c r="Z17" s="122">
        <f t="shared" si="11"/>
        <v>24.8</v>
      </c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3"/>
    </row>
    <row r="18" spans="1:44" s="121" customFormat="1" x14ac:dyDescent="0.3">
      <c r="A18" s="115">
        <v>12</v>
      </c>
      <c r="B18" s="125">
        <v>204304</v>
      </c>
      <c r="C18" s="125" t="s">
        <v>115</v>
      </c>
      <c r="D18" s="116">
        <v>2</v>
      </c>
      <c r="E18" s="116">
        <v>3</v>
      </c>
      <c r="F18" s="116">
        <v>5</v>
      </c>
      <c r="G18" s="116">
        <v>4</v>
      </c>
      <c r="H18" s="116">
        <v>3</v>
      </c>
      <c r="I18" s="116">
        <f t="shared" si="0"/>
        <v>17</v>
      </c>
      <c r="J18" s="116">
        <f t="shared" si="1"/>
        <v>2.5499999999999998</v>
      </c>
      <c r="K18" s="117">
        <v>2</v>
      </c>
      <c r="L18" s="117">
        <v>3</v>
      </c>
      <c r="M18" s="117">
        <v>0</v>
      </c>
      <c r="N18" s="117">
        <v>0</v>
      </c>
      <c r="O18" s="117">
        <v>2</v>
      </c>
      <c r="P18" s="117">
        <f t="shared" si="2"/>
        <v>7</v>
      </c>
      <c r="Q18" s="117">
        <f t="shared" si="3"/>
        <v>0.35000000000000003</v>
      </c>
      <c r="R18" s="118">
        <f t="shared" si="4"/>
        <v>0.4</v>
      </c>
      <c r="S18" s="118">
        <f t="shared" si="5"/>
        <v>0.6</v>
      </c>
      <c r="T18" s="118">
        <f t="shared" si="6"/>
        <v>0.75</v>
      </c>
      <c r="U18" s="118">
        <f t="shared" si="7"/>
        <v>0.6</v>
      </c>
      <c r="V18" s="118">
        <f t="shared" si="8"/>
        <v>0.54999999999999993</v>
      </c>
      <c r="W18" s="28">
        <f t="shared" si="9"/>
        <v>24</v>
      </c>
      <c r="X18" s="120">
        <f t="shared" si="10"/>
        <v>4.8000000000000007</v>
      </c>
      <c r="Y18" s="125">
        <v>31</v>
      </c>
      <c r="Z18" s="122">
        <f t="shared" si="11"/>
        <v>24.8</v>
      </c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3"/>
    </row>
    <row r="19" spans="1:44" s="121" customFormat="1" x14ac:dyDescent="0.3">
      <c r="A19" s="115">
        <v>13</v>
      </c>
      <c r="B19" s="125">
        <v>204305</v>
      </c>
      <c r="C19" s="125" t="s">
        <v>116</v>
      </c>
      <c r="D19" s="116">
        <v>8</v>
      </c>
      <c r="E19" s="116">
        <v>12</v>
      </c>
      <c r="F19" s="116">
        <v>14</v>
      </c>
      <c r="G19" s="116">
        <v>8</v>
      </c>
      <c r="H19" s="116">
        <v>9</v>
      </c>
      <c r="I19" s="116">
        <f t="shared" si="0"/>
        <v>51</v>
      </c>
      <c r="J19" s="116">
        <f t="shared" si="1"/>
        <v>7.6499999999999995</v>
      </c>
      <c r="K19" s="117">
        <v>3</v>
      </c>
      <c r="L19" s="117">
        <v>2</v>
      </c>
      <c r="M19" s="117">
        <v>4</v>
      </c>
      <c r="N19" s="117">
        <v>2</v>
      </c>
      <c r="O19" s="117">
        <v>3</v>
      </c>
      <c r="P19" s="117">
        <f t="shared" si="2"/>
        <v>14</v>
      </c>
      <c r="Q19" s="117">
        <f t="shared" si="3"/>
        <v>0.70000000000000007</v>
      </c>
      <c r="R19" s="118">
        <f t="shared" si="4"/>
        <v>1.35</v>
      </c>
      <c r="S19" s="118">
        <f t="shared" si="5"/>
        <v>1.9</v>
      </c>
      <c r="T19" s="118">
        <f t="shared" si="6"/>
        <v>2.3000000000000003</v>
      </c>
      <c r="U19" s="118">
        <f t="shared" si="7"/>
        <v>1.3</v>
      </c>
      <c r="V19" s="118">
        <f t="shared" si="8"/>
        <v>1.5</v>
      </c>
      <c r="W19" s="28">
        <f t="shared" si="9"/>
        <v>65</v>
      </c>
      <c r="X19" s="120">
        <f t="shared" si="10"/>
        <v>13</v>
      </c>
      <c r="Y19" s="125">
        <v>56</v>
      </c>
      <c r="Z19" s="122">
        <f t="shared" si="11"/>
        <v>44.800000000000004</v>
      </c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3"/>
    </row>
    <row r="20" spans="1:44" s="121" customFormat="1" x14ac:dyDescent="0.3">
      <c r="A20" s="115">
        <v>14</v>
      </c>
      <c r="B20" s="125">
        <v>204306</v>
      </c>
      <c r="C20" s="125" t="s">
        <v>117</v>
      </c>
      <c r="D20" s="116">
        <v>8</v>
      </c>
      <c r="E20" s="116">
        <v>9</v>
      </c>
      <c r="F20" s="116">
        <v>8</v>
      </c>
      <c r="G20" s="116">
        <v>8</v>
      </c>
      <c r="H20" s="116">
        <v>7</v>
      </c>
      <c r="I20" s="116">
        <f t="shared" si="0"/>
        <v>40</v>
      </c>
      <c r="J20" s="116">
        <f t="shared" si="1"/>
        <v>6</v>
      </c>
      <c r="K20" s="117">
        <v>2</v>
      </c>
      <c r="L20" s="117">
        <v>1</v>
      </c>
      <c r="M20" s="117">
        <v>2</v>
      </c>
      <c r="N20" s="117">
        <v>0</v>
      </c>
      <c r="O20" s="117">
        <v>1</v>
      </c>
      <c r="P20" s="117">
        <f t="shared" si="2"/>
        <v>6</v>
      </c>
      <c r="Q20" s="117">
        <f t="shared" si="3"/>
        <v>0.30000000000000004</v>
      </c>
      <c r="R20" s="118">
        <f t="shared" si="4"/>
        <v>1.3</v>
      </c>
      <c r="S20" s="118">
        <f t="shared" si="5"/>
        <v>1.4</v>
      </c>
      <c r="T20" s="118">
        <f t="shared" si="6"/>
        <v>1.3</v>
      </c>
      <c r="U20" s="118">
        <f t="shared" si="7"/>
        <v>1.2</v>
      </c>
      <c r="V20" s="118">
        <f t="shared" si="8"/>
        <v>1.1000000000000001</v>
      </c>
      <c r="W20" s="28">
        <f t="shared" si="9"/>
        <v>46</v>
      </c>
      <c r="X20" s="120">
        <f t="shared" si="10"/>
        <v>9.2000000000000011</v>
      </c>
      <c r="Y20" s="125">
        <v>49</v>
      </c>
      <c r="Z20" s="122">
        <f t="shared" si="11"/>
        <v>39.200000000000003</v>
      </c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3"/>
    </row>
    <row r="21" spans="1:44" s="121" customFormat="1" x14ac:dyDescent="0.3">
      <c r="A21" s="115">
        <v>15</v>
      </c>
      <c r="B21" s="125">
        <v>204307</v>
      </c>
      <c r="C21" s="125" t="s">
        <v>118</v>
      </c>
      <c r="D21" s="116">
        <v>9</v>
      </c>
      <c r="E21" s="116">
        <v>8</v>
      </c>
      <c r="F21" s="116">
        <v>12</v>
      </c>
      <c r="G21" s="116">
        <v>10</v>
      </c>
      <c r="H21" s="116">
        <v>8</v>
      </c>
      <c r="I21" s="116">
        <f t="shared" si="0"/>
        <v>47</v>
      </c>
      <c r="J21" s="116">
        <f t="shared" si="1"/>
        <v>7.05</v>
      </c>
      <c r="K21" s="117">
        <v>2</v>
      </c>
      <c r="L21" s="117">
        <v>3</v>
      </c>
      <c r="M21" s="117">
        <v>4</v>
      </c>
      <c r="N21" s="117">
        <v>3</v>
      </c>
      <c r="O21" s="117">
        <v>2</v>
      </c>
      <c r="P21" s="117">
        <f t="shared" si="2"/>
        <v>14</v>
      </c>
      <c r="Q21" s="117">
        <f t="shared" si="3"/>
        <v>0.70000000000000007</v>
      </c>
      <c r="R21" s="118">
        <f t="shared" si="4"/>
        <v>1.45</v>
      </c>
      <c r="S21" s="118">
        <f t="shared" si="5"/>
        <v>1.35</v>
      </c>
      <c r="T21" s="118">
        <f t="shared" si="6"/>
        <v>1.9999999999999998</v>
      </c>
      <c r="U21" s="118">
        <f t="shared" si="7"/>
        <v>1.65</v>
      </c>
      <c r="V21" s="118">
        <f t="shared" si="8"/>
        <v>1.3</v>
      </c>
      <c r="W21" s="28">
        <f t="shared" si="9"/>
        <v>61</v>
      </c>
      <c r="X21" s="120">
        <f t="shared" si="10"/>
        <v>12.200000000000001</v>
      </c>
      <c r="Y21" s="125">
        <v>48</v>
      </c>
      <c r="Z21" s="122">
        <f t="shared" si="11"/>
        <v>38.400000000000006</v>
      </c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3"/>
    </row>
    <row r="22" spans="1:44" s="121" customFormat="1" x14ac:dyDescent="0.3">
      <c r="A22" s="115">
        <v>16</v>
      </c>
      <c r="B22" s="125">
        <v>204308</v>
      </c>
      <c r="C22" s="125" t="s">
        <v>119</v>
      </c>
      <c r="D22" s="116">
        <v>8</v>
      </c>
      <c r="E22" s="116">
        <v>7</v>
      </c>
      <c r="F22" s="116">
        <v>9</v>
      </c>
      <c r="G22" s="116">
        <v>8</v>
      </c>
      <c r="H22" s="116">
        <v>9</v>
      </c>
      <c r="I22" s="116">
        <f t="shared" si="0"/>
        <v>41</v>
      </c>
      <c r="J22" s="116">
        <f t="shared" si="1"/>
        <v>6.1499999999999995</v>
      </c>
      <c r="K22" s="117">
        <v>2</v>
      </c>
      <c r="L22" s="117">
        <v>3</v>
      </c>
      <c r="M22" s="117">
        <v>2</v>
      </c>
      <c r="N22" s="117">
        <v>3</v>
      </c>
      <c r="O22" s="117">
        <v>2</v>
      </c>
      <c r="P22" s="117">
        <f t="shared" si="2"/>
        <v>12</v>
      </c>
      <c r="Q22" s="117">
        <f t="shared" si="3"/>
        <v>0.60000000000000009</v>
      </c>
      <c r="R22" s="118">
        <f t="shared" si="4"/>
        <v>1.3</v>
      </c>
      <c r="S22" s="118">
        <f t="shared" si="5"/>
        <v>1.2000000000000002</v>
      </c>
      <c r="T22" s="118">
        <f t="shared" si="6"/>
        <v>1.45</v>
      </c>
      <c r="U22" s="118">
        <f t="shared" si="7"/>
        <v>1.35</v>
      </c>
      <c r="V22" s="118">
        <f t="shared" si="8"/>
        <v>1.45</v>
      </c>
      <c r="W22" s="28">
        <f t="shared" si="9"/>
        <v>53</v>
      </c>
      <c r="X22" s="120">
        <f t="shared" si="10"/>
        <v>10.600000000000001</v>
      </c>
      <c r="Y22" s="125">
        <v>44</v>
      </c>
      <c r="Z22" s="122">
        <f t="shared" si="11"/>
        <v>35.200000000000003</v>
      </c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3"/>
    </row>
    <row r="23" spans="1:44" s="121" customFormat="1" x14ac:dyDescent="0.3">
      <c r="A23" s="115">
        <v>17</v>
      </c>
      <c r="B23" s="125">
        <v>204309</v>
      </c>
      <c r="C23" s="125" t="s">
        <v>120</v>
      </c>
      <c r="D23" s="116">
        <v>12</v>
      </c>
      <c r="E23" s="116">
        <v>10</v>
      </c>
      <c r="F23" s="116">
        <v>11</v>
      </c>
      <c r="G23" s="116">
        <v>10.5</v>
      </c>
      <c r="H23" s="116">
        <v>12</v>
      </c>
      <c r="I23" s="116">
        <f t="shared" si="0"/>
        <v>55.5</v>
      </c>
      <c r="J23" s="116">
        <f t="shared" si="1"/>
        <v>8.3249999999999993</v>
      </c>
      <c r="K23" s="117">
        <v>2</v>
      </c>
      <c r="L23" s="117">
        <v>3</v>
      </c>
      <c r="M23" s="117">
        <v>4</v>
      </c>
      <c r="N23" s="117">
        <v>2.5</v>
      </c>
      <c r="O23" s="117">
        <v>3</v>
      </c>
      <c r="P23" s="117">
        <f t="shared" si="2"/>
        <v>14.5</v>
      </c>
      <c r="Q23" s="117">
        <f t="shared" si="3"/>
        <v>0.72500000000000009</v>
      </c>
      <c r="R23" s="118">
        <f t="shared" si="4"/>
        <v>1.9</v>
      </c>
      <c r="S23" s="118">
        <f t="shared" si="5"/>
        <v>1.65</v>
      </c>
      <c r="T23" s="118">
        <f t="shared" si="6"/>
        <v>1.8499999999999999</v>
      </c>
      <c r="U23" s="118">
        <f t="shared" si="7"/>
        <v>1.7</v>
      </c>
      <c r="V23" s="118">
        <f t="shared" si="8"/>
        <v>1.9499999999999997</v>
      </c>
      <c r="W23" s="28">
        <f t="shared" si="9"/>
        <v>70</v>
      </c>
      <c r="X23" s="120">
        <f t="shared" si="10"/>
        <v>14</v>
      </c>
      <c r="Y23" s="125">
        <v>63</v>
      </c>
      <c r="Z23" s="122">
        <f t="shared" si="11"/>
        <v>50.400000000000006</v>
      </c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3"/>
    </row>
    <row r="24" spans="1:44" s="121" customFormat="1" x14ac:dyDescent="0.3">
      <c r="A24" s="115">
        <v>18</v>
      </c>
      <c r="B24" s="125">
        <v>204310</v>
      </c>
      <c r="C24" s="125" t="s">
        <v>121</v>
      </c>
      <c r="D24" s="116">
        <v>16</v>
      </c>
      <c r="E24" s="116">
        <v>15</v>
      </c>
      <c r="F24" s="116">
        <v>14</v>
      </c>
      <c r="G24" s="116">
        <v>13</v>
      </c>
      <c r="H24" s="116">
        <v>15</v>
      </c>
      <c r="I24" s="116">
        <f t="shared" si="0"/>
        <v>73</v>
      </c>
      <c r="J24" s="116">
        <f t="shared" si="1"/>
        <v>10.95</v>
      </c>
      <c r="K24" s="117">
        <v>5</v>
      </c>
      <c r="L24" s="117">
        <v>4</v>
      </c>
      <c r="M24" s="117">
        <v>3</v>
      </c>
      <c r="N24" s="117">
        <v>4</v>
      </c>
      <c r="O24" s="117">
        <v>3</v>
      </c>
      <c r="P24" s="117">
        <f t="shared" si="2"/>
        <v>19</v>
      </c>
      <c r="Q24" s="117">
        <f t="shared" si="3"/>
        <v>0.95000000000000007</v>
      </c>
      <c r="R24" s="118">
        <f t="shared" si="4"/>
        <v>2.65</v>
      </c>
      <c r="S24" s="118">
        <f t="shared" si="5"/>
        <v>2.4500000000000002</v>
      </c>
      <c r="T24" s="118">
        <f t="shared" si="6"/>
        <v>2.25</v>
      </c>
      <c r="U24" s="118">
        <f t="shared" si="7"/>
        <v>2.15</v>
      </c>
      <c r="V24" s="118">
        <f t="shared" si="8"/>
        <v>2.4</v>
      </c>
      <c r="W24" s="28">
        <f t="shared" si="9"/>
        <v>92</v>
      </c>
      <c r="X24" s="120">
        <f t="shared" si="10"/>
        <v>18.400000000000002</v>
      </c>
      <c r="Y24" s="125">
        <v>70</v>
      </c>
      <c r="Z24" s="122">
        <f t="shared" si="11"/>
        <v>56</v>
      </c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3"/>
    </row>
    <row r="25" spans="1:44" s="121" customFormat="1" x14ac:dyDescent="0.3">
      <c r="A25" s="115">
        <v>19</v>
      </c>
      <c r="B25" s="125">
        <v>204311</v>
      </c>
      <c r="C25" s="125" t="s">
        <v>122</v>
      </c>
      <c r="D25" s="116">
        <v>9</v>
      </c>
      <c r="E25" s="116">
        <v>12</v>
      </c>
      <c r="F25" s="116">
        <v>10</v>
      </c>
      <c r="G25" s="116">
        <v>11</v>
      </c>
      <c r="H25" s="116">
        <v>13</v>
      </c>
      <c r="I25" s="116">
        <f t="shared" si="0"/>
        <v>55</v>
      </c>
      <c r="J25" s="116">
        <f t="shared" si="1"/>
        <v>8.25</v>
      </c>
      <c r="K25" s="117">
        <v>2</v>
      </c>
      <c r="L25" s="117">
        <v>3</v>
      </c>
      <c r="M25" s="117">
        <v>4</v>
      </c>
      <c r="N25" s="117">
        <v>3</v>
      </c>
      <c r="O25" s="117">
        <v>4</v>
      </c>
      <c r="P25" s="117">
        <f t="shared" si="2"/>
        <v>16</v>
      </c>
      <c r="Q25" s="117">
        <f t="shared" si="3"/>
        <v>0.8</v>
      </c>
      <c r="R25" s="118">
        <f t="shared" si="4"/>
        <v>1.45</v>
      </c>
      <c r="S25" s="118">
        <f t="shared" si="5"/>
        <v>1.9499999999999997</v>
      </c>
      <c r="T25" s="118">
        <f t="shared" si="6"/>
        <v>1.7</v>
      </c>
      <c r="U25" s="118">
        <f t="shared" si="7"/>
        <v>1.7999999999999998</v>
      </c>
      <c r="V25" s="118">
        <f t="shared" si="8"/>
        <v>2.15</v>
      </c>
      <c r="W25" s="28">
        <f t="shared" si="9"/>
        <v>71</v>
      </c>
      <c r="X25" s="120">
        <f t="shared" si="10"/>
        <v>14.200000000000001</v>
      </c>
      <c r="Y25" s="125">
        <v>55</v>
      </c>
      <c r="Z25" s="122">
        <f t="shared" si="11"/>
        <v>44</v>
      </c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3"/>
    </row>
    <row r="26" spans="1:44" s="121" customFormat="1" x14ac:dyDescent="0.3">
      <c r="A26" s="115">
        <v>20</v>
      </c>
      <c r="B26" s="125">
        <v>204312</v>
      </c>
      <c r="C26" s="125" t="s">
        <v>123</v>
      </c>
      <c r="D26" s="116">
        <v>8</v>
      </c>
      <c r="E26" s="116">
        <v>9</v>
      </c>
      <c r="F26" s="116">
        <v>8</v>
      </c>
      <c r="G26" s="116">
        <v>7</v>
      </c>
      <c r="H26" s="116">
        <v>6</v>
      </c>
      <c r="I26" s="116">
        <f t="shared" si="0"/>
        <v>38</v>
      </c>
      <c r="J26" s="116">
        <f t="shared" si="1"/>
        <v>5.7</v>
      </c>
      <c r="K26" s="117">
        <v>2</v>
      </c>
      <c r="L26" s="117">
        <v>0</v>
      </c>
      <c r="M26" s="117">
        <v>2</v>
      </c>
      <c r="N26" s="117">
        <v>3</v>
      </c>
      <c r="O26" s="117">
        <v>4</v>
      </c>
      <c r="P26" s="117">
        <f t="shared" si="2"/>
        <v>11</v>
      </c>
      <c r="Q26" s="117">
        <f t="shared" si="3"/>
        <v>0.55000000000000004</v>
      </c>
      <c r="R26" s="118">
        <f t="shared" si="4"/>
        <v>1.3</v>
      </c>
      <c r="S26" s="118">
        <f t="shared" si="5"/>
        <v>1.3499999999999999</v>
      </c>
      <c r="T26" s="118">
        <f t="shared" si="6"/>
        <v>1.3</v>
      </c>
      <c r="U26" s="118">
        <f t="shared" si="7"/>
        <v>1.2000000000000002</v>
      </c>
      <c r="V26" s="118">
        <f t="shared" si="8"/>
        <v>1.0999999999999999</v>
      </c>
      <c r="W26" s="28">
        <f t="shared" si="9"/>
        <v>49</v>
      </c>
      <c r="X26" s="120">
        <f t="shared" si="10"/>
        <v>9.8000000000000007</v>
      </c>
      <c r="Y26" s="125">
        <v>36</v>
      </c>
      <c r="Z26" s="122">
        <f t="shared" si="11"/>
        <v>28.8</v>
      </c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3"/>
    </row>
    <row r="27" spans="1:44" s="121" customFormat="1" x14ac:dyDescent="0.3">
      <c r="A27" s="115">
        <v>21</v>
      </c>
      <c r="B27" s="125">
        <v>204313</v>
      </c>
      <c r="C27" s="125" t="s">
        <v>124</v>
      </c>
      <c r="D27" s="116">
        <v>5</v>
      </c>
      <c r="E27" s="116">
        <v>5</v>
      </c>
      <c r="F27" s="116">
        <v>5</v>
      </c>
      <c r="G27" s="116">
        <v>6</v>
      </c>
      <c r="H27" s="116">
        <v>5</v>
      </c>
      <c r="I27" s="116">
        <f t="shared" si="0"/>
        <v>26</v>
      </c>
      <c r="J27" s="116">
        <f t="shared" si="1"/>
        <v>3.9</v>
      </c>
      <c r="K27" s="117">
        <v>2</v>
      </c>
      <c r="L27" s="117">
        <v>3</v>
      </c>
      <c r="M27" s="117">
        <v>4</v>
      </c>
      <c r="N27" s="117">
        <v>2</v>
      </c>
      <c r="O27" s="117">
        <v>3</v>
      </c>
      <c r="P27" s="117">
        <f t="shared" si="2"/>
        <v>14</v>
      </c>
      <c r="Q27" s="117">
        <f t="shared" si="3"/>
        <v>0.70000000000000007</v>
      </c>
      <c r="R27" s="118">
        <f t="shared" si="4"/>
        <v>0.85</v>
      </c>
      <c r="S27" s="118">
        <f t="shared" si="5"/>
        <v>0.9</v>
      </c>
      <c r="T27" s="118">
        <f t="shared" si="6"/>
        <v>0.95</v>
      </c>
      <c r="U27" s="118">
        <f t="shared" si="7"/>
        <v>0.99999999999999989</v>
      </c>
      <c r="V27" s="118">
        <f t="shared" si="8"/>
        <v>0.9</v>
      </c>
      <c r="W27" s="28">
        <f t="shared" si="9"/>
        <v>40</v>
      </c>
      <c r="X27" s="120">
        <f t="shared" si="10"/>
        <v>8</v>
      </c>
      <c r="Y27" s="125">
        <v>25</v>
      </c>
      <c r="Z27" s="122">
        <f t="shared" si="11"/>
        <v>20</v>
      </c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3"/>
    </row>
    <row r="28" spans="1:44" s="121" customFormat="1" x14ac:dyDescent="0.3">
      <c r="A28" s="115">
        <v>22</v>
      </c>
      <c r="B28" s="125">
        <v>204314</v>
      </c>
      <c r="C28" s="125" t="s">
        <v>125</v>
      </c>
      <c r="D28" s="116">
        <v>11</v>
      </c>
      <c r="E28" s="116">
        <v>10.5</v>
      </c>
      <c r="F28" s="116">
        <v>13</v>
      </c>
      <c r="G28" s="116">
        <v>12.5</v>
      </c>
      <c r="H28" s="116">
        <v>12.5</v>
      </c>
      <c r="I28" s="116">
        <f t="shared" si="0"/>
        <v>59.5</v>
      </c>
      <c r="J28" s="116">
        <f t="shared" si="1"/>
        <v>8.9249999999999989</v>
      </c>
      <c r="K28" s="117">
        <v>4</v>
      </c>
      <c r="L28" s="117">
        <v>4</v>
      </c>
      <c r="M28" s="117">
        <v>3</v>
      </c>
      <c r="N28" s="117">
        <v>2</v>
      </c>
      <c r="O28" s="117">
        <v>4</v>
      </c>
      <c r="P28" s="117">
        <f t="shared" si="2"/>
        <v>17</v>
      </c>
      <c r="Q28" s="117">
        <f t="shared" si="3"/>
        <v>0.85000000000000009</v>
      </c>
      <c r="R28" s="118">
        <f t="shared" si="4"/>
        <v>1.8499999999999999</v>
      </c>
      <c r="S28" s="118">
        <f t="shared" si="5"/>
        <v>1.7749999999999999</v>
      </c>
      <c r="T28" s="118">
        <f t="shared" si="6"/>
        <v>2.1</v>
      </c>
      <c r="U28" s="118">
        <f t="shared" si="7"/>
        <v>1.9750000000000001</v>
      </c>
      <c r="V28" s="118">
        <f t="shared" si="8"/>
        <v>2.0750000000000002</v>
      </c>
      <c r="W28" s="28">
        <f t="shared" si="9"/>
        <v>76.5</v>
      </c>
      <c r="X28" s="120">
        <f t="shared" si="10"/>
        <v>15.3</v>
      </c>
      <c r="Y28" s="125">
        <v>69</v>
      </c>
      <c r="Z28" s="122">
        <f t="shared" si="11"/>
        <v>55.2</v>
      </c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3"/>
    </row>
    <row r="29" spans="1:44" s="121" customFormat="1" x14ac:dyDescent="0.3">
      <c r="A29" s="115">
        <v>23</v>
      </c>
      <c r="B29" s="125">
        <v>204315</v>
      </c>
      <c r="C29" s="125" t="s">
        <v>126</v>
      </c>
      <c r="D29" s="116">
        <v>9</v>
      </c>
      <c r="E29" s="116">
        <v>8</v>
      </c>
      <c r="F29" s="116">
        <v>9</v>
      </c>
      <c r="G29" s="116">
        <v>9</v>
      </c>
      <c r="H29" s="116">
        <v>9</v>
      </c>
      <c r="I29" s="116">
        <f t="shared" si="0"/>
        <v>44</v>
      </c>
      <c r="J29" s="116">
        <f t="shared" si="1"/>
        <v>6.6</v>
      </c>
      <c r="K29" s="117">
        <v>2</v>
      </c>
      <c r="L29" s="117">
        <v>3</v>
      </c>
      <c r="M29" s="117">
        <v>2</v>
      </c>
      <c r="N29" s="117">
        <v>2</v>
      </c>
      <c r="O29" s="117">
        <v>2</v>
      </c>
      <c r="P29" s="117">
        <f t="shared" si="2"/>
        <v>11</v>
      </c>
      <c r="Q29" s="117">
        <f t="shared" si="3"/>
        <v>0.55000000000000004</v>
      </c>
      <c r="R29" s="118">
        <f t="shared" si="4"/>
        <v>1.45</v>
      </c>
      <c r="S29" s="118">
        <f t="shared" si="5"/>
        <v>1.35</v>
      </c>
      <c r="T29" s="118">
        <f t="shared" si="6"/>
        <v>1.45</v>
      </c>
      <c r="U29" s="118">
        <f t="shared" si="7"/>
        <v>1.45</v>
      </c>
      <c r="V29" s="118">
        <f t="shared" si="8"/>
        <v>1.45</v>
      </c>
      <c r="W29" s="28">
        <f t="shared" si="9"/>
        <v>55</v>
      </c>
      <c r="X29" s="120">
        <f t="shared" si="10"/>
        <v>11</v>
      </c>
      <c r="Y29" s="125">
        <v>43</v>
      </c>
      <c r="Z29" s="122">
        <f t="shared" si="11"/>
        <v>34.4</v>
      </c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3"/>
    </row>
    <row r="30" spans="1:44" s="121" customFormat="1" x14ac:dyDescent="0.3">
      <c r="A30" s="115">
        <v>24</v>
      </c>
      <c r="B30" s="125">
        <v>204316</v>
      </c>
      <c r="C30" s="125" t="s">
        <v>127</v>
      </c>
      <c r="D30" s="116"/>
      <c r="E30" s="116"/>
      <c r="F30" s="116"/>
      <c r="G30" s="116"/>
      <c r="H30" s="116"/>
      <c r="I30" s="116"/>
      <c r="J30" s="116"/>
      <c r="K30" s="117"/>
      <c r="L30" s="117"/>
      <c r="M30" s="117"/>
      <c r="N30" s="117"/>
      <c r="O30" s="117"/>
      <c r="P30" s="117"/>
      <c r="Q30" s="117"/>
      <c r="R30" s="118"/>
      <c r="S30" s="118"/>
      <c r="T30" s="118"/>
      <c r="U30" s="118"/>
      <c r="V30" s="118"/>
      <c r="W30" s="28"/>
      <c r="X30" s="120"/>
      <c r="Y30" s="125" t="s">
        <v>199</v>
      </c>
      <c r="Z30" s="122" t="e">
        <f t="shared" si="11"/>
        <v>#VALUE!</v>
      </c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3"/>
    </row>
    <row r="31" spans="1:44" s="121" customFormat="1" x14ac:dyDescent="0.3">
      <c r="A31" s="115">
        <v>25</v>
      </c>
      <c r="B31" s="125">
        <v>204317</v>
      </c>
      <c r="C31" s="125" t="s">
        <v>128</v>
      </c>
      <c r="D31" s="116">
        <v>5</v>
      </c>
      <c r="E31" s="116">
        <v>4</v>
      </c>
      <c r="F31" s="116">
        <v>3</v>
      </c>
      <c r="G31" s="116">
        <v>5</v>
      </c>
      <c r="H31" s="116">
        <v>4</v>
      </c>
      <c r="I31" s="116">
        <f t="shared" si="0"/>
        <v>21</v>
      </c>
      <c r="J31" s="116">
        <f t="shared" si="1"/>
        <v>3.15</v>
      </c>
      <c r="K31" s="117">
        <v>1</v>
      </c>
      <c r="L31" s="117">
        <v>1</v>
      </c>
      <c r="M31" s="117">
        <v>2</v>
      </c>
      <c r="N31" s="117">
        <v>2.5</v>
      </c>
      <c r="O31" s="117">
        <v>3</v>
      </c>
      <c r="P31" s="117">
        <f t="shared" si="2"/>
        <v>9.5</v>
      </c>
      <c r="Q31" s="117">
        <f t="shared" si="3"/>
        <v>0.47500000000000003</v>
      </c>
      <c r="R31" s="118">
        <f t="shared" si="4"/>
        <v>0.8</v>
      </c>
      <c r="S31" s="118">
        <f t="shared" si="5"/>
        <v>0.65</v>
      </c>
      <c r="T31" s="118">
        <f t="shared" si="6"/>
        <v>0.54999999999999993</v>
      </c>
      <c r="U31" s="118">
        <f t="shared" si="7"/>
        <v>0.875</v>
      </c>
      <c r="V31" s="118">
        <f>H31*0.15+O31*0.05</f>
        <v>0.75</v>
      </c>
      <c r="W31" s="28">
        <f t="shared" si="9"/>
        <v>30.5</v>
      </c>
      <c r="X31" s="120">
        <f t="shared" si="10"/>
        <v>6.1000000000000005</v>
      </c>
      <c r="Y31" s="125">
        <v>24</v>
      </c>
      <c r="Z31" s="122">
        <f t="shared" si="11"/>
        <v>19.200000000000003</v>
      </c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3"/>
    </row>
    <row r="32" spans="1:44" s="121" customFormat="1" x14ac:dyDescent="0.3">
      <c r="A32" s="115">
        <v>26</v>
      </c>
      <c r="B32" s="125">
        <v>204318</v>
      </c>
      <c r="C32" s="125" t="s">
        <v>129</v>
      </c>
      <c r="D32" s="116">
        <v>2</v>
      </c>
      <c r="E32" s="116">
        <v>3</v>
      </c>
      <c r="F32" s="116">
        <v>5</v>
      </c>
      <c r="G32" s="116">
        <v>3</v>
      </c>
      <c r="H32" s="116">
        <v>4</v>
      </c>
      <c r="I32" s="116">
        <f t="shared" si="0"/>
        <v>17</v>
      </c>
      <c r="J32" s="116">
        <f t="shared" si="1"/>
        <v>2.5499999999999998</v>
      </c>
      <c r="K32" s="117">
        <v>2</v>
      </c>
      <c r="L32" s="117">
        <v>2</v>
      </c>
      <c r="M32" s="117">
        <v>2.5</v>
      </c>
      <c r="N32" s="117">
        <v>3</v>
      </c>
      <c r="O32" s="117">
        <v>2</v>
      </c>
      <c r="P32" s="117">
        <f t="shared" si="2"/>
        <v>11.5</v>
      </c>
      <c r="Q32" s="117">
        <f t="shared" si="3"/>
        <v>0.57500000000000007</v>
      </c>
      <c r="R32" s="118">
        <f t="shared" si="4"/>
        <v>0.4</v>
      </c>
      <c r="S32" s="118">
        <f t="shared" si="5"/>
        <v>0.54999999999999993</v>
      </c>
      <c r="T32" s="118">
        <f t="shared" si="6"/>
        <v>0.875</v>
      </c>
      <c r="U32" s="118">
        <f t="shared" si="7"/>
        <v>0.6</v>
      </c>
      <c r="V32" s="118">
        <f t="shared" si="8"/>
        <v>0.7</v>
      </c>
      <c r="W32" s="28">
        <f t="shared" si="9"/>
        <v>28.5</v>
      </c>
      <c r="X32" s="120">
        <f t="shared" si="10"/>
        <v>5.7</v>
      </c>
      <c r="Y32" s="125">
        <v>11</v>
      </c>
      <c r="Z32" s="122">
        <f t="shared" si="11"/>
        <v>8.8000000000000007</v>
      </c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3"/>
    </row>
    <row r="33" spans="1:44" s="121" customFormat="1" x14ac:dyDescent="0.3">
      <c r="A33" s="115">
        <v>27</v>
      </c>
      <c r="B33" s="125">
        <v>204319</v>
      </c>
      <c r="C33" s="125" t="s">
        <v>130</v>
      </c>
      <c r="D33" s="116">
        <v>0</v>
      </c>
      <c r="E33" s="116">
        <v>2</v>
      </c>
      <c r="F33" s="116">
        <v>0</v>
      </c>
      <c r="G33" s="116">
        <v>0</v>
      </c>
      <c r="H33" s="116">
        <v>5</v>
      </c>
      <c r="I33" s="116">
        <f t="shared" si="0"/>
        <v>7</v>
      </c>
      <c r="J33" s="116">
        <f t="shared" si="1"/>
        <v>1.05</v>
      </c>
      <c r="K33" s="117">
        <v>1</v>
      </c>
      <c r="L33" s="117">
        <v>0</v>
      </c>
      <c r="M33" s="117">
        <v>2</v>
      </c>
      <c r="N33" s="117">
        <v>0</v>
      </c>
      <c r="O33" s="117">
        <v>0</v>
      </c>
      <c r="P33" s="117">
        <f t="shared" si="2"/>
        <v>3</v>
      </c>
      <c r="Q33" s="117">
        <f t="shared" si="3"/>
        <v>0.15000000000000002</v>
      </c>
      <c r="R33" s="118">
        <f t="shared" si="4"/>
        <v>0.05</v>
      </c>
      <c r="S33" s="118">
        <f t="shared" si="5"/>
        <v>0.3</v>
      </c>
      <c r="T33" s="118">
        <f t="shared" si="6"/>
        <v>0.1</v>
      </c>
      <c r="U33" s="118">
        <f t="shared" si="7"/>
        <v>0</v>
      </c>
      <c r="V33" s="118">
        <f t="shared" si="8"/>
        <v>0.75</v>
      </c>
      <c r="W33" s="28">
        <f t="shared" si="9"/>
        <v>10</v>
      </c>
      <c r="X33" s="120">
        <f t="shared" si="10"/>
        <v>2</v>
      </c>
      <c r="Y33" s="125">
        <v>6</v>
      </c>
      <c r="Z33" s="122">
        <f t="shared" si="11"/>
        <v>4.8000000000000007</v>
      </c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3"/>
    </row>
    <row r="34" spans="1:44" s="121" customFormat="1" x14ac:dyDescent="0.3">
      <c r="A34" s="115">
        <v>28</v>
      </c>
      <c r="B34" s="125">
        <v>204320</v>
      </c>
      <c r="C34" s="125" t="s">
        <v>131</v>
      </c>
      <c r="D34" s="116">
        <v>9</v>
      </c>
      <c r="E34" s="116">
        <v>8</v>
      </c>
      <c r="F34" s="116">
        <v>9</v>
      </c>
      <c r="G34" s="116">
        <v>9</v>
      </c>
      <c r="H34" s="116">
        <v>8</v>
      </c>
      <c r="I34" s="116">
        <f t="shared" si="0"/>
        <v>43</v>
      </c>
      <c r="J34" s="116">
        <f t="shared" si="1"/>
        <v>6.45</v>
      </c>
      <c r="K34" s="117">
        <v>2</v>
      </c>
      <c r="L34" s="117">
        <v>1</v>
      </c>
      <c r="M34" s="117">
        <v>1</v>
      </c>
      <c r="N34" s="117">
        <v>2</v>
      </c>
      <c r="O34" s="117">
        <v>3</v>
      </c>
      <c r="P34" s="117">
        <f t="shared" si="2"/>
        <v>9</v>
      </c>
      <c r="Q34" s="117">
        <f t="shared" si="3"/>
        <v>0.45</v>
      </c>
      <c r="R34" s="118">
        <f t="shared" si="4"/>
        <v>1.45</v>
      </c>
      <c r="S34" s="118">
        <f t="shared" si="5"/>
        <v>1.25</v>
      </c>
      <c r="T34" s="118">
        <f t="shared" si="6"/>
        <v>1.4</v>
      </c>
      <c r="U34" s="118">
        <f t="shared" si="7"/>
        <v>1.45</v>
      </c>
      <c r="V34" s="118">
        <f t="shared" si="8"/>
        <v>1.35</v>
      </c>
      <c r="W34" s="28">
        <f t="shared" si="9"/>
        <v>52</v>
      </c>
      <c r="X34" s="120">
        <f t="shared" si="10"/>
        <v>10.4</v>
      </c>
      <c r="Y34" s="125">
        <v>46</v>
      </c>
      <c r="Z34" s="122">
        <f t="shared" si="11"/>
        <v>36.800000000000004</v>
      </c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3"/>
    </row>
    <row r="35" spans="1:44" s="121" customFormat="1" x14ac:dyDescent="0.3">
      <c r="A35" s="115">
        <v>29</v>
      </c>
      <c r="B35" s="125">
        <v>204321</v>
      </c>
      <c r="C35" s="125" t="s">
        <v>132</v>
      </c>
      <c r="D35" s="116">
        <v>1.5</v>
      </c>
      <c r="E35" s="116">
        <v>6</v>
      </c>
      <c r="F35" s="116">
        <v>5</v>
      </c>
      <c r="G35" s="116">
        <v>2</v>
      </c>
      <c r="H35" s="116">
        <v>3</v>
      </c>
      <c r="I35" s="116">
        <f t="shared" si="0"/>
        <v>17.5</v>
      </c>
      <c r="J35" s="116">
        <f t="shared" si="1"/>
        <v>2.625</v>
      </c>
      <c r="K35" s="117">
        <v>2.5</v>
      </c>
      <c r="L35" s="117">
        <v>3</v>
      </c>
      <c r="M35" s="117">
        <v>2</v>
      </c>
      <c r="N35" s="117">
        <v>1</v>
      </c>
      <c r="O35" s="117">
        <v>2</v>
      </c>
      <c r="P35" s="117">
        <f t="shared" si="2"/>
        <v>10.5</v>
      </c>
      <c r="Q35" s="117">
        <f t="shared" si="3"/>
        <v>0.52500000000000002</v>
      </c>
      <c r="R35" s="118">
        <f t="shared" si="4"/>
        <v>0.35</v>
      </c>
      <c r="S35" s="118">
        <f t="shared" si="5"/>
        <v>1.0499999999999998</v>
      </c>
      <c r="T35" s="118">
        <f t="shared" si="6"/>
        <v>0.85</v>
      </c>
      <c r="U35" s="118">
        <f t="shared" si="7"/>
        <v>0.35</v>
      </c>
      <c r="V35" s="118">
        <f t="shared" si="8"/>
        <v>0.54999999999999993</v>
      </c>
      <c r="W35" s="28">
        <f t="shared" si="9"/>
        <v>28</v>
      </c>
      <c r="X35" s="120">
        <f t="shared" si="10"/>
        <v>5.6000000000000005</v>
      </c>
      <c r="Y35" s="125">
        <v>7</v>
      </c>
      <c r="Z35" s="122">
        <f t="shared" si="11"/>
        <v>5.6000000000000005</v>
      </c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3"/>
    </row>
    <row r="36" spans="1:44" s="121" customFormat="1" x14ac:dyDescent="0.3">
      <c r="A36" s="115">
        <v>30</v>
      </c>
      <c r="B36" s="125">
        <v>204322</v>
      </c>
      <c r="C36" s="125" t="s">
        <v>133</v>
      </c>
      <c r="D36" s="116">
        <v>3</v>
      </c>
      <c r="E36" s="116">
        <v>2</v>
      </c>
      <c r="F36" s="116">
        <v>4</v>
      </c>
      <c r="G36" s="116">
        <v>3</v>
      </c>
      <c r="H36" s="116">
        <v>4</v>
      </c>
      <c r="I36" s="116">
        <f t="shared" si="0"/>
        <v>16</v>
      </c>
      <c r="J36" s="116">
        <f t="shared" si="1"/>
        <v>2.4</v>
      </c>
      <c r="K36" s="117">
        <v>2</v>
      </c>
      <c r="L36" s="117">
        <v>3</v>
      </c>
      <c r="M36" s="117">
        <v>2</v>
      </c>
      <c r="N36" s="117">
        <v>1</v>
      </c>
      <c r="O36" s="117">
        <v>2</v>
      </c>
      <c r="P36" s="117">
        <f t="shared" si="2"/>
        <v>10</v>
      </c>
      <c r="Q36" s="117">
        <f t="shared" si="3"/>
        <v>0.5</v>
      </c>
      <c r="R36" s="118">
        <f t="shared" si="4"/>
        <v>0.54999999999999993</v>
      </c>
      <c r="S36" s="118">
        <f t="shared" si="5"/>
        <v>0.45</v>
      </c>
      <c r="T36" s="118">
        <f t="shared" si="6"/>
        <v>0.7</v>
      </c>
      <c r="U36" s="118">
        <f t="shared" si="7"/>
        <v>0.49999999999999994</v>
      </c>
      <c r="V36" s="118">
        <f t="shared" si="8"/>
        <v>0.7</v>
      </c>
      <c r="W36" s="28">
        <f t="shared" si="9"/>
        <v>26</v>
      </c>
      <c r="X36" s="120">
        <f t="shared" si="10"/>
        <v>5.2</v>
      </c>
      <c r="Y36" s="125">
        <v>21</v>
      </c>
      <c r="Z36" s="122">
        <f t="shared" si="11"/>
        <v>16.8</v>
      </c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3"/>
    </row>
    <row r="37" spans="1:44" s="121" customFormat="1" x14ac:dyDescent="0.3">
      <c r="A37" s="115">
        <v>31</v>
      </c>
      <c r="B37" s="125">
        <v>204323</v>
      </c>
      <c r="C37" s="125" t="s">
        <v>134</v>
      </c>
      <c r="D37" s="116">
        <v>9</v>
      </c>
      <c r="E37" s="116">
        <v>8</v>
      </c>
      <c r="F37" s="116">
        <v>9</v>
      </c>
      <c r="G37" s="116">
        <v>9</v>
      </c>
      <c r="H37" s="116">
        <v>12</v>
      </c>
      <c r="I37" s="116">
        <f t="shared" si="0"/>
        <v>47</v>
      </c>
      <c r="J37" s="116">
        <f t="shared" si="1"/>
        <v>7.05</v>
      </c>
      <c r="K37" s="117">
        <v>2.5</v>
      </c>
      <c r="L37" s="117">
        <v>3</v>
      </c>
      <c r="M37" s="117">
        <v>4</v>
      </c>
      <c r="N37" s="117">
        <v>3</v>
      </c>
      <c r="O37" s="117">
        <v>3</v>
      </c>
      <c r="P37" s="117">
        <f t="shared" si="2"/>
        <v>15.5</v>
      </c>
      <c r="Q37" s="117">
        <f t="shared" si="3"/>
        <v>0.77500000000000002</v>
      </c>
      <c r="R37" s="118">
        <f t="shared" si="4"/>
        <v>1.4749999999999999</v>
      </c>
      <c r="S37" s="118">
        <f t="shared" si="5"/>
        <v>1.35</v>
      </c>
      <c r="T37" s="118">
        <f t="shared" si="6"/>
        <v>1.5499999999999998</v>
      </c>
      <c r="U37" s="118">
        <f t="shared" si="7"/>
        <v>1.5</v>
      </c>
      <c r="V37" s="118">
        <f t="shared" si="8"/>
        <v>1.9499999999999997</v>
      </c>
      <c r="W37" s="28">
        <f t="shared" si="9"/>
        <v>62.5</v>
      </c>
      <c r="X37" s="120">
        <f t="shared" si="10"/>
        <v>12.5</v>
      </c>
      <c r="Y37" s="125">
        <v>49</v>
      </c>
      <c r="Z37" s="122">
        <f t="shared" si="11"/>
        <v>39.200000000000003</v>
      </c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3"/>
    </row>
    <row r="38" spans="1:44" s="121" customFormat="1" x14ac:dyDescent="0.3">
      <c r="A38" s="115">
        <v>32</v>
      </c>
      <c r="B38" s="125">
        <v>204324</v>
      </c>
      <c r="C38" s="125" t="s">
        <v>135</v>
      </c>
      <c r="D38" s="116">
        <v>2</v>
      </c>
      <c r="E38" s="116">
        <v>8</v>
      </c>
      <c r="F38" s="116">
        <v>9</v>
      </c>
      <c r="G38" s="116">
        <v>8</v>
      </c>
      <c r="H38" s="116">
        <v>12</v>
      </c>
      <c r="I38" s="116">
        <f t="shared" si="0"/>
        <v>39</v>
      </c>
      <c r="J38" s="116">
        <f t="shared" si="1"/>
        <v>5.85</v>
      </c>
      <c r="K38" s="117">
        <v>2.5</v>
      </c>
      <c r="L38" s="117">
        <v>3</v>
      </c>
      <c r="M38" s="117">
        <v>2</v>
      </c>
      <c r="N38" s="117">
        <v>3</v>
      </c>
      <c r="O38" s="117">
        <v>3</v>
      </c>
      <c r="P38" s="117">
        <f t="shared" si="2"/>
        <v>13.5</v>
      </c>
      <c r="Q38" s="117">
        <f t="shared" si="3"/>
        <v>0.67500000000000004</v>
      </c>
      <c r="R38" s="118">
        <f t="shared" si="4"/>
        <v>0.42499999999999999</v>
      </c>
      <c r="S38" s="118">
        <f t="shared" si="5"/>
        <v>1.35</v>
      </c>
      <c r="T38" s="118">
        <f t="shared" si="6"/>
        <v>1.45</v>
      </c>
      <c r="U38" s="118">
        <f t="shared" si="7"/>
        <v>1.35</v>
      </c>
      <c r="V38" s="118">
        <f t="shared" si="8"/>
        <v>1.9499999999999997</v>
      </c>
      <c r="W38" s="28">
        <f t="shared" si="9"/>
        <v>52.5</v>
      </c>
      <c r="X38" s="120">
        <f t="shared" si="10"/>
        <v>10.5</v>
      </c>
      <c r="Y38" s="125">
        <v>28</v>
      </c>
      <c r="Z38" s="122">
        <f t="shared" si="11"/>
        <v>22.400000000000002</v>
      </c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3"/>
    </row>
    <row r="39" spans="1:44" s="121" customFormat="1" x14ac:dyDescent="0.3">
      <c r="A39" s="115">
        <v>33</v>
      </c>
      <c r="B39" s="125">
        <v>204325</v>
      </c>
      <c r="C39" s="125" t="s">
        <v>136</v>
      </c>
      <c r="D39" s="116">
        <v>12</v>
      </c>
      <c r="E39" s="116">
        <v>10</v>
      </c>
      <c r="F39" s="116">
        <v>12</v>
      </c>
      <c r="G39" s="116">
        <v>13</v>
      </c>
      <c r="H39" s="116">
        <v>10</v>
      </c>
      <c r="I39" s="116">
        <f t="shared" si="0"/>
        <v>57</v>
      </c>
      <c r="J39" s="116">
        <f t="shared" si="1"/>
        <v>8.5499999999999989</v>
      </c>
      <c r="K39" s="117">
        <v>2.5</v>
      </c>
      <c r="L39" s="117">
        <v>4</v>
      </c>
      <c r="M39" s="117">
        <v>3</v>
      </c>
      <c r="N39" s="117">
        <v>2</v>
      </c>
      <c r="O39" s="117">
        <v>3</v>
      </c>
      <c r="P39" s="117">
        <f t="shared" si="2"/>
        <v>14.5</v>
      </c>
      <c r="Q39" s="117">
        <f t="shared" si="3"/>
        <v>0.72500000000000009</v>
      </c>
      <c r="R39" s="118">
        <f t="shared" si="4"/>
        <v>1.9249999999999998</v>
      </c>
      <c r="S39" s="118">
        <f t="shared" si="5"/>
        <v>1.7</v>
      </c>
      <c r="T39" s="118">
        <f t="shared" si="6"/>
        <v>1.9499999999999997</v>
      </c>
      <c r="U39" s="118">
        <f t="shared" si="7"/>
        <v>2.0499999999999998</v>
      </c>
      <c r="V39" s="118">
        <f t="shared" si="8"/>
        <v>1.65</v>
      </c>
      <c r="W39" s="28">
        <f t="shared" si="9"/>
        <v>71.5</v>
      </c>
      <c r="X39" s="120">
        <f t="shared" si="10"/>
        <v>14.3</v>
      </c>
      <c r="Y39" s="125">
        <v>53</v>
      </c>
      <c r="Z39" s="122">
        <f t="shared" si="11"/>
        <v>42.400000000000006</v>
      </c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3"/>
    </row>
    <row r="40" spans="1:44" s="121" customFormat="1" x14ac:dyDescent="0.3">
      <c r="A40" s="115">
        <v>34</v>
      </c>
      <c r="B40" s="125">
        <v>204326</v>
      </c>
      <c r="C40" s="125" t="s">
        <v>137</v>
      </c>
      <c r="D40" s="116">
        <v>6</v>
      </c>
      <c r="E40" s="116">
        <v>5</v>
      </c>
      <c r="F40" s="116">
        <v>6</v>
      </c>
      <c r="G40" s="116">
        <v>4</v>
      </c>
      <c r="H40" s="116">
        <v>6</v>
      </c>
      <c r="I40" s="116">
        <f t="shared" si="0"/>
        <v>27</v>
      </c>
      <c r="J40" s="116">
        <f t="shared" si="1"/>
        <v>4.05</v>
      </c>
      <c r="K40" s="117">
        <v>1</v>
      </c>
      <c r="L40" s="117">
        <v>1.4</v>
      </c>
      <c r="M40" s="117">
        <v>1</v>
      </c>
      <c r="N40" s="117">
        <v>1.6</v>
      </c>
      <c r="O40" s="117">
        <v>2</v>
      </c>
      <c r="P40" s="117">
        <f t="shared" si="2"/>
        <v>7</v>
      </c>
      <c r="Q40" s="117">
        <f t="shared" si="3"/>
        <v>0.35000000000000003</v>
      </c>
      <c r="R40" s="118">
        <f t="shared" si="4"/>
        <v>0.95</v>
      </c>
      <c r="S40" s="118">
        <f t="shared" si="5"/>
        <v>0.82</v>
      </c>
      <c r="T40" s="118">
        <f t="shared" si="6"/>
        <v>0.95</v>
      </c>
      <c r="U40" s="118">
        <f t="shared" si="7"/>
        <v>0.67999999999999994</v>
      </c>
      <c r="V40" s="118">
        <f t="shared" si="8"/>
        <v>0.99999999999999989</v>
      </c>
      <c r="W40" s="28">
        <f t="shared" si="9"/>
        <v>34</v>
      </c>
      <c r="X40" s="120">
        <f t="shared" si="10"/>
        <v>6.8000000000000007</v>
      </c>
      <c r="Y40" s="125">
        <v>21</v>
      </c>
      <c r="Z40" s="122">
        <f t="shared" si="11"/>
        <v>16.8</v>
      </c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3"/>
    </row>
    <row r="41" spans="1:44" s="121" customFormat="1" x14ac:dyDescent="0.3">
      <c r="A41" s="115">
        <v>35</v>
      </c>
      <c r="B41" s="125">
        <v>204327</v>
      </c>
      <c r="C41" s="125" t="s">
        <v>138</v>
      </c>
      <c r="D41" s="116">
        <v>7</v>
      </c>
      <c r="E41" s="116">
        <v>6</v>
      </c>
      <c r="F41" s="116">
        <v>6</v>
      </c>
      <c r="G41" s="116">
        <v>8</v>
      </c>
      <c r="H41" s="116">
        <v>4</v>
      </c>
      <c r="I41" s="116">
        <f t="shared" si="0"/>
        <v>31</v>
      </c>
      <c r="J41" s="116">
        <f t="shared" si="1"/>
        <v>4.6499999999999995</v>
      </c>
      <c r="K41" s="117">
        <v>4</v>
      </c>
      <c r="L41" s="117">
        <v>3</v>
      </c>
      <c r="M41" s="117">
        <v>2.5</v>
      </c>
      <c r="N41" s="117">
        <v>3</v>
      </c>
      <c r="O41" s="117">
        <v>4</v>
      </c>
      <c r="P41" s="117">
        <f t="shared" si="2"/>
        <v>16.5</v>
      </c>
      <c r="Q41" s="117">
        <f t="shared" si="3"/>
        <v>0.82500000000000007</v>
      </c>
      <c r="R41" s="118">
        <f t="shared" si="4"/>
        <v>1.25</v>
      </c>
      <c r="S41" s="118">
        <f t="shared" si="5"/>
        <v>1.0499999999999998</v>
      </c>
      <c r="T41" s="118">
        <f t="shared" si="6"/>
        <v>1.0249999999999999</v>
      </c>
      <c r="U41" s="118">
        <f t="shared" si="7"/>
        <v>1.35</v>
      </c>
      <c r="V41" s="118">
        <f t="shared" si="8"/>
        <v>0.8</v>
      </c>
      <c r="W41" s="28">
        <f t="shared" si="9"/>
        <v>47.5</v>
      </c>
      <c r="X41" s="120">
        <f t="shared" si="10"/>
        <v>9.5</v>
      </c>
      <c r="Y41" s="125">
        <v>10</v>
      </c>
      <c r="Z41" s="122">
        <f t="shared" si="11"/>
        <v>8</v>
      </c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3"/>
    </row>
    <row r="42" spans="1:44" s="121" customFormat="1" x14ac:dyDescent="0.3">
      <c r="A42" s="115">
        <v>36</v>
      </c>
      <c r="B42" s="125">
        <v>204328</v>
      </c>
      <c r="C42" s="125" t="s">
        <v>139</v>
      </c>
      <c r="D42" s="116">
        <v>9</v>
      </c>
      <c r="E42" s="116">
        <v>12</v>
      </c>
      <c r="F42" s="116">
        <v>10</v>
      </c>
      <c r="G42" s="116">
        <v>11</v>
      </c>
      <c r="H42" s="116">
        <v>13</v>
      </c>
      <c r="I42" s="116">
        <f t="shared" si="0"/>
        <v>55</v>
      </c>
      <c r="J42" s="116">
        <f t="shared" si="1"/>
        <v>8.25</v>
      </c>
      <c r="K42" s="117">
        <v>2.5</v>
      </c>
      <c r="L42" s="117">
        <v>3</v>
      </c>
      <c r="M42" s="117">
        <v>2</v>
      </c>
      <c r="N42" s="117">
        <v>3</v>
      </c>
      <c r="O42" s="117">
        <v>3</v>
      </c>
      <c r="P42" s="117">
        <f t="shared" si="2"/>
        <v>13.5</v>
      </c>
      <c r="Q42" s="117">
        <f t="shared" si="3"/>
        <v>0.67500000000000004</v>
      </c>
      <c r="R42" s="118">
        <f t="shared" si="4"/>
        <v>1.4749999999999999</v>
      </c>
      <c r="S42" s="118">
        <f t="shared" si="5"/>
        <v>1.9499999999999997</v>
      </c>
      <c r="T42" s="118">
        <f t="shared" si="6"/>
        <v>1.6</v>
      </c>
      <c r="U42" s="118">
        <f t="shared" si="7"/>
        <v>1.7999999999999998</v>
      </c>
      <c r="V42" s="118">
        <f t="shared" si="8"/>
        <v>2.1</v>
      </c>
      <c r="W42" s="28">
        <f t="shared" si="9"/>
        <v>68.5</v>
      </c>
      <c r="X42" s="120">
        <f t="shared" si="10"/>
        <v>13.700000000000001</v>
      </c>
      <c r="Y42" s="125">
        <v>50</v>
      </c>
      <c r="Z42" s="122">
        <f t="shared" si="11"/>
        <v>40</v>
      </c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3"/>
    </row>
    <row r="43" spans="1:44" s="121" customFormat="1" x14ac:dyDescent="0.3">
      <c r="A43" s="115">
        <v>37</v>
      </c>
      <c r="B43" s="125">
        <v>204329</v>
      </c>
      <c r="C43" s="125" t="s">
        <v>140</v>
      </c>
      <c r="D43" s="116">
        <v>6</v>
      </c>
      <c r="E43" s="116">
        <v>5</v>
      </c>
      <c r="F43" s="116">
        <v>8</v>
      </c>
      <c r="G43" s="116">
        <v>6</v>
      </c>
      <c r="H43" s="116">
        <v>5</v>
      </c>
      <c r="I43" s="116">
        <f t="shared" si="0"/>
        <v>30</v>
      </c>
      <c r="J43" s="116">
        <f t="shared" si="1"/>
        <v>4.5</v>
      </c>
      <c r="K43" s="117">
        <v>1</v>
      </c>
      <c r="L43" s="117">
        <v>1.2</v>
      </c>
      <c r="M43" s="117">
        <v>2</v>
      </c>
      <c r="N43" s="117">
        <v>3</v>
      </c>
      <c r="O43" s="117">
        <v>2</v>
      </c>
      <c r="P43" s="117">
        <f t="shared" si="2"/>
        <v>9.1999999999999993</v>
      </c>
      <c r="Q43" s="117">
        <f t="shared" si="3"/>
        <v>0.45999999999999996</v>
      </c>
      <c r="R43" s="118">
        <f t="shared" si="4"/>
        <v>0.95</v>
      </c>
      <c r="S43" s="118">
        <f t="shared" si="5"/>
        <v>0.81</v>
      </c>
      <c r="T43" s="118">
        <f t="shared" si="6"/>
        <v>1.3</v>
      </c>
      <c r="U43" s="118">
        <f t="shared" si="7"/>
        <v>1.0499999999999998</v>
      </c>
      <c r="V43" s="118">
        <f t="shared" si="8"/>
        <v>0.85</v>
      </c>
      <c r="W43" s="28">
        <f t="shared" si="9"/>
        <v>39.200000000000003</v>
      </c>
      <c r="X43" s="120">
        <f t="shared" si="10"/>
        <v>7.8400000000000007</v>
      </c>
      <c r="Y43" s="125">
        <v>36</v>
      </c>
      <c r="Z43" s="122">
        <f t="shared" si="11"/>
        <v>28.8</v>
      </c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3"/>
    </row>
    <row r="44" spans="1:44" s="121" customFormat="1" x14ac:dyDescent="0.3">
      <c r="A44" s="115">
        <v>38</v>
      </c>
      <c r="B44" s="125">
        <v>204330</v>
      </c>
      <c r="C44" s="125" t="s">
        <v>141</v>
      </c>
      <c r="D44" s="116">
        <v>8</v>
      </c>
      <c r="E44" s="116">
        <v>9</v>
      </c>
      <c r="F44" s="116">
        <v>8</v>
      </c>
      <c r="G44" s="116">
        <v>9</v>
      </c>
      <c r="H44" s="116">
        <v>8</v>
      </c>
      <c r="I44" s="116">
        <f t="shared" si="0"/>
        <v>42</v>
      </c>
      <c r="J44" s="116">
        <f t="shared" si="1"/>
        <v>6.3</v>
      </c>
      <c r="K44" s="117">
        <v>2</v>
      </c>
      <c r="L44" s="117">
        <v>3</v>
      </c>
      <c r="M44" s="117">
        <v>2</v>
      </c>
      <c r="N44" s="117">
        <v>3</v>
      </c>
      <c r="O44" s="117">
        <v>3</v>
      </c>
      <c r="P44" s="117">
        <f t="shared" si="2"/>
        <v>13</v>
      </c>
      <c r="Q44" s="117">
        <f t="shared" si="3"/>
        <v>0.65</v>
      </c>
      <c r="R44" s="118">
        <f t="shared" si="4"/>
        <v>1.3</v>
      </c>
      <c r="S44" s="118">
        <f t="shared" si="5"/>
        <v>1.5</v>
      </c>
      <c r="T44" s="118">
        <f t="shared" si="6"/>
        <v>1.3</v>
      </c>
      <c r="U44" s="118">
        <f t="shared" si="7"/>
        <v>1.5</v>
      </c>
      <c r="V44" s="118">
        <f t="shared" si="8"/>
        <v>1.35</v>
      </c>
      <c r="W44" s="28">
        <f t="shared" si="9"/>
        <v>55</v>
      </c>
      <c r="X44" s="120">
        <f t="shared" si="10"/>
        <v>11</v>
      </c>
      <c r="Y44" s="125">
        <v>41</v>
      </c>
      <c r="Z44" s="122">
        <f t="shared" si="11"/>
        <v>32.800000000000004</v>
      </c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3"/>
    </row>
    <row r="45" spans="1:44" s="121" customFormat="1" x14ac:dyDescent="0.3">
      <c r="A45" s="115">
        <v>39</v>
      </c>
      <c r="B45" s="125">
        <v>204331</v>
      </c>
      <c r="C45" s="125" t="s">
        <v>142</v>
      </c>
      <c r="D45" s="116">
        <v>9</v>
      </c>
      <c r="E45" s="116">
        <v>10</v>
      </c>
      <c r="F45" s="116">
        <v>11</v>
      </c>
      <c r="G45" s="116">
        <v>10.5</v>
      </c>
      <c r="H45" s="116">
        <v>5</v>
      </c>
      <c r="I45" s="116">
        <f t="shared" si="0"/>
        <v>45.5</v>
      </c>
      <c r="J45" s="116">
        <f t="shared" si="1"/>
        <v>6.8250000000000002</v>
      </c>
      <c r="K45" s="117">
        <v>2.5</v>
      </c>
      <c r="L45" s="117">
        <v>3</v>
      </c>
      <c r="M45" s="117">
        <v>2</v>
      </c>
      <c r="N45" s="117">
        <v>3</v>
      </c>
      <c r="O45" s="117">
        <v>1</v>
      </c>
      <c r="P45" s="117">
        <f t="shared" si="2"/>
        <v>11.5</v>
      </c>
      <c r="Q45" s="117">
        <f t="shared" si="3"/>
        <v>0.57500000000000007</v>
      </c>
      <c r="R45" s="118">
        <f t="shared" si="4"/>
        <v>1.4749999999999999</v>
      </c>
      <c r="S45" s="118">
        <f t="shared" si="5"/>
        <v>1.65</v>
      </c>
      <c r="T45" s="118">
        <f t="shared" si="6"/>
        <v>1.75</v>
      </c>
      <c r="U45" s="118">
        <f t="shared" si="7"/>
        <v>1.7250000000000001</v>
      </c>
      <c r="V45" s="118">
        <f t="shared" si="8"/>
        <v>0.8</v>
      </c>
      <c r="W45" s="28">
        <f t="shared" si="9"/>
        <v>57</v>
      </c>
      <c r="X45" s="120">
        <f t="shared" si="10"/>
        <v>11.4</v>
      </c>
      <c r="Y45" s="125">
        <v>43</v>
      </c>
      <c r="Z45" s="122">
        <f t="shared" si="11"/>
        <v>34.4</v>
      </c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3"/>
    </row>
    <row r="46" spans="1:44" s="121" customFormat="1" x14ac:dyDescent="0.3">
      <c r="A46" s="115">
        <v>40</v>
      </c>
      <c r="B46" s="125">
        <v>204332</v>
      </c>
      <c r="C46" s="125" t="s">
        <v>143</v>
      </c>
      <c r="D46" s="116"/>
      <c r="E46" s="116"/>
      <c r="F46" s="116"/>
      <c r="G46" s="116"/>
      <c r="H46" s="116"/>
      <c r="I46" s="116"/>
      <c r="J46" s="116"/>
      <c r="K46" s="117"/>
      <c r="L46" s="117"/>
      <c r="M46" s="117"/>
      <c r="N46" s="117"/>
      <c r="O46" s="117"/>
      <c r="P46" s="117"/>
      <c r="Q46" s="117"/>
      <c r="R46" s="118"/>
      <c r="S46" s="118"/>
      <c r="T46" s="118"/>
      <c r="U46" s="118"/>
      <c r="V46" s="118"/>
      <c r="W46" s="28"/>
      <c r="X46" s="120"/>
      <c r="Y46" s="125" t="s">
        <v>199</v>
      </c>
      <c r="Z46" s="122" t="e">
        <f t="shared" si="11"/>
        <v>#VALUE!</v>
      </c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3"/>
    </row>
    <row r="47" spans="1:44" s="121" customFormat="1" x14ac:dyDescent="0.3">
      <c r="A47" s="115">
        <v>41</v>
      </c>
      <c r="B47" s="125">
        <v>204333</v>
      </c>
      <c r="C47" s="125" t="s">
        <v>144</v>
      </c>
      <c r="D47" s="116">
        <v>8</v>
      </c>
      <c r="E47" s="116">
        <v>9</v>
      </c>
      <c r="F47" s="116">
        <v>8</v>
      </c>
      <c r="G47" s="116">
        <v>9</v>
      </c>
      <c r="H47" s="116">
        <v>9</v>
      </c>
      <c r="I47" s="116">
        <f t="shared" si="0"/>
        <v>43</v>
      </c>
      <c r="J47" s="116">
        <f t="shared" si="1"/>
        <v>6.45</v>
      </c>
      <c r="K47" s="117">
        <v>2.5</v>
      </c>
      <c r="L47" s="117">
        <v>3</v>
      </c>
      <c r="M47" s="117">
        <v>2</v>
      </c>
      <c r="N47" s="117">
        <v>3</v>
      </c>
      <c r="O47" s="117">
        <v>2</v>
      </c>
      <c r="P47" s="117">
        <f t="shared" si="2"/>
        <v>12.5</v>
      </c>
      <c r="Q47" s="117">
        <f t="shared" si="3"/>
        <v>0.625</v>
      </c>
      <c r="R47" s="118">
        <f t="shared" si="4"/>
        <v>1.325</v>
      </c>
      <c r="S47" s="118">
        <f t="shared" si="5"/>
        <v>1.5</v>
      </c>
      <c r="T47" s="118">
        <f t="shared" si="6"/>
        <v>1.3</v>
      </c>
      <c r="U47" s="118">
        <f t="shared" si="7"/>
        <v>1.5</v>
      </c>
      <c r="V47" s="118">
        <f t="shared" si="8"/>
        <v>1.45</v>
      </c>
      <c r="W47" s="28">
        <f t="shared" si="9"/>
        <v>55.5</v>
      </c>
      <c r="X47" s="120">
        <f t="shared" si="10"/>
        <v>11.100000000000001</v>
      </c>
      <c r="Y47" s="125">
        <v>42</v>
      </c>
      <c r="Z47" s="122">
        <f t="shared" si="11"/>
        <v>33.6</v>
      </c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3"/>
    </row>
    <row r="48" spans="1:44" s="121" customFormat="1" x14ac:dyDescent="0.3">
      <c r="A48" s="115">
        <v>42</v>
      </c>
      <c r="B48" s="125">
        <v>204334</v>
      </c>
      <c r="C48" s="125" t="s">
        <v>145</v>
      </c>
      <c r="D48" s="116">
        <v>12</v>
      </c>
      <c r="E48" s="116">
        <v>13</v>
      </c>
      <c r="F48" s="116">
        <v>14</v>
      </c>
      <c r="G48" s="116">
        <v>12</v>
      </c>
      <c r="H48" s="116">
        <v>10</v>
      </c>
      <c r="I48" s="116">
        <f t="shared" si="0"/>
        <v>61</v>
      </c>
      <c r="J48" s="116">
        <f t="shared" si="1"/>
        <v>9.15</v>
      </c>
      <c r="K48" s="117">
        <v>4</v>
      </c>
      <c r="L48" s="117">
        <v>3</v>
      </c>
      <c r="M48" s="117">
        <v>4</v>
      </c>
      <c r="N48" s="117">
        <v>3</v>
      </c>
      <c r="O48" s="117">
        <v>4</v>
      </c>
      <c r="P48" s="117">
        <f t="shared" si="2"/>
        <v>18</v>
      </c>
      <c r="Q48" s="117">
        <f t="shared" si="3"/>
        <v>0.9</v>
      </c>
      <c r="R48" s="118">
        <f t="shared" si="4"/>
        <v>1.9999999999999998</v>
      </c>
      <c r="S48" s="118">
        <f t="shared" si="5"/>
        <v>2.1</v>
      </c>
      <c r="T48" s="118">
        <f t="shared" si="6"/>
        <v>2.3000000000000003</v>
      </c>
      <c r="U48" s="118">
        <f t="shared" si="7"/>
        <v>1.9499999999999997</v>
      </c>
      <c r="V48" s="118">
        <f t="shared" si="8"/>
        <v>1.7</v>
      </c>
      <c r="W48" s="28">
        <f t="shared" si="9"/>
        <v>79</v>
      </c>
      <c r="X48" s="120">
        <f t="shared" si="10"/>
        <v>15.8</v>
      </c>
      <c r="Y48" s="125">
        <v>67</v>
      </c>
      <c r="Z48" s="122">
        <f t="shared" si="11"/>
        <v>53.6</v>
      </c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3"/>
    </row>
    <row r="49" spans="1:44" s="121" customFormat="1" x14ac:dyDescent="0.3">
      <c r="A49" s="115">
        <v>43</v>
      </c>
      <c r="B49" s="125">
        <v>204335</v>
      </c>
      <c r="C49" s="125" t="s">
        <v>146</v>
      </c>
      <c r="D49" s="116">
        <v>8</v>
      </c>
      <c r="E49" s="116">
        <v>9</v>
      </c>
      <c r="F49" s="116">
        <v>8</v>
      </c>
      <c r="G49" s="116">
        <v>9</v>
      </c>
      <c r="H49" s="116">
        <v>9</v>
      </c>
      <c r="I49" s="116">
        <f t="shared" si="0"/>
        <v>43</v>
      </c>
      <c r="J49" s="116">
        <f t="shared" si="1"/>
        <v>6.45</v>
      </c>
      <c r="K49" s="117">
        <v>2</v>
      </c>
      <c r="L49" s="117">
        <v>2.5</v>
      </c>
      <c r="M49" s="117">
        <v>3</v>
      </c>
      <c r="N49" s="117">
        <v>2</v>
      </c>
      <c r="O49" s="117">
        <v>2.5</v>
      </c>
      <c r="P49" s="117">
        <f t="shared" si="2"/>
        <v>12</v>
      </c>
      <c r="Q49" s="117">
        <f t="shared" si="3"/>
        <v>0.60000000000000009</v>
      </c>
      <c r="R49" s="118">
        <f t="shared" si="4"/>
        <v>1.3</v>
      </c>
      <c r="S49" s="118">
        <f t="shared" si="5"/>
        <v>1.4749999999999999</v>
      </c>
      <c r="T49" s="118">
        <f t="shared" si="6"/>
        <v>1.35</v>
      </c>
      <c r="U49" s="118">
        <f t="shared" si="7"/>
        <v>1.45</v>
      </c>
      <c r="V49" s="118">
        <f t="shared" si="8"/>
        <v>1.4749999999999999</v>
      </c>
      <c r="W49" s="28">
        <f t="shared" si="9"/>
        <v>55</v>
      </c>
      <c r="X49" s="120">
        <f t="shared" si="10"/>
        <v>11</v>
      </c>
      <c r="Y49" s="125">
        <v>50</v>
      </c>
      <c r="Z49" s="122">
        <f t="shared" si="11"/>
        <v>40</v>
      </c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3"/>
    </row>
    <row r="50" spans="1:44" s="121" customFormat="1" x14ac:dyDescent="0.3">
      <c r="A50" s="115">
        <v>44</v>
      </c>
      <c r="B50" s="125">
        <v>204336</v>
      </c>
      <c r="C50" s="125" t="s">
        <v>147</v>
      </c>
      <c r="D50" s="116">
        <v>8</v>
      </c>
      <c r="E50" s="116">
        <v>6</v>
      </c>
      <c r="F50" s="116">
        <v>9</v>
      </c>
      <c r="G50" s="116">
        <v>8</v>
      </c>
      <c r="H50" s="116">
        <v>9</v>
      </c>
      <c r="I50" s="116">
        <f t="shared" si="0"/>
        <v>40</v>
      </c>
      <c r="J50" s="116">
        <f t="shared" si="1"/>
        <v>6</v>
      </c>
      <c r="K50" s="117">
        <v>2.5</v>
      </c>
      <c r="L50" s="117">
        <v>3</v>
      </c>
      <c r="M50" s="117">
        <v>2</v>
      </c>
      <c r="N50" s="117">
        <v>3</v>
      </c>
      <c r="O50" s="117">
        <v>2</v>
      </c>
      <c r="P50" s="117">
        <f t="shared" si="2"/>
        <v>12.5</v>
      </c>
      <c r="Q50" s="117">
        <f t="shared" si="3"/>
        <v>0.625</v>
      </c>
      <c r="R50" s="118">
        <f t="shared" si="4"/>
        <v>1.325</v>
      </c>
      <c r="S50" s="118">
        <f t="shared" si="5"/>
        <v>1.0499999999999998</v>
      </c>
      <c r="T50" s="118">
        <f t="shared" si="6"/>
        <v>1.45</v>
      </c>
      <c r="U50" s="118">
        <f t="shared" si="7"/>
        <v>1.35</v>
      </c>
      <c r="V50" s="118">
        <f t="shared" si="8"/>
        <v>1.45</v>
      </c>
      <c r="W50" s="28">
        <f t="shared" si="9"/>
        <v>52.5</v>
      </c>
      <c r="X50" s="120">
        <f t="shared" si="10"/>
        <v>10.5</v>
      </c>
      <c r="Y50" s="125">
        <v>48</v>
      </c>
      <c r="Z50" s="122">
        <f t="shared" si="11"/>
        <v>38.400000000000006</v>
      </c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3"/>
    </row>
    <row r="51" spans="1:44" s="121" customFormat="1" x14ac:dyDescent="0.3">
      <c r="A51" s="115">
        <v>45</v>
      </c>
      <c r="B51" s="125">
        <v>204337</v>
      </c>
      <c r="C51" s="125" t="s">
        <v>148</v>
      </c>
      <c r="D51" s="116">
        <v>12.5</v>
      </c>
      <c r="E51" s="116">
        <v>13</v>
      </c>
      <c r="F51" s="116">
        <v>11</v>
      </c>
      <c r="G51" s="116">
        <v>10.5</v>
      </c>
      <c r="H51" s="116">
        <v>8</v>
      </c>
      <c r="I51" s="116">
        <f t="shared" si="0"/>
        <v>55</v>
      </c>
      <c r="J51" s="116">
        <f t="shared" si="1"/>
        <v>8.25</v>
      </c>
      <c r="K51" s="117">
        <v>2</v>
      </c>
      <c r="L51" s="117">
        <v>3</v>
      </c>
      <c r="M51" s="117">
        <v>2</v>
      </c>
      <c r="N51" s="117">
        <v>2</v>
      </c>
      <c r="O51" s="117">
        <v>3</v>
      </c>
      <c r="P51" s="117">
        <f t="shared" si="2"/>
        <v>12</v>
      </c>
      <c r="Q51" s="117">
        <f t="shared" si="3"/>
        <v>0.60000000000000009</v>
      </c>
      <c r="R51" s="118">
        <f t="shared" si="4"/>
        <v>1.9750000000000001</v>
      </c>
      <c r="S51" s="118">
        <f t="shared" si="5"/>
        <v>2.1</v>
      </c>
      <c r="T51" s="118">
        <f t="shared" si="6"/>
        <v>1.75</v>
      </c>
      <c r="U51" s="118">
        <f t="shared" si="7"/>
        <v>1.675</v>
      </c>
      <c r="V51" s="118">
        <f t="shared" si="8"/>
        <v>1.35</v>
      </c>
      <c r="W51" s="28">
        <f t="shared" si="9"/>
        <v>67</v>
      </c>
      <c r="X51" s="120">
        <f t="shared" si="10"/>
        <v>13.4</v>
      </c>
      <c r="Y51" s="125">
        <v>54</v>
      </c>
      <c r="Z51" s="122">
        <f t="shared" si="11"/>
        <v>43.2</v>
      </c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3"/>
    </row>
    <row r="52" spans="1:44" s="121" customFormat="1" x14ac:dyDescent="0.3">
      <c r="A52" s="115">
        <v>46</v>
      </c>
      <c r="B52" s="125">
        <v>204338</v>
      </c>
      <c r="C52" s="125" t="s">
        <v>149</v>
      </c>
      <c r="D52" s="116">
        <v>9</v>
      </c>
      <c r="E52" s="116">
        <v>9</v>
      </c>
      <c r="F52" s="116">
        <v>8</v>
      </c>
      <c r="G52" s="116">
        <v>9</v>
      </c>
      <c r="H52" s="116">
        <v>8</v>
      </c>
      <c r="I52" s="116">
        <f t="shared" si="0"/>
        <v>43</v>
      </c>
      <c r="J52" s="116">
        <f t="shared" si="1"/>
        <v>6.45</v>
      </c>
      <c r="K52" s="117">
        <v>2.5</v>
      </c>
      <c r="L52" s="117">
        <v>3</v>
      </c>
      <c r="M52" s="117">
        <v>2</v>
      </c>
      <c r="N52" s="117">
        <v>3</v>
      </c>
      <c r="O52" s="117">
        <v>2</v>
      </c>
      <c r="P52" s="117">
        <f t="shared" si="2"/>
        <v>12.5</v>
      </c>
      <c r="Q52" s="117">
        <f t="shared" si="3"/>
        <v>0.625</v>
      </c>
      <c r="R52" s="118">
        <f t="shared" si="4"/>
        <v>1.4749999999999999</v>
      </c>
      <c r="S52" s="118">
        <f t="shared" si="5"/>
        <v>1.5</v>
      </c>
      <c r="T52" s="118">
        <f t="shared" si="6"/>
        <v>1.3</v>
      </c>
      <c r="U52" s="118">
        <f t="shared" si="7"/>
        <v>1.5</v>
      </c>
      <c r="V52" s="118">
        <f t="shared" si="8"/>
        <v>1.3</v>
      </c>
      <c r="W52" s="28">
        <f t="shared" si="9"/>
        <v>55.5</v>
      </c>
      <c r="X52" s="120">
        <f t="shared" si="10"/>
        <v>11.100000000000001</v>
      </c>
      <c r="Y52" s="125">
        <v>41</v>
      </c>
      <c r="Z52" s="122">
        <f t="shared" si="11"/>
        <v>32.800000000000004</v>
      </c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3"/>
    </row>
    <row r="53" spans="1:44" s="121" customFormat="1" x14ac:dyDescent="0.3">
      <c r="A53" s="115">
        <v>47</v>
      </c>
      <c r="B53" s="125">
        <v>204340</v>
      </c>
      <c r="C53" s="125" t="s">
        <v>150</v>
      </c>
      <c r="D53" s="116">
        <v>5</v>
      </c>
      <c r="E53" s="116">
        <v>6</v>
      </c>
      <c r="F53" s="116">
        <v>5</v>
      </c>
      <c r="G53" s="116">
        <v>4</v>
      </c>
      <c r="H53" s="116">
        <v>5</v>
      </c>
      <c r="I53" s="116">
        <f t="shared" si="0"/>
        <v>25</v>
      </c>
      <c r="J53" s="116">
        <f t="shared" si="1"/>
        <v>3.75</v>
      </c>
      <c r="K53" s="117">
        <v>2</v>
      </c>
      <c r="L53" s="117">
        <v>1</v>
      </c>
      <c r="M53" s="117">
        <v>1</v>
      </c>
      <c r="N53" s="117">
        <v>2</v>
      </c>
      <c r="O53" s="117">
        <v>0</v>
      </c>
      <c r="P53" s="117">
        <f t="shared" si="2"/>
        <v>6</v>
      </c>
      <c r="Q53" s="117">
        <f t="shared" si="3"/>
        <v>0.30000000000000004</v>
      </c>
      <c r="R53" s="118">
        <f t="shared" si="4"/>
        <v>0.85</v>
      </c>
      <c r="S53" s="118">
        <f t="shared" si="5"/>
        <v>0.95</v>
      </c>
      <c r="T53" s="118">
        <f t="shared" si="6"/>
        <v>0.8</v>
      </c>
      <c r="U53" s="118">
        <f t="shared" si="7"/>
        <v>0.7</v>
      </c>
      <c r="V53" s="118">
        <f t="shared" si="8"/>
        <v>0.75</v>
      </c>
      <c r="W53" s="28">
        <f t="shared" si="9"/>
        <v>31</v>
      </c>
      <c r="X53" s="120">
        <f t="shared" si="10"/>
        <v>6.2</v>
      </c>
      <c r="Y53" s="125">
        <v>30</v>
      </c>
      <c r="Z53" s="122">
        <f t="shared" si="11"/>
        <v>24</v>
      </c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3"/>
    </row>
    <row r="54" spans="1:44" s="121" customFormat="1" x14ac:dyDescent="0.3">
      <c r="A54" s="115">
        <v>48</v>
      </c>
      <c r="B54" s="125">
        <v>204339</v>
      </c>
      <c r="C54" s="125" t="s">
        <v>151</v>
      </c>
      <c r="D54" s="116">
        <v>8</v>
      </c>
      <c r="E54" s="116">
        <v>5</v>
      </c>
      <c r="F54" s="116">
        <v>3</v>
      </c>
      <c r="G54" s="116">
        <v>5</v>
      </c>
      <c r="H54" s="116">
        <v>6</v>
      </c>
      <c r="I54" s="116">
        <f t="shared" si="0"/>
        <v>27</v>
      </c>
      <c r="J54" s="116">
        <f t="shared" si="1"/>
        <v>4.05</v>
      </c>
      <c r="K54" s="117">
        <v>2</v>
      </c>
      <c r="L54" s="117">
        <v>2</v>
      </c>
      <c r="M54" s="117">
        <v>0</v>
      </c>
      <c r="N54" s="117">
        <v>2</v>
      </c>
      <c r="O54" s="117">
        <v>3</v>
      </c>
      <c r="P54" s="117">
        <f t="shared" si="2"/>
        <v>9</v>
      </c>
      <c r="Q54" s="117">
        <f t="shared" si="3"/>
        <v>0.45</v>
      </c>
      <c r="R54" s="118">
        <f t="shared" si="4"/>
        <v>1.3</v>
      </c>
      <c r="S54" s="118">
        <f t="shared" si="5"/>
        <v>0.85</v>
      </c>
      <c r="T54" s="118">
        <f t="shared" si="6"/>
        <v>0.44999999999999996</v>
      </c>
      <c r="U54" s="118">
        <f t="shared" si="7"/>
        <v>0.85</v>
      </c>
      <c r="V54" s="118">
        <f t="shared" si="8"/>
        <v>1.0499999999999998</v>
      </c>
      <c r="W54" s="28">
        <f t="shared" si="9"/>
        <v>36</v>
      </c>
      <c r="X54" s="120">
        <f t="shared" si="10"/>
        <v>7.2</v>
      </c>
      <c r="Y54" s="125">
        <v>31</v>
      </c>
      <c r="Z54" s="122">
        <f t="shared" si="11"/>
        <v>24.8</v>
      </c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3"/>
    </row>
    <row r="55" spans="1:44" s="121" customFormat="1" x14ac:dyDescent="0.3">
      <c r="A55" s="115">
        <v>49</v>
      </c>
      <c r="B55" s="125">
        <v>204341</v>
      </c>
      <c r="C55" s="125" t="s">
        <v>152</v>
      </c>
      <c r="D55" s="116">
        <v>10</v>
      </c>
      <c r="E55" s="116">
        <v>12</v>
      </c>
      <c r="F55" s="116">
        <v>13</v>
      </c>
      <c r="G55" s="116">
        <v>12</v>
      </c>
      <c r="H55" s="116">
        <v>10</v>
      </c>
      <c r="I55" s="116">
        <f t="shared" si="0"/>
        <v>57</v>
      </c>
      <c r="J55" s="116">
        <f t="shared" si="1"/>
        <v>8.5499999999999989</v>
      </c>
      <c r="K55" s="117">
        <v>2</v>
      </c>
      <c r="L55" s="117">
        <v>3</v>
      </c>
      <c r="M55" s="117">
        <v>2</v>
      </c>
      <c r="N55" s="117">
        <v>1</v>
      </c>
      <c r="O55" s="117">
        <v>2</v>
      </c>
      <c r="P55" s="117">
        <f t="shared" si="2"/>
        <v>10</v>
      </c>
      <c r="Q55" s="117">
        <f t="shared" si="3"/>
        <v>0.5</v>
      </c>
      <c r="R55" s="118">
        <f t="shared" si="4"/>
        <v>1.6</v>
      </c>
      <c r="S55" s="118">
        <f t="shared" si="5"/>
        <v>1.9499999999999997</v>
      </c>
      <c r="T55" s="118">
        <f t="shared" si="6"/>
        <v>2.0499999999999998</v>
      </c>
      <c r="U55" s="118">
        <f t="shared" si="7"/>
        <v>1.8499999999999999</v>
      </c>
      <c r="V55" s="118">
        <f t="shared" si="8"/>
        <v>1.6</v>
      </c>
      <c r="W55" s="28">
        <f t="shared" si="9"/>
        <v>67</v>
      </c>
      <c r="X55" s="120">
        <f t="shared" si="10"/>
        <v>13.4</v>
      </c>
      <c r="Y55" s="125">
        <v>55</v>
      </c>
      <c r="Z55" s="122">
        <f t="shared" si="11"/>
        <v>44</v>
      </c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3"/>
    </row>
    <row r="56" spans="1:44" s="121" customFormat="1" x14ac:dyDescent="0.3">
      <c r="A56" s="115">
        <v>50</v>
      </c>
      <c r="B56" s="125">
        <v>204342</v>
      </c>
      <c r="C56" s="125" t="s">
        <v>153</v>
      </c>
      <c r="D56" s="116">
        <v>9</v>
      </c>
      <c r="E56" s="116">
        <v>9</v>
      </c>
      <c r="F56" s="116">
        <v>12</v>
      </c>
      <c r="G56" s="116">
        <v>10</v>
      </c>
      <c r="H56" s="116">
        <v>12</v>
      </c>
      <c r="I56" s="116">
        <f t="shared" si="0"/>
        <v>52</v>
      </c>
      <c r="J56" s="116">
        <f t="shared" si="1"/>
        <v>7.8</v>
      </c>
      <c r="K56" s="117">
        <v>2</v>
      </c>
      <c r="L56" s="117">
        <v>3</v>
      </c>
      <c r="M56" s="117">
        <v>2</v>
      </c>
      <c r="N56" s="117">
        <v>2</v>
      </c>
      <c r="O56" s="117">
        <v>3</v>
      </c>
      <c r="P56" s="117">
        <f t="shared" si="2"/>
        <v>12</v>
      </c>
      <c r="Q56" s="117">
        <f t="shared" si="3"/>
        <v>0.60000000000000009</v>
      </c>
      <c r="R56" s="118">
        <f t="shared" si="4"/>
        <v>1.45</v>
      </c>
      <c r="S56" s="118">
        <f t="shared" si="5"/>
        <v>1.5</v>
      </c>
      <c r="T56" s="118">
        <f t="shared" si="6"/>
        <v>1.9</v>
      </c>
      <c r="U56" s="118">
        <f t="shared" si="7"/>
        <v>1.6</v>
      </c>
      <c r="V56" s="118">
        <f t="shared" si="8"/>
        <v>1.9499999999999997</v>
      </c>
      <c r="W56" s="28">
        <f t="shared" si="9"/>
        <v>64</v>
      </c>
      <c r="X56" s="120">
        <f t="shared" si="10"/>
        <v>12.8</v>
      </c>
      <c r="Y56" s="125">
        <v>56</v>
      </c>
      <c r="Z56" s="122">
        <f t="shared" si="11"/>
        <v>44.800000000000004</v>
      </c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3"/>
    </row>
    <row r="57" spans="1:44" s="121" customFormat="1" x14ac:dyDescent="0.3">
      <c r="A57" s="115">
        <v>51</v>
      </c>
      <c r="B57" s="125">
        <v>204343</v>
      </c>
      <c r="C57" s="125" t="s">
        <v>154</v>
      </c>
      <c r="D57" s="116"/>
      <c r="E57" s="116"/>
      <c r="F57" s="116"/>
      <c r="G57" s="116"/>
      <c r="H57" s="116"/>
      <c r="I57" s="116"/>
      <c r="J57" s="116"/>
      <c r="K57" s="117"/>
      <c r="L57" s="117"/>
      <c r="M57" s="117"/>
      <c r="N57" s="117"/>
      <c r="O57" s="117"/>
      <c r="P57" s="117"/>
      <c r="Q57" s="117"/>
      <c r="R57" s="118"/>
      <c r="S57" s="118"/>
      <c r="T57" s="118"/>
      <c r="U57" s="118"/>
      <c r="V57" s="118"/>
      <c r="W57" s="28"/>
      <c r="X57" s="120"/>
      <c r="Y57" s="125" t="s">
        <v>199</v>
      </c>
      <c r="Z57" s="122" t="e">
        <f t="shared" si="11"/>
        <v>#VALUE!</v>
      </c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3"/>
    </row>
    <row r="58" spans="1:44" s="121" customFormat="1" x14ac:dyDescent="0.3">
      <c r="A58" s="115">
        <v>52</v>
      </c>
      <c r="B58" s="125">
        <v>204344</v>
      </c>
      <c r="C58" s="125" t="s">
        <v>155</v>
      </c>
      <c r="D58" s="116">
        <v>15</v>
      </c>
      <c r="E58" s="116">
        <v>16</v>
      </c>
      <c r="F58" s="116">
        <v>14</v>
      </c>
      <c r="G58" s="116">
        <v>13</v>
      </c>
      <c r="H58" s="116">
        <v>15</v>
      </c>
      <c r="I58" s="116">
        <f t="shared" si="0"/>
        <v>73</v>
      </c>
      <c r="J58" s="116">
        <f t="shared" si="1"/>
        <v>10.95</v>
      </c>
      <c r="K58" s="117">
        <v>5</v>
      </c>
      <c r="L58" s="117">
        <v>3</v>
      </c>
      <c r="M58" s="117">
        <v>5</v>
      </c>
      <c r="N58" s="117">
        <v>5</v>
      </c>
      <c r="O58" s="117">
        <v>6</v>
      </c>
      <c r="P58" s="117">
        <f t="shared" si="2"/>
        <v>24</v>
      </c>
      <c r="Q58" s="117">
        <f t="shared" si="3"/>
        <v>1.2000000000000002</v>
      </c>
      <c r="R58" s="118">
        <f t="shared" si="4"/>
        <v>2.5</v>
      </c>
      <c r="S58" s="118">
        <f t="shared" si="5"/>
        <v>2.5499999999999998</v>
      </c>
      <c r="T58" s="118">
        <f t="shared" si="6"/>
        <v>2.35</v>
      </c>
      <c r="U58" s="118">
        <f t="shared" si="7"/>
        <v>2.2000000000000002</v>
      </c>
      <c r="V58" s="118">
        <f t="shared" si="8"/>
        <v>2.5499999999999998</v>
      </c>
      <c r="W58" s="28">
        <f t="shared" si="9"/>
        <v>97</v>
      </c>
      <c r="X58" s="120">
        <f t="shared" si="10"/>
        <v>19.400000000000002</v>
      </c>
      <c r="Y58" s="125">
        <v>74</v>
      </c>
      <c r="Z58" s="122">
        <f t="shared" si="11"/>
        <v>59.2</v>
      </c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3"/>
    </row>
    <row r="59" spans="1:44" s="121" customFormat="1" x14ac:dyDescent="0.3">
      <c r="A59" s="115">
        <v>53</v>
      </c>
      <c r="B59" s="125">
        <v>204345</v>
      </c>
      <c r="C59" s="125" t="s">
        <v>156</v>
      </c>
      <c r="D59" s="116">
        <v>2</v>
      </c>
      <c r="E59" s="116">
        <v>3</v>
      </c>
      <c r="F59" s="116">
        <v>2</v>
      </c>
      <c r="G59" s="116">
        <v>1</v>
      </c>
      <c r="H59" s="116">
        <v>3</v>
      </c>
      <c r="I59" s="116">
        <f t="shared" si="0"/>
        <v>11</v>
      </c>
      <c r="J59" s="116">
        <f t="shared" si="1"/>
        <v>1.65</v>
      </c>
      <c r="K59" s="117">
        <v>1</v>
      </c>
      <c r="L59" s="117">
        <v>0</v>
      </c>
      <c r="M59" s="117">
        <v>2</v>
      </c>
      <c r="N59" s="117">
        <v>1</v>
      </c>
      <c r="O59" s="117">
        <v>0</v>
      </c>
      <c r="P59" s="117">
        <f t="shared" si="2"/>
        <v>4</v>
      </c>
      <c r="Q59" s="117">
        <f t="shared" si="3"/>
        <v>0.2</v>
      </c>
      <c r="R59" s="118">
        <f t="shared" si="4"/>
        <v>0.35</v>
      </c>
      <c r="S59" s="118">
        <f t="shared" si="5"/>
        <v>0.44999999999999996</v>
      </c>
      <c r="T59" s="118">
        <f t="shared" si="6"/>
        <v>0.4</v>
      </c>
      <c r="U59" s="118">
        <f t="shared" si="7"/>
        <v>0.2</v>
      </c>
      <c r="V59" s="118">
        <f t="shared" si="8"/>
        <v>0.44999999999999996</v>
      </c>
      <c r="W59" s="28">
        <f t="shared" si="9"/>
        <v>15</v>
      </c>
      <c r="X59" s="120">
        <f t="shared" si="10"/>
        <v>3</v>
      </c>
      <c r="Y59" s="125">
        <v>5</v>
      </c>
      <c r="Z59" s="122">
        <f t="shared" si="11"/>
        <v>4</v>
      </c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3"/>
    </row>
    <row r="60" spans="1:44" s="121" customFormat="1" x14ac:dyDescent="0.3">
      <c r="A60" s="115">
        <v>54</v>
      </c>
      <c r="B60" s="125">
        <v>204346</v>
      </c>
      <c r="C60" s="125" t="s">
        <v>157</v>
      </c>
      <c r="D60" s="116">
        <v>6</v>
      </c>
      <c r="E60" s="116">
        <v>8</v>
      </c>
      <c r="F60" s="116">
        <v>6</v>
      </c>
      <c r="G60" s="116">
        <v>8</v>
      </c>
      <c r="H60" s="116">
        <v>7</v>
      </c>
      <c r="I60" s="116">
        <f t="shared" si="0"/>
        <v>35</v>
      </c>
      <c r="J60" s="116">
        <f t="shared" si="1"/>
        <v>5.25</v>
      </c>
      <c r="K60" s="117">
        <v>2</v>
      </c>
      <c r="L60" s="117">
        <v>3</v>
      </c>
      <c r="M60" s="117">
        <v>2</v>
      </c>
      <c r="N60" s="117">
        <v>3</v>
      </c>
      <c r="O60" s="117">
        <v>3</v>
      </c>
      <c r="P60" s="117">
        <f t="shared" si="2"/>
        <v>13</v>
      </c>
      <c r="Q60" s="117">
        <f t="shared" si="3"/>
        <v>0.65</v>
      </c>
      <c r="R60" s="118">
        <f t="shared" si="4"/>
        <v>0.99999999999999989</v>
      </c>
      <c r="S60" s="118">
        <f t="shared" si="5"/>
        <v>1.35</v>
      </c>
      <c r="T60" s="118">
        <f t="shared" si="6"/>
        <v>0.99999999999999989</v>
      </c>
      <c r="U60" s="118">
        <f t="shared" si="7"/>
        <v>1.35</v>
      </c>
      <c r="V60" s="118">
        <f t="shared" si="8"/>
        <v>1.2000000000000002</v>
      </c>
      <c r="W60" s="28">
        <f t="shared" si="9"/>
        <v>48</v>
      </c>
      <c r="X60" s="120">
        <f t="shared" si="10"/>
        <v>9.6000000000000014</v>
      </c>
      <c r="Y60" s="125">
        <v>38</v>
      </c>
      <c r="Z60" s="122">
        <f t="shared" si="11"/>
        <v>30.400000000000002</v>
      </c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3"/>
    </row>
    <row r="61" spans="1:44" s="121" customFormat="1" x14ac:dyDescent="0.3">
      <c r="A61" s="115">
        <v>55</v>
      </c>
      <c r="B61" s="125">
        <v>204347</v>
      </c>
      <c r="C61" s="125" t="s">
        <v>158</v>
      </c>
      <c r="D61" s="116">
        <v>10</v>
      </c>
      <c r="E61" s="116">
        <v>11</v>
      </c>
      <c r="F61" s="116">
        <v>12</v>
      </c>
      <c r="G61" s="116">
        <v>8</v>
      </c>
      <c r="H61" s="116">
        <v>9</v>
      </c>
      <c r="I61" s="116">
        <f t="shared" si="0"/>
        <v>50</v>
      </c>
      <c r="J61" s="116">
        <f t="shared" si="1"/>
        <v>7.5</v>
      </c>
      <c r="K61" s="117">
        <v>1</v>
      </c>
      <c r="L61" s="117">
        <v>2</v>
      </c>
      <c r="M61" s="117">
        <v>3</v>
      </c>
      <c r="N61" s="117">
        <v>2</v>
      </c>
      <c r="O61" s="117">
        <v>2</v>
      </c>
      <c r="P61" s="117">
        <f t="shared" si="2"/>
        <v>10</v>
      </c>
      <c r="Q61" s="117">
        <f t="shared" si="3"/>
        <v>0.5</v>
      </c>
      <c r="R61" s="118">
        <f t="shared" si="4"/>
        <v>1.55</v>
      </c>
      <c r="S61" s="118">
        <f t="shared" si="5"/>
        <v>1.75</v>
      </c>
      <c r="T61" s="118">
        <f t="shared" si="6"/>
        <v>1.9499999999999997</v>
      </c>
      <c r="U61" s="118">
        <f t="shared" si="7"/>
        <v>1.3</v>
      </c>
      <c r="V61" s="118">
        <f t="shared" si="8"/>
        <v>1.45</v>
      </c>
      <c r="W61" s="28">
        <f t="shared" si="9"/>
        <v>60</v>
      </c>
      <c r="X61" s="120">
        <f t="shared" si="10"/>
        <v>12</v>
      </c>
      <c r="Y61" s="125">
        <v>42</v>
      </c>
      <c r="Z61" s="122">
        <f t="shared" si="11"/>
        <v>33.6</v>
      </c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3"/>
    </row>
    <row r="62" spans="1:44" s="121" customFormat="1" x14ac:dyDescent="0.3">
      <c r="A62" s="115">
        <v>56</v>
      </c>
      <c r="B62" s="125">
        <v>204348</v>
      </c>
      <c r="C62" s="125" t="s">
        <v>159</v>
      </c>
      <c r="D62" s="116">
        <v>9</v>
      </c>
      <c r="E62" s="116">
        <v>8</v>
      </c>
      <c r="F62" s="116">
        <v>9</v>
      </c>
      <c r="G62" s="116">
        <v>9</v>
      </c>
      <c r="H62" s="116">
        <v>9</v>
      </c>
      <c r="I62" s="116">
        <f t="shared" si="0"/>
        <v>44</v>
      </c>
      <c r="J62" s="116">
        <f t="shared" si="1"/>
        <v>6.6</v>
      </c>
      <c r="K62" s="117">
        <v>4</v>
      </c>
      <c r="L62" s="117">
        <v>2</v>
      </c>
      <c r="M62" s="117">
        <v>3</v>
      </c>
      <c r="N62" s="117">
        <v>2</v>
      </c>
      <c r="O62" s="117">
        <v>5</v>
      </c>
      <c r="P62" s="117">
        <f t="shared" si="2"/>
        <v>16</v>
      </c>
      <c r="Q62" s="117">
        <f t="shared" si="3"/>
        <v>0.8</v>
      </c>
      <c r="R62" s="118">
        <f t="shared" si="4"/>
        <v>1.5499999999999998</v>
      </c>
      <c r="S62" s="118">
        <f t="shared" si="5"/>
        <v>1.3</v>
      </c>
      <c r="T62" s="118">
        <f t="shared" si="6"/>
        <v>1.5</v>
      </c>
      <c r="U62" s="118">
        <f t="shared" si="7"/>
        <v>1.45</v>
      </c>
      <c r="V62" s="118">
        <f t="shared" si="8"/>
        <v>1.5999999999999999</v>
      </c>
      <c r="W62" s="28">
        <f t="shared" si="9"/>
        <v>60</v>
      </c>
      <c r="X62" s="120">
        <f t="shared" si="10"/>
        <v>12</v>
      </c>
      <c r="Y62" s="125">
        <v>49</v>
      </c>
      <c r="Z62" s="122">
        <f t="shared" si="11"/>
        <v>39.200000000000003</v>
      </c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3"/>
    </row>
    <row r="63" spans="1:44" s="121" customFormat="1" x14ac:dyDescent="0.3">
      <c r="A63" s="115">
        <v>57</v>
      </c>
      <c r="B63" s="125">
        <v>204349</v>
      </c>
      <c r="C63" s="125" t="s">
        <v>160</v>
      </c>
      <c r="D63" s="116"/>
      <c r="E63" s="116"/>
      <c r="F63" s="116"/>
      <c r="G63" s="116"/>
      <c r="H63" s="116"/>
      <c r="I63" s="116"/>
      <c r="J63" s="116"/>
      <c r="K63" s="117"/>
      <c r="L63" s="117"/>
      <c r="M63" s="117"/>
      <c r="N63" s="117"/>
      <c r="O63" s="117"/>
      <c r="P63" s="117"/>
      <c r="Q63" s="117"/>
      <c r="R63" s="118"/>
      <c r="S63" s="118"/>
      <c r="T63" s="118"/>
      <c r="U63" s="118"/>
      <c r="V63" s="118"/>
      <c r="W63" s="28"/>
      <c r="X63" s="120"/>
      <c r="Y63" s="125" t="s">
        <v>199</v>
      </c>
      <c r="Z63" s="122" t="e">
        <f t="shared" si="11"/>
        <v>#VALUE!</v>
      </c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3"/>
    </row>
    <row r="64" spans="1:44" s="121" customFormat="1" x14ac:dyDescent="0.3">
      <c r="A64" s="115">
        <v>58</v>
      </c>
      <c r="B64" s="125">
        <v>204350</v>
      </c>
      <c r="C64" s="125" t="s">
        <v>161</v>
      </c>
      <c r="D64" s="116">
        <v>11</v>
      </c>
      <c r="E64" s="116">
        <v>10.5</v>
      </c>
      <c r="F64" s="116">
        <v>12</v>
      </c>
      <c r="G64" s="116">
        <v>10.5</v>
      </c>
      <c r="H64" s="116">
        <v>12</v>
      </c>
      <c r="I64" s="116">
        <f t="shared" si="0"/>
        <v>56</v>
      </c>
      <c r="J64" s="116">
        <f t="shared" si="1"/>
        <v>8.4</v>
      </c>
      <c r="K64" s="117">
        <v>4</v>
      </c>
      <c r="L64" s="117">
        <v>3</v>
      </c>
      <c r="M64" s="117">
        <v>4</v>
      </c>
      <c r="N64" s="117">
        <v>3</v>
      </c>
      <c r="O64" s="117">
        <v>4</v>
      </c>
      <c r="P64" s="117">
        <f t="shared" si="2"/>
        <v>18</v>
      </c>
      <c r="Q64" s="117">
        <f t="shared" si="3"/>
        <v>0.9</v>
      </c>
      <c r="R64" s="118">
        <f t="shared" si="4"/>
        <v>1.8499999999999999</v>
      </c>
      <c r="S64" s="118">
        <f t="shared" si="5"/>
        <v>1.7250000000000001</v>
      </c>
      <c r="T64" s="118">
        <f t="shared" si="6"/>
        <v>1.9999999999999998</v>
      </c>
      <c r="U64" s="118">
        <f t="shared" si="7"/>
        <v>1.7250000000000001</v>
      </c>
      <c r="V64" s="118">
        <f t="shared" si="8"/>
        <v>1.9999999999999998</v>
      </c>
      <c r="W64" s="28">
        <f t="shared" si="9"/>
        <v>74</v>
      </c>
      <c r="X64" s="120">
        <f t="shared" si="10"/>
        <v>14.8</v>
      </c>
      <c r="Y64" s="125">
        <v>51</v>
      </c>
      <c r="Z64" s="122">
        <f t="shared" si="11"/>
        <v>40.800000000000004</v>
      </c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3"/>
    </row>
    <row r="65" spans="1:44" s="121" customFormat="1" x14ac:dyDescent="0.3">
      <c r="A65" s="115">
        <v>59</v>
      </c>
      <c r="B65" s="125">
        <v>204351</v>
      </c>
      <c r="C65" s="125" t="s">
        <v>162</v>
      </c>
      <c r="D65" s="116">
        <v>9</v>
      </c>
      <c r="E65" s="116">
        <v>8</v>
      </c>
      <c r="F65" s="116">
        <v>9</v>
      </c>
      <c r="G65" s="116">
        <v>12</v>
      </c>
      <c r="H65" s="116">
        <v>13</v>
      </c>
      <c r="I65" s="116">
        <f t="shared" si="0"/>
        <v>51</v>
      </c>
      <c r="J65" s="116">
        <f t="shared" si="1"/>
        <v>7.6499999999999995</v>
      </c>
      <c r="K65" s="117">
        <v>2</v>
      </c>
      <c r="L65" s="117">
        <v>3</v>
      </c>
      <c r="M65" s="117">
        <v>4</v>
      </c>
      <c r="N65" s="117">
        <v>3</v>
      </c>
      <c r="O65" s="117">
        <v>2</v>
      </c>
      <c r="P65" s="117">
        <f t="shared" si="2"/>
        <v>14</v>
      </c>
      <c r="Q65" s="117">
        <f t="shared" si="3"/>
        <v>0.70000000000000007</v>
      </c>
      <c r="R65" s="118">
        <f t="shared" si="4"/>
        <v>1.45</v>
      </c>
      <c r="S65" s="118">
        <f t="shared" si="5"/>
        <v>1.35</v>
      </c>
      <c r="T65" s="118">
        <f t="shared" si="6"/>
        <v>1.5499999999999998</v>
      </c>
      <c r="U65" s="118">
        <f t="shared" si="7"/>
        <v>1.9499999999999997</v>
      </c>
      <c r="V65" s="118">
        <f t="shared" si="8"/>
        <v>2.0499999999999998</v>
      </c>
      <c r="W65" s="28">
        <f t="shared" si="9"/>
        <v>65</v>
      </c>
      <c r="X65" s="120">
        <f t="shared" si="10"/>
        <v>13</v>
      </c>
      <c r="Y65" s="125">
        <v>53</v>
      </c>
      <c r="Z65" s="122">
        <f t="shared" si="11"/>
        <v>42.400000000000006</v>
      </c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3"/>
    </row>
    <row r="66" spans="1:44" s="121" customFormat="1" x14ac:dyDescent="0.3">
      <c r="A66" s="115">
        <v>60</v>
      </c>
      <c r="B66" s="125">
        <v>204352</v>
      </c>
      <c r="C66" s="125" t="s">
        <v>163</v>
      </c>
      <c r="D66" s="116">
        <v>10</v>
      </c>
      <c r="E66" s="116">
        <v>14</v>
      </c>
      <c r="F66" s="116">
        <v>13</v>
      </c>
      <c r="G66" s="116">
        <v>12.5</v>
      </c>
      <c r="H66" s="116">
        <v>11</v>
      </c>
      <c r="I66" s="116">
        <f t="shared" si="0"/>
        <v>60.5</v>
      </c>
      <c r="J66" s="116">
        <f t="shared" si="1"/>
        <v>9.0749999999999993</v>
      </c>
      <c r="K66" s="117">
        <v>5</v>
      </c>
      <c r="L66" s="117">
        <v>2</v>
      </c>
      <c r="M66" s="117">
        <v>3</v>
      </c>
      <c r="N66" s="117">
        <v>4</v>
      </c>
      <c r="O66" s="117">
        <v>4</v>
      </c>
      <c r="P66" s="117">
        <f t="shared" si="2"/>
        <v>18</v>
      </c>
      <c r="Q66" s="117">
        <f t="shared" si="3"/>
        <v>0.9</v>
      </c>
      <c r="R66" s="118">
        <f t="shared" si="4"/>
        <v>1.75</v>
      </c>
      <c r="S66" s="118">
        <f t="shared" si="5"/>
        <v>2.2000000000000002</v>
      </c>
      <c r="T66" s="118">
        <f t="shared" si="6"/>
        <v>2.1</v>
      </c>
      <c r="U66" s="118">
        <f t="shared" si="7"/>
        <v>2.0750000000000002</v>
      </c>
      <c r="V66" s="118">
        <f t="shared" si="8"/>
        <v>1.8499999999999999</v>
      </c>
      <c r="W66" s="28">
        <f t="shared" si="9"/>
        <v>78.5</v>
      </c>
      <c r="X66" s="120">
        <f t="shared" si="10"/>
        <v>15.700000000000001</v>
      </c>
      <c r="Y66" s="125">
        <v>68</v>
      </c>
      <c r="Z66" s="122">
        <f t="shared" si="11"/>
        <v>54.400000000000006</v>
      </c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3"/>
    </row>
    <row r="67" spans="1:44" s="121" customFormat="1" x14ac:dyDescent="0.3">
      <c r="A67" s="115">
        <v>61</v>
      </c>
      <c r="B67" s="125">
        <v>204353</v>
      </c>
      <c r="C67" s="125" t="s">
        <v>164</v>
      </c>
      <c r="D67" s="116">
        <v>9</v>
      </c>
      <c r="E67" s="116">
        <v>8</v>
      </c>
      <c r="F67" s="116">
        <v>9</v>
      </c>
      <c r="G67" s="116">
        <v>9</v>
      </c>
      <c r="H67" s="116">
        <v>9</v>
      </c>
      <c r="I67" s="116">
        <f t="shared" si="0"/>
        <v>44</v>
      </c>
      <c r="J67" s="116">
        <f t="shared" si="1"/>
        <v>6.6</v>
      </c>
      <c r="K67" s="117">
        <v>2.5</v>
      </c>
      <c r="L67" s="117">
        <v>3</v>
      </c>
      <c r="M67" s="117">
        <v>2</v>
      </c>
      <c r="N67" s="117">
        <v>5</v>
      </c>
      <c r="O67" s="117">
        <v>3</v>
      </c>
      <c r="P67" s="117">
        <f t="shared" si="2"/>
        <v>15.5</v>
      </c>
      <c r="Q67" s="117">
        <f t="shared" si="3"/>
        <v>0.77500000000000002</v>
      </c>
      <c r="R67" s="118">
        <f t="shared" si="4"/>
        <v>1.4749999999999999</v>
      </c>
      <c r="S67" s="118">
        <f t="shared" si="5"/>
        <v>1.35</v>
      </c>
      <c r="T67" s="118">
        <f t="shared" si="6"/>
        <v>1.45</v>
      </c>
      <c r="U67" s="118">
        <f t="shared" si="7"/>
        <v>1.5999999999999999</v>
      </c>
      <c r="V67" s="118">
        <f t="shared" si="8"/>
        <v>1.5</v>
      </c>
      <c r="W67" s="28">
        <f t="shared" si="9"/>
        <v>59.5</v>
      </c>
      <c r="X67" s="120">
        <f t="shared" si="10"/>
        <v>11.9</v>
      </c>
      <c r="Y67" s="125">
        <v>42</v>
      </c>
      <c r="Z67" s="122">
        <f t="shared" si="11"/>
        <v>33.6</v>
      </c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3"/>
    </row>
    <row r="68" spans="1:44" s="121" customFormat="1" x14ac:dyDescent="0.3">
      <c r="A68" s="115">
        <v>62</v>
      </c>
      <c r="B68" s="125">
        <v>204354</v>
      </c>
      <c r="C68" s="125" t="s">
        <v>165</v>
      </c>
      <c r="D68" s="116">
        <v>10.5</v>
      </c>
      <c r="E68" s="116">
        <v>11</v>
      </c>
      <c r="F68" s="116">
        <v>11</v>
      </c>
      <c r="G68" s="116">
        <v>12.5</v>
      </c>
      <c r="H68" s="116">
        <v>13</v>
      </c>
      <c r="I68" s="116">
        <f t="shared" si="0"/>
        <v>58</v>
      </c>
      <c r="J68" s="116">
        <f t="shared" si="1"/>
        <v>8.6999999999999993</v>
      </c>
      <c r="K68" s="117">
        <v>2.5</v>
      </c>
      <c r="L68" s="117">
        <v>4</v>
      </c>
      <c r="M68" s="117">
        <v>3</v>
      </c>
      <c r="N68" s="117">
        <v>2</v>
      </c>
      <c r="O68" s="117">
        <v>3</v>
      </c>
      <c r="P68" s="117">
        <f t="shared" si="2"/>
        <v>14.5</v>
      </c>
      <c r="Q68" s="117">
        <f t="shared" si="3"/>
        <v>0.72500000000000009</v>
      </c>
      <c r="R68" s="118">
        <f t="shared" si="4"/>
        <v>1.7</v>
      </c>
      <c r="S68" s="118">
        <f t="shared" si="5"/>
        <v>1.8499999999999999</v>
      </c>
      <c r="T68" s="118">
        <f t="shared" si="6"/>
        <v>1.7999999999999998</v>
      </c>
      <c r="U68" s="118">
        <f t="shared" si="7"/>
        <v>1.9750000000000001</v>
      </c>
      <c r="V68" s="118">
        <f t="shared" si="8"/>
        <v>2.1</v>
      </c>
      <c r="W68" s="28">
        <f t="shared" si="9"/>
        <v>72.5</v>
      </c>
      <c r="X68" s="120">
        <f t="shared" si="10"/>
        <v>14.5</v>
      </c>
      <c r="Y68" s="125">
        <v>39</v>
      </c>
      <c r="Z68" s="122">
        <f t="shared" si="11"/>
        <v>31.200000000000003</v>
      </c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3"/>
    </row>
    <row r="69" spans="1:44" s="121" customFormat="1" x14ac:dyDescent="0.3">
      <c r="A69" s="115">
        <v>63</v>
      </c>
      <c r="B69" s="125">
        <v>204355</v>
      </c>
      <c r="C69" s="125" t="s">
        <v>166</v>
      </c>
      <c r="D69" s="116">
        <v>9</v>
      </c>
      <c r="E69" s="116">
        <v>12</v>
      </c>
      <c r="F69" s="116">
        <v>10</v>
      </c>
      <c r="G69" s="116">
        <v>11</v>
      </c>
      <c r="H69" s="116">
        <v>13</v>
      </c>
      <c r="I69" s="116">
        <f t="shared" si="0"/>
        <v>55</v>
      </c>
      <c r="J69" s="116">
        <f t="shared" si="1"/>
        <v>8.25</v>
      </c>
      <c r="K69" s="117">
        <v>2</v>
      </c>
      <c r="L69" s="117">
        <v>3</v>
      </c>
      <c r="M69" s="117">
        <v>4</v>
      </c>
      <c r="N69" s="117">
        <v>3</v>
      </c>
      <c r="O69" s="117">
        <v>3</v>
      </c>
      <c r="P69" s="117">
        <f t="shared" si="2"/>
        <v>15</v>
      </c>
      <c r="Q69" s="117">
        <f t="shared" si="3"/>
        <v>0.75</v>
      </c>
      <c r="R69" s="118">
        <f t="shared" si="4"/>
        <v>1.45</v>
      </c>
      <c r="S69" s="118">
        <f t="shared" si="5"/>
        <v>1.9499999999999997</v>
      </c>
      <c r="T69" s="118">
        <f t="shared" si="6"/>
        <v>1.7</v>
      </c>
      <c r="U69" s="118">
        <f t="shared" si="7"/>
        <v>1.7999999999999998</v>
      </c>
      <c r="V69" s="118">
        <f t="shared" si="8"/>
        <v>2.1</v>
      </c>
      <c r="W69" s="28">
        <f t="shared" si="9"/>
        <v>70</v>
      </c>
      <c r="X69" s="120">
        <f t="shared" si="10"/>
        <v>14</v>
      </c>
      <c r="Y69" s="125">
        <v>50</v>
      </c>
      <c r="Z69" s="122">
        <f t="shared" si="11"/>
        <v>40</v>
      </c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3"/>
    </row>
    <row r="70" spans="1:44" s="121" customFormat="1" x14ac:dyDescent="0.3">
      <c r="A70" s="115">
        <v>64</v>
      </c>
      <c r="B70" s="125">
        <v>204356</v>
      </c>
      <c r="C70" s="125" t="s">
        <v>167</v>
      </c>
      <c r="D70" s="116">
        <v>10.5</v>
      </c>
      <c r="E70" s="116">
        <v>12</v>
      </c>
      <c r="F70" s="116">
        <v>13</v>
      </c>
      <c r="G70" s="116">
        <v>10</v>
      </c>
      <c r="H70" s="116">
        <v>11</v>
      </c>
      <c r="I70" s="116">
        <f t="shared" si="0"/>
        <v>56.5</v>
      </c>
      <c r="J70" s="116">
        <f t="shared" si="1"/>
        <v>8.4749999999999996</v>
      </c>
      <c r="K70" s="117">
        <v>4</v>
      </c>
      <c r="L70" s="117">
        <v>3</v>
      </c>
      <c r="M70" s="117">
        <v>4</v>
      </c>
      <c r="N70" s="117">
        <v>3</v>
      </c>
      <c r="O70" s="117">
        <v>2</v>
      </c>
      <c r="P70" s="117">
        <f t="shared" si="2"/>
        <v>16</v>
      </c>
      <c r="Q70" s="117">
        <f t="shared" si="3"/>
        <v>0.8</v>
      </c>
      <c r="R70" s="118">
        <f t="shared" si="4"/>
        <v>1.7749999999999999</v>
      </c>
      <c r="S70" s="118">
        <f t="shared" si="5"/>
        <v>1.9499999999999997</v>
      </c>
      <c r="T70" s="118">
        <f t="shared" si="6"/>
        <v>2.15</v>
      </c>
      <c r="U70" s="118">
        <f t="shared" si="7"/>
        <v>1.65</v>
      </c>
      <c r="V70" s="118">
        <f t="shared" si="8"/>
        <v>1.75</v>
      </c>
      <c r="W70" s="28">
        <f t="shared" si="9"/>
        <v>72.5</v>
      </c>
      <c r="X70" s="120">
        <f t="shared" si="10"/>
        <v>14.5</v>
      </c>
      <c r="Y70" s="125">
        <v>63</v>
      </c>
      <c r="Z70" s="122">
        <f t="shared" si="11"/>
        <v>50.400000000000006</v>
      </c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3"/>
    </row>
    <row r="71" spans="1:44" s="121" customFormat="1" x14ac:dyDescent="0.3">
      <c r="A71" s="115">
        <v>65</v>
      </c>
      <c r="B71" s="125">
        <v>204357</v>
      </c>
      <c r="C71" s="125" t="s">
        <v>168</v>
      </c>
      <c r="D71" s="116">
        <v>13</v>
      </c>
      <c r="E71" s="116">
        <v>14</v>
      </c>
      <c r="F71" s="116">
        <v>12</v>
      </c>
      <c r="G71" s="116">
        <v>10.5</v>
      </c>
      <c r="H71" s="116">
        <v>13</v>
      </c>
      <c r="I71" s="116">
        <f t="shared" si="0"/>
        <v>62.5</v>
      </c>
      <c r="J71" s="116">
        <f t="shared" si="1"/>
        <v>9.375</v>
      </c>
      <c r="K71" s="117">
        <v>5</v>
      </c>
      <c r="L71" s="117">
        <v>3</v>
      </c>
      <c r="M71" s="117">
        <v>4</v>
      </c>
      <c r="N71" s="117">
        <v>4</v>
      </c>
      <c r="O71" s="117">
        <v>3</v>
      </c>
      <c r="P71" s="117">
        <f t="shared" si="2"/>
        <v>19</v>
      </c>
      <c r="Q71" s="117">
        <f t="shared" si="3"/>
        <v>0.95000000000000007</v>
      </c>
      <c r="R71" s="118">
        <f t="shared" si="4"/>
        <v>2.2000000000000002</v>
      </c>
      <c r="S71" s="118">
        <f t="shared" si="5"/>
        <v>2.25</v>
      </c>
      <c r="T71" s="118">
        <f t="shared" si="6"/>
        <v>1.9999999999999998</v>
      </c>
      <c r="U71" s="118">
        <f t="shared" si="7"/>
        <v>1.7749999999999999</v>
      </c>
      <c r="V71" s="118">
        <f t="shared" si="8"/>
        <v>2.1</v>
      </c>
      <c r="W71" s="28">
        <f t="shared" si="9"/>
        <v>81.5</v>
      </c>
      <c r="X71" s="120">
        <f t="shared" si="10"/>
        <v>16.3</v>
      </c>
      <c r="Y71" s="125">
        <v>64</v>
      </c>
      <c r="Z71" s="122">
        <f t="shared" si="11"/>
        <v>51.2</v>
      </c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3"/>
    </row>
    <row r="72" spans="1:44" s="121" customFormat="1" x14ac:dyDescent="0.3">
      <c r="A72" s="115">
        <v>66</v>
      </c>
      <c r="B72" s="125">
        <v>204358</v>
      </c>
      <c r="C72" s="125" t="s">
        <v>169</v>
      </c>
      <c r="D72" s="116">
        <v>8</v>
      </c>
      <c r="E72" s="116">
        <v>9</v>
      </c>
      <c r="F72" s="116">
        <v>7</v>
      </c>
      <c r="G72" s="116">
        <v>6</v>
      </c>
      <c r="H72" s="116">
        <v>8</v>
      </c>
      <c r="I72" s="116">
        <f t="shared" ref="I72:I99" si="12">SUM(D72:H72)</f>
        <v>38</v>
      </c>
      <c r="J72" s="116">
        <f t="shared" ref="J72:J99" si="13">I72*0.15</f>
        <v>5.7</v>
      </c>
      <c r="K72" s="117">
        <v>3</v>
      </c>
      <c r="L72" s="117">
        <v>2</v>
      </c>
      <c r="M72" s="117">
        <v>3</v>
      </c>
      <c r="N72" s="117">
        <v>4</v>
      </c>
      <c r="O72" s="117">
        <v>3</v>
      </c>
      <c r="P72" s="117">
        <f t="shared" ref="P72:P99" si="14">SUM(K72:O72)</f>
        <v>15</v>
      </c>
      <c r="Q72" s="117">
        <f t="shared" ref="Q72:Q99" si="15">P72*0.05</f>
        <v>0.75</v>
      </c>
      <c r="R72" s="118">
        <f t="shared" ref="R72:R99" si="16">D72*0.15+K72*0.05</f>
        <v>1.35</v>
      </c>
      <c r="S72" s="118">
        <f t="shared" ref="S72:S99" si="17">E72*0.15+L72*0.05</f>
        <v>1.45</v>
      </c>
      <c r="T72" s="118">
        <f t="shared" ref="T72:T99" si="18">F72*0.15+M72*0.05</f>
        <v>1.2000000000000002</v>
      </c>
      <c r="U72" s="118">
        <f t="shared" ref="U72:U99" si="19">G72*0.15+N72*0.05</f>
        <v>1.0999999999999999</v>
      </c>
      <c r="V72" s="118">
        <f t="shared" ref="V72:V99" si="20">H72*0.15+O72*0.05</f>
        <v>1.35</v>
      </c>
      <c r="W72" s="28">
        <f t="shared" ref="W72:W99" si="21">I72+P72</f>
        <v>53</v>
      </c>
      <c r="X72" s="120">
        <f t="shared" ref="X72:X99" si="22">W72*0.2</f>
        <v>10.600000000000001</v>
      </c>
      <c r="Y72" s="125">
        <v>39</v>
      </c>
      <c r="Z72" s="122">
        <f t="shared" ref="Z72:Z101" si="23">Y72*0.8</f>
        <v>31.200000000000003</v>
      </c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3"/>
    </row>
    <row r="73" spans="1:44" s="121" customFormat="1" x14ac:dyDescent="0.3">
      <c r="A73" s="115">
        <v>67</v>
      </c>
      <c r="B73" s="125">
        <v>204359</v>
      </c>
      <c r="C73" s="125" t="s">
        <v>170</v>
      </c>
      <c r="D73" s="116"/>
      <c r="E73" s="116"/>
      <c r="F73" s="116"/>
      <c r="G73" s="116"/>
      <c r="H73" s="116"/>
      <c r="I73" s="116"/>
      <c r="J73" s="116"/>
      <c r="K73" s="117"/>
      <c r="L73" s="117"/>
      <c r="M73" s="117"/>
      <c r="N73" s="117"/>
      <c r="O73" s="117"/>
      <c r="P73" s="117"/>
      <c r="Q73" s="117"/>
      <c r="R73" s="118"/>
      <c r="S73" s="118"/>
      <c r="T73" s="118"/>
      <c r="U73" s="118"/>
      <c r="V73" s="118"/>
      <c r="W73" s="28"/>
      <c r="X73" s="120"/>
      <c r="Y73" s="125" t="s">
        <v>199</v>
      </c>
      <c r="Z73" s="122" t="e">
        <f t="shared" si="23"/>
        <v>#VALUE!</v>
      </c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3"/>
    </row>
    <row r="74" spans="1:44" s="121" customFormat="1" x14ac:dyDescent="0.3">
      <c r="A74" s="115">
        <v>68</v>
      </c>
      <c r="B74" s="125">
        <v>204360</v>
      </c>
      <c r="C74" s="125" t="s">
        <v>171</v>
      </c>
      <c r="D74" s="116">
        <v>12</v>
      </c>
      <c r="E74" s="116">
        <v>10</v>
      </c>
      <c r="F74" s="116">
        <v>8</v>
      </c>
      <c r="G74" s="116">
        <v>9</v>
      </c>
      <c r="H74" s="116">
        <v>9</v>
      </c>
      <c r="I74" s="116">
        <f t="shared" si="12"/>
        <v>48</v>
      </c>
      <c r="J74" s="116">
        <f t="shared" si="13"/>
        <v>7.1999999999999993</v>
      </c>
      <c r="K74" s="117">
        <v>2</v>
      </c>
      <c r="L74" s="117">
        <v>3</v>
      </c>
      <c r="M74" s="117">
        <v>2.5</v>
      </c>
      <c r="N74" s="117">
        <v>3</v>
      </c>
      <c r="O74" s="117">
        <v>2</v>
      </c>
      <c r="P74" s="117">
        <f t="shared" si="14"/>
        <v>12.5</v>
      </c>
      <c r="Q74" s="117">
        <f t="shared" si="15"/>
        <v>0.625</v>
      </c>
      <c r="R74" s="118">
        <f t="shared" si="16"/>
        <v>1.9</v>
      </c>
      <c r="S74" s="118">
        <f t="shared" si="17"/>
        <v>1.65</v>
      </c>
      <c r="T74" s="118">
        <f t="shared" si="18"/>
        <v>1.325</v>
      </c>
      <c r="U74" s="118">
        <f t="shared" si="19"/>
        <v>1.5</v>
      </c>
      <c r="V74" s="118">
        <f t="shared" si="20"/>
        <v>1.45</v>
      </c>
      <c r="W74" s="28">
        <f t="shared" si="21"/>
        <v>60.5</v>
      </c>
      <c r="X74" s="120">
        <f t="shared" si="22"/>
        <v>12.100000000000001</v>
      </c>
      <c r="Y74" s="125">
        <v>56</v>
      </c>
      <c r="Z74" s="122">
        <f t="shared" si="23"/>
        <v>44.800000000000004</v>
      </c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3"/>
    </row>
    <row r="75" spans="1:44" s="121" customFormat="1" x14ac:dyDescent="0.3">
      <c r="A75" s="115">
        <v>69</v>
      </c>
      <c r="B75" s="125">
        <v>204361</v>
      </c>
      <c r="C75" s="125" t="s">
        <v>172</v>
      </c>
      <c r="D75" s="116">
        <v>6</v>
      </c>
      <c r="E75" s="116">
        <v>6</v>
      </c>
      <c r="F75" s="116">
        <v>8</v>
      </c>
      <c r="G75" s="116">
        <v>12</v>
      </c>
      <c r="H75" s="116">
        <v>10</v>
      </c>
      <c r="I75" s="116">
        <f t="shared" si="12"/>
        <v>42</v>
      </c>
      <c r="J75" s="116">
        <f t="shared" si="13"/>
        <v>6.3</v>
      </c>
      <c r="K75" s="117">
        <v>3</v>
      </c>
      <c r="L75" s="117">
        <v>3.5</v>
      </c>
      <c r="M75" s="117">
        <v>2</v>
      </c>
      <c r="N75" s="117">
        <v>1</v>
      </c>
      <c r="O75" s="117">
        <v>0</v>
      </c>
      <c r="P75" s="117">
        <f t="shared" si="14"/>
        <v>9.5</v>
      </c>
      <c r="Q75" s="117">
        <f t="shared" si="15"/>
        <v>0.47500000000000003</v>
      </c>
      <c r="R75" s="118">
        <f t="shared" si="16"/>
        <v>1.0499999999999998</v>
      </c>
      <c r="S75" s="118">
        <f t="shared" si="17"/>
        <v>1.075</v>
      </c>
      <c r="T75" s="118">
        <f t="shared" si="18"/>
        <v>1.3</v>
      </c>
      <c r="U75" s="118">
        <f t="shared" si="19"/>
        <v>1.8499999999999999</v>
      </c>
      <c r="V75" s="118">
        <f t="shared" si="20"/>
        <v>1.5</v>
      </c>
      <c r="W75" s="28">
        <f t="shared" si="21"/>
        <v>51.5</v>
      </c>
      <c r="X75" s="120">
        <f t="shared" si="22"/>
        <v>10.3</v>
      </c>
      <c r="Y75" s="125">
        <v>39</v>
      </c>
      <c r="Z75" s="122">
        <f t="shared" si="23"/>
        <v>31.200000000000003</v>
      </c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3"/>
    </row>
    <row r="76" spans="1:44" s="121" customFormat="1" x14ac:dyDescent="0.3">
      <c r="A76" s="115">
        <v>70</v>
      </c>
      <c r="B76" s="125">
        <v>204362</v>
      </c>
      <c r="C76" s="125" t="s">
        <v>173</v>
      </c>
      <c r="D76" s="116">
        <v>8</v>
      </c>
      <c r="E76" s="116">
        <v>9</v>
      </c>
      <c r="F76" s="116">
        <v>8</v>
      </c>
      <c r="G76" s="116">
        <v>12</v>
      </c>
      <c r="H76" s="116">
        <v>10</v>
      </c>
      <c r="I76" s="116">
        <f t="shared" si="12"/>
        <v>47</v>
      </c>
      <c r="J76" s="116">
        <f t="shared" si="13"/>
        <v>7.05</v>
      </c>
      <c r="K76" s="117">
        <v>2</v>
      </c>
      <c r="L76" s="117">
        <v>3</v>
      </c>
      <c r="M76" s="117">
        <v>4</v>
      </c>
      <c r="N76" s="117">
        <v>3</v>
      </c>
      <c r="O76" s="117">
        <v>2</v>
      </c>
      <c r="P76" s="117">
        <f t="shared" si="14"/>
        <v>14</v>
      </c>
      <c r="Q76" s="117">
        <f t="shared" si="15"/>
        <v>0.70000000000000007</v>
      </c>
      <c r="R76" s="118">
        <f t="shared" si="16"/>
        <v>1.3</v>
      </c>
      <c r="S76" s="118">
        <f t="shared" si="17"/>
        <v>1.5</v>
      </c>
      <c r="T76" s="118">
        <f t="shared" si="18"/>
        <v>1.4</v>
      </c>
      <c r="U76" s="118">
        <f t="shared" si="19"/>
        <v>1.9499999999999997</v>
      </c>
      <c r="V76" s="118">
        <f t="shared" si="20"/>
        <v>1.6</v>
      </c>
      <c r="W76" s="28">
        <f t="shared" si="21"/>
        <v>61</v>
      </c>
      <c r="X76" s="120">
        <f t="shared" si="22"/>
        <v>12.200000000000001</v>
      </c>
      <c r="Y76" s="125">
        <v>38</v>
      </c>
      <c r="Z76" s="122">
        <f t="shared" si="23"/>
        <v>30.400000000000002</v>
      </c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3"/>
    </row>
    <row r="77" spans="1:44" s="121" customFormat="1" x14ac:dyDescent="0.3">
      <c r="A77" s="115">
        <v>71</v>
      </c>
      <c r="B77" s="125">
        <v>204363</v>
      </c>
      <c r="C77" s="125" t="s">
        <v>174</v>
      </c>
      <c r="D77" s="116">
        <v>9</v>
      </c>
      <c r="E77" s="116">
        <v>12</v>
      </c>
      <c r="F77" s="116">
        <v>13</v>
      </c>
      <c r="G77" s="116">
        <v>14</v>
      </c>
      <c r="H77" s="116">
        <v>12</v>
      </c>
      <c r="I77" s="116">
        <f t="shared" si="12"/>
        <v>60</v>
      </c>
      <c r="J77" s="116">
        <f t="shared" si="13"/>
        <v>9</v>
      </c>
      <c r="K77" s="117">
        <v>4</v>
      </c>
      <c r="L77" s="117">
        <v>3</v>
      </c>
      <c r="M77" s="117">
        <v>2</v>
      </c>
      <c r="N77" s="117">
        <v>4</v>
      </c>
      <c r="O77" s="117">
        <v>3</v>
      </c>
      <c r="P77" s="117">
        <f t="shared" si="14"/>
        <v>16</v>
      </c>
      <c r="Q77" s="117">
        <f t="shared" si="15"/>
        <v>0.8</v>
      </c>
      <c r="R77" s="118">
        <f t="shared" si="16"/>
        <v>1.5499999999999998</v>
      </c>
      <c r="S77" s="118">
        <f t="shared" si="17"/>
        <v>1.9499999999999997</v>
      </c>
      <c r="T77" s="118">
        <f t="shared" si="18"/>
        <v>2.0499999999999998</v>
      </c>
      <c r="U77" s="118">
        <f t="shared" si="19"/>
        <v>2.3000000000000003</v>
      </c>
      <c r="V77" s="118">
        <f t="shared" si="20"/>
        <v>1.9499999999999997</v>
      </c>
      <c r="W77" s="28">
        <f t="shared" si="21"/>
        <v>76</v>
      </c>
      <c r="X77" s="120">
        <f t="shared" si="22"/>
        <v>15.200000000000001</v>
      </c>
      <c r="Y77" s="125">
        <v>62</v>
      </c>
      <c r="Z77" s="122">
        <f t="shared" si="23"/>
        <v>49.6</v>
      </c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3"/>
    </row>
    <row r="78" spans="1:44" s="121" customFormat="1" x14ac:dyDescent="0.3">
      <c r="A78" s="115">
        <v>72</v>
      </c>
      <c r="B78" s="125">
        <v>204364</v>
      </c>
      <c r="C78" s="125" t="s">
        <v>175</v>
      </c>
      <c r="D78" s="116">
        <v>5</v>
      </c>
      <c r="E78" s="116">
        <v>6</v>
      </c>
      <c r="F78" s="116">
        <v>8</v>
      </c>
      <c r="G78" s="116">
        <v>6</v>
      </c>
      <c r="H78" s="116">
        <v>8</v>
      </c>
      <c r="I78" s="116">
        <f t="shared" si="12"/>
        <v>33</v>
      </c>
      <c r="J78" s="116">
        <f t="shared" si="13"/>
        <v>4.95</v>
      </c>
      <c r="K78" s="117">
        <v>1</v>
      </c>
      <c r="L78" s="117">
        <v>2.5</v>
      </c>
      <c r="M78" s="117">
        <v>3</v>
      </c>
      <c r="N78" s="117">
        <v>2</v>
      </c>
      <c r="O78" s="117">
        <v>2</v>
      </c>
      <c r="P78" s="117">
        <f t="shared" si="14"/>
        <v>10.5</v>
      </c>
      <c r="Q78" s="117">
        <f t="shared" si="15"/>
        <v>0.52500000000000002</v>
      </c>
      <c r="R78" s="118">
        <f t="shared" si="16"/>
        <v>0.8</v>
      </c>
      <c r="S78" s="118">
        <f t="shared" si="17"/>
        <v>1.0249999999999999</v>
      </c>
      <c r="T78" s="118">
        <f t="shared" si="18"/>
        <v>1.35</v>
      </c>
      <c r="U78" s="118">
        <f t="shared" si="19"/>
        <v>0.99999999999999989</v>
      </c>
      <c r="V78" s="118">
        <f t="shared" si="20"/>
        <v>1.3</v>
      </c>
      <c r="W78" s="28">
        <f t="shared" si="21"/>
        <v>43.5</v>
      </c>
      <c r="X78" s="120">
        <f t="shared" si="22"/>
        <v>8.7000000000000011</v>
      </c>
      <c r="Y78" s="125">
        <v>35</v>
      </c>
      <c r="Z78" s="122">
        <f t="shared" si="23"/>
        <v>28</v>
      </c>
      <c r="AA78" s="124"/>
      <c r="AB78" s="124"/>
      <c r="AC78" s="124"/>
      <c r="AD78" s="124"/>
      <c r="AE78" s="124"/>
      <c r="AF78" s="124"/>
      <c r="AG78" s="124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3"/>
    </row>
    <row r="79" spans="1:44" s="121" customFormat="1" x14ac:dyDescent="0.3">
      <c r="A79" s="115">
        <v>73</v>
      </c>
      <c r="B79" s="125">
        <v>204365</v>
      </c>
      <c r="C79" s="125" t="s">
        <v>176</v>
      </c>
      <c r="D79" s="116">
        <v>10.5</v>
      </c>
      <c r="E79" s="116">
        <v>11</v>
      </c>
      <c r="F79" s="116">
        <v>11</v>
      </c>
      <c r="G79" s="116">
        <v>12</v>
      </c>
      <c r="H79" s="116">
        <v>13</v>
      </c>
      <c r="I79" s="116">
        <f t="shared" si="12"/>
        <v>57.5</v>
      </c>
      <c r="J79" s="116">
        <f t="shared" si="13"/>
        <v>8.625</v>
      </c>
      <c r="K79" s="117">
        <v>2.5</v>
      </c>
      <c r="L79" s="117">
        <v>3</v>
      </c>
      <c r="M79" s="117">
        <v>4</v>
      </c>
      <c r="N79" s="117">
        <v>3</v>
      </c>
      <c r="O79" s="117">
        <v>3</v>
      </c>
      <c r="P79" s="117">
        <f t="shared" si="14"/>
        <v>15.5</v>
      </c>
      <c r="Q79" s="117">
        <f t="shared" si="15"/>
        <v>0.77500000000000002</v>
      </c>
      <c r="R79" s="118">
        <f t="shared" si="16"/>
        <v>1.7</v>
      </c>
      <c r="S79" s="118">
        <f t="shared" si="17"/>
        <v>1.7999999999999998</v>
      </c>
      <c r="T79" s="118">
        <f t="shared" si="18"/>
        <v>1.8499999999999999</v>
      </c>
      <c r="U79" s="118">
        <f t="shared" si="19"/>
        <v>1.9499999999999997</v>
      </c>
      <c r="V79" s="118">
        <f t="shared" si="20"/>
        <v>2.1</v>
      </c>
      <c r="W79" s="28">
        <f t="shared" si="21"/>
        <v>73</v>
      </c>
      <c r="X79" s="120">
        <f t="shared" si="22"/>
        <v>14.600000000000001</v>
      </c>
      <c r="Y79" s="125">
        <v>55</v>
      </c>
      <c r="Z79" s="122">
        <f t="shared" si="23"/>
        <v>44</v>
      </c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3"/>
    </row>
    <row r="80" spans="1:44" s="121" customFormat="1" x14ac:dyDescent="0.3">
      <c r="A80" s="115">
        <v>74</v>
      </c>
      <c r="B80" s="125">
        <v>204366</v>
      </c>
      <c r="C80" s="125" t="s">
        <v>177</v>
      </c>
      <c r="D80" s="116">
        <v>9</v>
      </c>
      <c r="E80" s="116">
        <v>8</v>
      </c>
      <c r="F80" s="116">
        <v>9</v>
      </c>
      <c r="G80" s="116">
        <v>12</v>
      </c>
      <c r="H80" s="116">
        <v>10</v>
      </c>
      <c r="I80" s="116">
        <f t="shared" si="12"/>
        <v>48</v>
      </c>
      <c r="J80" s="116">
        <f t="shared" si="13"/>
        <v>7.1999999999999993</v>
      </c>
      <c r="K80" s="117">
        <v>2.5</v>
      </c>
      <c r="L80" s="117">
        <v>3</v>
      </c>
      <c r="M80" s="117">
        <v>2</v>
      </c>
      <c r="N80" s="117">
        <v>3</v>
      </c>
      <c r="O80" s="117">
        <v>2</v>
      </c>
      <c r="P80" s="117">
        <f t="shared" si="14"/>
        <v>12.5</v>
      </c>
      <c r="Q80" s="117">
        <f t="shared" si="15"/>
        <v>0.625</v>
      </c>
      <c r="R80" s="118">
        <f t="shared" si="16"/>
        <v>1.4749999999999999</v>
      </c>
      <c r="S80" s="118">
        <f t="shared" si="17"/>
        <v>1.35</v>
      </c>
      <c r="T80" s="118">
        <f t="shared" si="18"/>
        <v>1.45</v>
      </c>
      <c r="U80" s="118">
        <f t="shared" si="19"/>
        <v>1.9499999999999997</v>
      </c>
      <c r="V80" s="118">
        <f t="shared" si="20"/>
        <v>1.6</v>
      </c>
      <c r="W80" s="28">
        <f t="shared" si="21"/>
        <v>60.5</v>
      </c>
      <c r="X80" s="120">
        <f t="shared" si="22"/>
        <v>12.100000000000001</v>
      </c>
      <c r="Y80" s="125">
        <v>63</v>
      </c>
      <c r="Z80" s="122">
        <f t="shared" si="23"/>
        <v>50.400000000000006</v>
      </c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3"/>
    </row>
    <row r="81" spans="1:44" s="121" customFormat="1" x14ac:dyDescent="0.3">
      <c r="A81" s="115">
        <v>75</v>
      </c>
      <c r="B81" s="125">
        <v>204367</v>
      </c>
      <c r="C81" s="125" t="s">
        <v>178</v>
      </c>
      <c r="D81" s="116">
        <v>8</v>
      </c>
      <c r="E81" s="116">
        <v>9</v>
      </c>
      <c r="F81" s="116">
        <v>8</v>
      </c>
      <c r="G81" s="116">
        <v>7</v>
      </c>
      <c r="H81" s="116">
        <v>6</v>
      </c>
      <c r="I81" s="116">
        <f t="shared" si="12"/>
        <v>38</v>
      </c>
      <c r="J81" s="116">
        <f t="shared" si="13"/>
        <v>5.7</v>
      </c>
      <c r="K81" s="117">
        <v>1</v>
      </c>
      <c r="L81" s="117">
        <v>1.5</v>
      </c>
      <c r="M81" s="117">
        <v>3</v>
      </c>
      <c r="N81" s="117">
        <v>2</v>
      </c>
      <c r="O81" s="117">
        <v>2</v>
      </c>
      <c r="P81" s="117">
        <f t="shared" si="14"/>
        <v>9.5</v>
      </c>
      <c r="Q81" s="117">
        <f t="shared" si="15"/>
        <v>0.47500000000000003</v>
      </c>
      <c r="R81" s="118">
        <f t="shared" si="16"/>
        <v>1.25</v>
      </c>
      <c r="S81" s="118">
        <f t="shared" si="17"/>
        <v>1.4249999999999998</v>
      </c>
      <c r="T81" s="118">
        <f t="shared" si="18"/>
        <v>1.35</v>
      </c>
      <c r="U81" s="118">
        <f t="shared" si="19"/>
        <v>1.1500000000000001</v>
      </c>
      <c r="V81" s="118">
        <f t="shared" si="20"/>
        <v>0.99999999999999989</v>
      </c>
      <c r="W81" s="28">
        <f t="shared" si="21"/>
        <v>47.5</v>
      </c>
      <c r="X81" s="120">
        <f t="shared" si="22"/>
        <v>9.5</v>
      </c>
      <c r="Y81" s="125">
        <v>44</v>
      </c>
      <c r="Z81" s="122">
        <f t="shared" si="23"/>
        <v>35.200000000000003</v>
      </c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3"/>
    </row>
    <row r="82" spans="1:44" s="121" customFormat="1" x14ac:dyDescent="0.3">
      <c r="A82" s="115">
        <v>76</v>
      </c>
      <c r="B82" s="125">
        <v>204368</v>
      </c>
      <c r="C82" s="125" t="s">
        <v>179</v>
      </c>
      <c r="D82" s="116">
        <v>10.5</v>
      </c>
      <c r="E82" s="116">
        <v>8</v>
      </c>
      <c r="F82" s="116">
        <v>9</v>
      </c>
      <c r="G82" s="116">
        <v>10</v>
      </c>
      <c r="H82" s="116">
        <v>10</v>
      </c>
      <c r="I82" s="116">
        <f t="shared" si="12"/>
        <v>47.5</v>
      </c>
      <c r="J82" s="116">
        <f t="shared" si="13"/>
        <v>7.125</v>
      </c>
      <c r="K82" s="117">
        <v>2.5</v>
      </c>
      <c r="L82" s="117">
        <v>3</v>
      </c>
      <c r="M82" s="117">
        <v>4</v>
      </c>
      <c r="N82" s="117">
        <v>3</v>
      </c>
      <c r="O82" s="117">
        <v>3</v>
      </c>
      <c r="P82" s="117">
        <f t="shared" si="14"/>
        <v>15.5</v>
      </c>
      <c r="Q82" s="117">
        <f t="shared" si="15"/>
        <v>0.77500000000000002</v>
      </c>
      <c r="R82" s="118">
        <f t="shared" si="16"/>
        <v>1.7</v>
      </c>
      <c r="S82" s="118">
        <f t="shared" si="17"/>
        <v>1.35</v>
      </c>
      <c r="T82" s="118">
        <f t="shared" si="18"/>
        <v>1.5499999999999998</v>
      </c>
      <c r="U82" s="118">
        <f t="shared" si="19"/>
        <v>1.65</v>
      </c>
      <c r="V82" s="118">
        <f t="shared" si="20"/>
        <v>1.65</v>
      </c>
      <c r="W82" s="28">
        <f t="shared" si="21"/>
        <v>63</v>
      </c>
      <c r="X82" s="120">
        <f t="shared" si="22"/>
        <v>12.600000000000001</v>
      </c>
      <c r="Y82" s="125">
        <v>51</v>
      </c>
      <c r="Z82" s="122">
        <f t="shared" si="23"/>
        <v>40.800000000000004</v>
      </c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3"/>
    </row>
    <row r="83" spans="1:44" s="121" customFormat="1" x14ac:dyDescent="0.3">
      <c r="A83" s="115">
        <v>77</v>
      </c>
      <c r="B83" s="125">
        <v>204369</v>
      </c>
      <c r="C83" s="125" t="s">
        <v>180</v>
      </c>
      <c r="D83" s="116">
        <v>12.5</v>
      </c>
      <c r="E83" s="116">
        <v>13</v>
      </c>
      <c r="F83" s="116">
        <v>14</v>
      </c>
      <c r="G83" s="116">
        <v>12</v>
      </c>
      <c r="H83" s="116">
        <v>10</v>
      </c>
      <c r="I83" s="116">
        <f t="shared" si="12"/>
        <v>61.5</v>
      </c>
      <c r="J83" s="116">
        <f t="shared" si="13"/>
        <v>9.2249999999999996</v>
      </c>
      <c r="K83" s="117">
        <v>4</v>
      </c>
      <c r="L83" s="117">
        <v>3</v>
      </c>
      <c r="M83" s="117">
        <v>4</v>
      </c>
      <c r="N83" s="117">
        <v>3</v>
      </c>
      <c r="O83" s="117">
        <v>3</v>
      </c>
      <c r="P83" s="117">
        <f t="shared" si="14"/>
        <v>17</v>
      </c>
      <c r="Q83" s="117">
        <f t="shared" si="15"/>
        <v>0.85000000000000009</v>
      </c>
      <c r="R83" s="118">
        <f t="shared" si="16"/>
        <v>2.0750000000000002</v>
      </c>
      <c r="S83" s="118">
        <f t="shared" si="17"/>
        <v>2.1</v>
      </c>
      <c r="T83" s="118">
        <f t="shared" si="18"/>
        <v>2.3000000000000003</v>
      </c>
      <c r="U83" s="118">
        <f t="shared" si="19"/>
        <v>1.9499999999999997</v>
      </c>
      <c r="V83" s="118">
        <f t="shared" si="20"/>
        <v>1.65</v>
      </c>
      <c r="W83" s="28">
        <f t="shared" si="21"/>
        <v>78.5</v>
      </c>
      <c r="X83" s="120">
        <f t="shared" si="22"/>
        <v>15.700000000000001</v>
      </c>
      <c r="Y83" s="125">
        <v>57</v>
      </c>
      <c r="Z83" s="122">
        <f t="shared" si="23"/>
        <v>45.6</v>
      </c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24"/>
      <c r="AL83" s="124"/>
      <c r="AM83" s="124"/>
      <c r="AN83" s="124"/>
      <c r="AO83" s="124"/>
      <c r="AP83" s="124"/>
      <c r="AQ83" s="124"/>
      <c r="AR83" s="123"/>
    </row>
    <row r="84" spans="1:44" s="121" customFormat="1" x14ac:dyDescent="0.3">
      <c r="A84" s="115">
        <v>78</v>
      </c>
      <c r="B84" s="125">
        <v>204370</v>
      </c>
      <c r="C84" s="125" t="s">
        <v>181</v>
      </c>
      <c r="D84" s="116">
        <v>9</v>
      </c>
      <c r="E84" s="116">
        <v>12</v>
      </c>
      <c r="F84" s="116">
        <v>13</v>
      </c>
      <c r="G84" s="116">
        <v>14</v>
      </c>
      <c r="H84" s="116">
        <v>10</v>
      </c>
      <c r="I84" s="116">
        <f t="shared" si="12"/>
        <v>58</v>
      </c>
      <c r="J84" s="116">
        <f t="shared" si="13"/>
        <v>8.6999999999999993</v>
      </c>
      <c r="K84" s="117">
        <v>4</v>
      </c>
      <c r="L84" s="117">
        <v>3</v>
      </c>
      <c r="M84" s="117">
        <v>2</v>
      </c>
      <c r="N84" s="117">
        <v>2.5</v>
      </c>
      <c r="O84" s="117">
        <v>3</v>
      </c>
      <c r="P84" s="117">
        <f t="shared" si="14"/>
        <v>14.5</v>
      </c>
      <c r="Q84" s="117">
        <f t="shared" si="15"/>
        <v>0.72500000000000009</v>
      </c>
      <c r="R84" s="118">
        <f t="shared" si="16"/>
        <v>1.5499999999999998</v>
      </c>
      <c r="S84" s="118">
        <f t="shared" si="17"/>
        <v>1.9499999999999997</v>
      </c>
      <c r="T84" s="118">
        <f t="shared" si="18"/>
        <v>2.0499999999999998</v>
      </c>
      <c r="U84" s="118">
        <f t="shared" si="19"/>
        <v>2.2250000000000001</v>
      </c>
      <c r="V84" s="118">
        <f t="shared" si="20"/>
        <v>1.65</v>
      </c>
      <c r="W84" s="28">
        <f t="shared" si="21"/>
        <v>72.5</v>
      </c>
      <c r="X84" s="120">
        <f t="shared" si="22"/>
        <v>14.5</v>
      </c>
      <c r="Y84" s="125">
        <v>56</v>
      </c>
      <c r="Z84" s="122">
        <f t="shared" si="23"/>
        <v>44.800000000000004</v>
      </c>
      <c r="AA84" s="124"/>
      <c r="AB84" s="124"/>
      <c r="AC84" s="124"/>
      <c r="AD84" s="124"/>
      <c r="AE84" s="124"/>
      <c r="AF84" s="124"/>
      <c r="AG84" s="124"/>
      <c r="AH84" s="124"/>
      <c r="AI84" s="124"/>
      <c r="AJ84" s="124"/>
      <c r="AK84" s="124"/>
      <c r="AL84" s="124"/>
      <c r="AM84" s="124"/>
      <c r="AN84" s="124"/>
      <c r="AO84" s="124"/>
      <c r="AP84" s="124"/>
      <c r="AQ84" s="124"/>
      <c r="AR84" s="123"/>
    </row>
    <row r="85" spans="1:44" s="121" customFormat="1" x14ac:dyDescent="0.3">
      <c r="A85" s="115">
        <v>79</v>
      </c>
      <c r="B85" s="125">
        <v>204371</v>
      </c>
      <c r="C85" s="125" t="s">
        <v>182</v>
      </c>
      <c r="D85" s="116">
        <v>8</v>
      </c>
      <c r="E85" s="116">
        <v>7</v>
      </c>
      <c r="F85" s="116">
        <v>6</v>
      </c>
      <c r="G85" s="116">
        <v>8</v>
      </c>
      <c r="H85" s="116">
        <v>6</v>
      </c>
      <c r="I85" s="116">
        <f t="shared" si="12"/>
        <v>35</v>
      </c>
      <c r="J85" s="116">
        <f t="shared" si="13"/>
        <v>5.25</v>
      </c>
      <c r="K85" s="117">
        <v>2</v>
      </c>
      <c r="L85" s="117">
        <v>2.5</v>
      </c>
      <c r="M85" s="117">
        <v>3</v>
      </c>
      <c r="N85" s="117">
        <v>4</v>
      </c>
      <c r="O85" s="117">
        <v>4</v>
      </c>
      <c r="P85" s="117">
        <f t="shared" si="14"/>
        <v>15.5</v>
      </c>
      <c r="Q85" s="117">
        <f t="shared" si="15"/>
        <v>0.77500000000000002</v>
      </c>
      <c r="R85" s="118">
        <f t="shared" si="16"/>
        <v>1.3</v>
      </c>
      <c r="S85" s="118">
        <f t="shared" si="17"/>
        <v>1.175</v>
      </c>
      <c r="T85" s="118">
        <f t="shared" si="18"/>
        <v>1.0499999999999998</v>
      </c>
      <c r="U85" s="118">
        <f t="shared" si="19"/>
        <v>1.4</v>
      </c>
      <c r="V85" s="118">
        <f t="shared" si="20"/>
        <v>1.0999999999999999</v>
      </c>
      <c r="W85" s="28">
        <f t="shared" si="21"/>
        <v>50.5</v>
      </c>
      <c r="X85" s="120">
        <f t="shared" si="22"/>
        <v>10.100000000000001</v>
      </c>
      <c r="Y85" s="125">
        <v>40</v>
      </c>
      <c r="Z85" s="122">
        <f t="shared" si="23"/>
        <v>32</v>
      </c>
      <c r="AA85" s="124"/>
      <c r="AB85" s="124"/>
      <c r="AC85" s="124"/>
      <c r="AD85" s="124"/>
      <c r="AE85" s="124"/>
      <c r="AF85" s="124"/>
      <c r="AG85" s="124"/>
      <c r="AH85" s="124"/>
      <c r="AI85" s="124"/>
      <c r="AJ85" s="124"/>
      <c r="AK85" s="124"/>
      <c r="AL85" s="124"/>
      <c r="AM85" s="124"/>
      <c r="AN85" s="124"/>
      <c r="AO85" s="124"/>
      <c r="AP85" s="124"/>
      <c r="AQ85" s="124"/>
      <c r="AR85" s="123"/>
    </row>
    <row r="86" spans="1:44" s="121" customFormat="1" x14ac:dyDescent="0.3">
      <c r="A86" s="115">
        <v>80</v>
      </c>
      <c r="B86" s="125">
        <v>204372</v>
      </c>
      <c r="C86" s="125" t="s">
        <v>183</v>
      </c>
      <c r="D86" s="116">
        <v>13</v>
      </c>
      <c r="E86" s="116">
        <v>14</v>
      </c>
      <c r="F86" s="116">
        <v>15</v>
      </c>
      <c r="G86" s="116">
        <v>12</v>
      </c>
      <c r="H86" s="116">
        <v>10</v>
      </c>
      <c r="I86" s="116">
        <f t="shared" si="12"/>
        <v>64</v>
      </c>
      <c r="J86" s="116">
        <f t="shared" si="13"/>
        <v>9.6</v>
      </c>
      <c r="K86" s="117">
        <v>2</v>
      </c>
      <c r="L86" s="117">
        <v>2</v>
      </c>
      <c r="M86" s="117">
        <v>2.5</v>
      </c>
      <c r="N86" s="117">
        <v>2</v>
      </c>
      <c r="O86" s="117">
        <v>2</v>
      </c>
      <c r="P86" s="117">
        <f t="shared" si="14"/>
        <v>10.5</v>
      </c>
      <c r="Q86" s="117">
        <f t="shared" si="15"/>
        <v>0.52500000000000002</v>
      </c>
      <c r="R86" s="118">
        <f t="shared" si="16"/>
        <v>2.0499999999999998</v>
      </c>
      <c r="S86" s="118">
        <f t="shared" si="17"/>
        <v>2.2000000000000002</v>
      </c>
      <c r="T86" s="118">
        <f t="shared" si="18"/>
        <v>2.375</v>
      </c>
      <c r="U86" s="118">
        <f t="shared" si="19"/>
        <v>1.9</v>
      </c>
      <c r="V86" s="118">
        <f t="shared" si="20"/>
        <v>1.6</v>
      </c>
      <c r="W86" s="28">
        <f t="shared" si="21"/>
        <v>74.5</v>
      </c>
      <c r="X86" s="120">
        <f t="shared" si="22"/>
        <v>14.9</v>
      </c>
      <c r="Y86" s="125">
        <v>56</v>
      </c>
      <c r="Z86" s="122">
        <f t="shared" si="23"/>
        <v>44.800000000000004</v>
      </c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3"/>
    </row>
    <row r="87" spans="1:44" s="121" customFormat="1" x14ac:dyDescent="0.3">
      <c r="A87" s="115">
        <v>81</v>
      </c>
      <c r="B87" s="125">
        <v>204373</v>
      </c>
      <c r="C87" s="125" t="s">
        <v>184</v>
      </c>
      <c r="D87" s="116">
        <v>12</v>
      </c>
      <c r="E87" s="116">
        <v>10</v>
      </c>
      <c r="F87" s="116">
        <v>12</v>
      </c>
      <c r="G87" s="116">
        <v>11.5</v>
      </c>
      <c r="H87" s="116">
        <v>11</v>
      </c>
      <c r="I87" s="116">
        <f t="shared" si="12"/>
        <v>56.5</v>
      </c>
      <c r="J87" s="116">
        <f t="shared" si="13"/>
        <v>8.4749999999999996</v>
      </c>
      <c r="K87" s="117">
        <v>4</v>
      </c>
      <c r="L87" s="117">
        <v>3</v>
      </c>
      <c r="M87" s="117">
        <v>2</v>
      </c>
      <c r="N87" s="117">
        <v>4</v>
      </c>
      <c r="O87" s="117">
        <v>3</v>
      </c>
      <c r="P87" s="117">
        <f t="shared" si="14"/>
        <v>16</v>
      </c>
      <c r="Q87" s="117">
        <f t="shared" si="15"/>
        <v>0.8</v>
      </c>
      <c r="R87" s="118">
        <f t="shared" si="16"/>
        <v>1.9999999999999998</v>
      </c>
      <c r="S87" s="118">
        <f t="shared" si="17"/>
        <v>1.65</v>
      </c>
      <c r="T87" s="118">
        <f t="shared" si="18"/>
        <v>1.9</v>
      </c>
      <c r="U87" s="118">
        <f t="shared" si="19"/>
        <v>1.9249999999999998</v>
      </c>
      <c r="V87" s="118">
        <f t="shared" si="20"/>
        <v>1.7999999999999998</v>
      </c>
      <c r="W87" s="28">
        <f t="shared" si="21"/>
        <v>72.5</v>
      </c>
      <c r="X87" s="120">
        <f t="shared" si="22"/>
        <v>14.5</v>
      </c>
      <c r="Y87" s="125">
        <v>57</v>
      </c>
      <c r="Z87" s="122">
        <f t="shared" si="23"/>
        <v>45.6</v>
      </c>
      <c r="AA87" s="124"/>
      <c r="AB87" s="124"/>
      <c r="AC87" s="124"/>
      <c r="AD87" s="124"/>
      <c r="AE87" s="124"/>
      <c r="AF87" s="124"/>
      <c r="AG87" s="124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3"/>
    </row>
    <row r="88" spans="1:44" s="121" customFormat="1" x14ac:dyDescent="0.3">
      <c r="A88" s="115">
        <v>82</v>
      </c>
      <c r="B88" s="125">
        <v>204374</v>
      </c>
      <c r="C88" s="125" t="s">
        <v>185</v>
      </c>
      <c r="D88" s="116">
        <v>8</v>
      </c>
      <c r="E88" s="116">
        <v>9</v>
      </c>
      <c r="F88" s="116">
        <v>7</v>
      </c>
      <c r="G88" s="116">
        <v>6</v>
      </c>
      <c r="H88" s="116">
        <v>8</v>
      </c>
      <c r="I88" s="116">
        <f t="shared" si="12"/>
        <v>38</v>
      </c>
      <c r="J88" s="116">
        <f t="shared" si="13"/>
        <v>5.7</v>
      </c>
      <c r="K88" s="117">
        <v>4</v>
      </c>
      <c r="L88" s="117">
        <v>2</v>
      </c>
      <c r="M88" s="117">
        <v>5</v>
      </c>
      <c r="N88" s="117">
        <v>4</v>
      </c>
      <c r="O88" s="117">
        <v>3</v>
      </c>
      <c r="P88" s="117">
        <f t="shared" si="14"/>
        <v>18</v>
      </c>
      <c r="Q88" s="117">
        <f t="shared" si="15"/>
        <v>0.9</v>
      </c>
      <c r="R88" s="118">
        <f t="shared" si="16"/>
        <v>1.4</v>
      </c>
      <c r="S88" s="118">
        <f t="shared" si="17"/>
        <v>1.45</v>
      </c>
      <c r="T88" s="118">
        <f t="shared" si="18"/>
        <v>1.3</v>
      </c>
      <c r="U88" s="118">
        <f t="shared" si="19"/>
        <v>1.0999999999999999</v>
      </c>
      <c r="V88" s="118">
        <f t="shared" si="20"/>
        <v>1.35</v>
      </c>
      <c r="W88" s="28">
        <f t="shared" si="21"/>
        <v>56</v>
      </c>
      <c r="X88" s="120">
        <f t="shared" si="22"/>
        <v>11.200000000000001</v>
      </c>
      <c r="Y88" s="125">
        <v>45</v>
      </c>
      <c r="Z88" s="122">
        <f t="shared" si="23"/>
        <v>36</v>
      </c>
      <c r="AA88" s="124"/>
      <c r="AB88" s="124"/>
      <c r="AC88" s="124"/>
      <c r="AD88" s="124"/>
      <c r="AE88" s="124"/>
      <c r="AF88" s="124"/>
      <c r="AG88" s="124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3"/>
    </row>
    <row r="89" spans="1:44" s="121" customFormat="1" x14ac:dyDescent="0.3">
      <c r="A89" s="115">
        <v>83</v>
      </c>
      <c r="B89" s="125">
        <v>204375</v>
      </c>
      <c r="C89" s="125" t="s">
        <v>186</v>
      </c>
      <c r="D89" s="116">
        <v>12</v>
      </c>
      <c r="E89" s="116">
        <v>13</v>
      </c>
      <c r="F89" s="116">
        <v>14</v>
      </c>
      <c r="G89" s="116">
        <v>10</v>
      </c>
      <c r="H89" s="116">
        <v>12</v>
      </c>
      <c r="I89" s="116">
        <f t="shared" si="12"/>
        <v>61</v>
      </c>
      <c r="J89" s="116">
        <f t="shared" si="13"/>
        <v>9.15</v>
      </c>
      <c r="K89" s="117">
        <v>2</v>
      </c>
      <c r="L89" s="117">
        <v>2.5</v>
      </c>
      <c r="M89" s="117">
        <v>3</v>
      </c>
      <c r="N89" s="117">
        <v>2</v>
      </c>
      <c r="O89" s="117">
        <v>1</v>
      </c>
      <c r="P89" s="117">
        <f t="shared" si="14"/>
        <v>10.5</v>
      </c>
      <c r="Q89" s="117">
        <f t="shared" si="15"/>
        <v>0.52500000000000002</v>
      </c>
      <c r="R89" s="118">
        <f t="shared" si="16"/>
        <v>1.9</v>
      </c>
      <c r="S89" s="118">
        <f t="shared" si="17"/>
        <v>2.0750000000000002</v>
      </c>
      <c r="T89" s="118">
        <f t="shared" si="18"/>
        <v>2.25</v>
      </c>
      <c r="U89" s="118">
        <f t="shared" si="19"/>
        <v>1.6</v>
      </c>
      <c r="V89" s="118">
        <f t="shared" si="20"/>
        <v>1.8499999999999999</v>
      </c>
      <c r="W89" s="28">
        <f t="shared" si="21"/>
        <v>71.5</v>
      </c>
      <c r="X89" s="120">
        <f t="shared" si="22"/>
        <v>14.3</v>
      </c>
      <c r="Y89" s="125">
        <v>63</v>
      </c>
      <c r="Z89" s="122">
        <f t="shared" si="23"/>
        <v>50.400000000000006</v>
      </c>
      <c r="AA89" s="124"/>
      <c r="AB89" s="124"/>
      <c r="AC89" s="124"/>
      <c r="AD89" s="124"/>
      <c r="AE89" s="124"/>
      <c r="AF89" s="124"/>
      <c r="AG89" s="124"/>
      <c r="AH89" s="124"/>
      <c r="AI89" s="124"/>
      <c r="AJ89" s="124"/>
      <c r="AK89" s="124"/>
      <c r="AL89" s="124"/>
      <c r="AM89" s="124"/>
      <c r="AN89" s="124"/>
      <c r="AO89" s="124"/>
      <c r="AP89" s="124"/>
      <c r="AQ89" s="124"/>
      <c r="AR89" s="123"/>
    </row>
    <row r="90" spans="1:44" s="121" customFormat="1" x14ac:dyDescent="0.3">
      <c r="A90" s="115">
        <v>84</v>
      </c>
      <c r="B90" s="125">
        <v>207376</v>
      </c>
      <c r="C90" s="125" t="s">
        <v>187</v>
      </c>
      <c r="D90" s="116">
        <v>12</v>
      </c>
      <c r="E90" s="116">
        <v>13</v>
      </c>
      <c r="F90" s="116">
        <v>14</v>
      </c>
      <c r="G90" s="116">
        <v>10</v>
      </c>
      <c r="H90" s="116">
        <v>12</v>
      </c>
      <c r="I90" s="116">
        <f t="shared" si="12"/>
        <v>61</v>
      </c>
      <c r="J90" s="116">
        <f t="shared" si="13"/>
        <v>9.15</v>
      </c>
      <c r="K90" s="117">
        <v>2</v>
      </c>
      <c r="L90" s="117">
        <v>3</v>
      </c>
      <c r="M90" s="117">
        <v>2.5</v>
      </c>
      <c r="N90" s="117">
        <v>2</v>
      </c>
      <c r="O90" s="117">
        <v>2</v>
      </c>
      <c r="P90" s="117">
        <f t="shared" si="14"/>
        <v>11.5</v>
      </c>
      <c r="Q90" s="117">
        <f t="shared" si="15"/>
        <v>0.57500000000000007</v>
      </c>
      <c r="R90" s="118">
        <f t="shared" si="16"/>
        <v>1.9</v>
      </c>
      <c r="S90" s="118">
        <f t="shared" si="17"/>
        <v>2.1</v>
      </c>
      <c r="T90" s="118">
        <f t="shared" si="18"/>
        <v>2.2250000000000001</v>
      </c>
      <c r="U90" s="118">
        <f t="shared" si="19"/>
        <v>1.6</v>
      </c>
      <c r="V90" s="118">
        <f t="shared" si="20"/>
        <v>1.9</v>
      </c>
      <c r="W90" s="28">
        <f t="shared" si="21"/>
        <v>72.5</v>
      </c>
      <c r="X90" s="120">
        <f t="shared" si="22"/>
        <v>14.5</v>
      </c>
      <c r="Y90" s="125">
        <v>66</v>
      </c>
      <c r="Z90" s="122">
        <f t="shared" si="23"/>
        <v>52.800000000000004</v>
      </c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3"/>
    </row>
    <row r="91" spans="1:44" s="121" customFormat="1" x14ac:dyDescent="0.3">
      <c r="A91" s="115">
        <v>85</v>
      </c>
      <c r="B91" s="125">
        <v>204377</v>
      </c>
      <c r="C91" s="125" t="s">
        <v>188</v>
      </c>
      <c r="D91" s="116">
        <v>9</v>
      </c>
      <c r="E91" s="116">
        <v>8</v>
      </c>
      <c r="F91" s="116">
        <v>9</v>
      </c>
      <c r="G91" s="116">
        <v>8</v>
      </c>
      <c r="H91" s="116">
        <v>9</v>
      </c>
      <c r="I91" s="116">
        <f t="shared" si="12"/>
        <v>43</v>
      </c>
      <c r="J91" s="116">
        <f t="shared" si="13"/>
        <v>6.45</v>
      </c>
      <c r="K91" s="117">
        <v>1</v>
      </c>
      <c r="L91" s="117">
        <v>1.5</v>
      </c>
      <c r="M91" s="117">
        <v>2.5</v>
      </c>
      <c r="N91" s="117">
        <v>2</v>
      </c>
      <c r="O91" s="117">
        <v>2</v>
      </c>
      <c r="P91" s="117">
        <f t="shared" si="14"/>
        <v>9</v>
      </c>
      <c r="Q91" s="117">
        <f t="shared" si="15"/>
        <v>0.45</v>
      </c>
      <c r="R91" s="118">
        <f t="shared" si="16"/>
        <v>1.4</v>
      </c>
      <c r="S91" s="118">
        <f t="shared" si="17"/>
        <v>1.2749999999999999</v>
      </c>
      <c r="T91" s="118">
        <f t="shared" si="18"/>
        <v>1.4749999999999999</v>
      </c>
      <c r="U91" s="118">
        <f t="shared" si="19"/>
        <v>1.3</v>
      </c>
      <c r="V91" s="118">
        <f t="shared" si="20"/>
        <v>1.45</v>
      </c>
      <c r="W91" s="28">
        <f t="shared" si="21"/>
        <v>52</v>
      </c>
      <c r="X91" s="120">
        <f t="shared" si="22"/>
        <v>10.4</v>
      </c>
      <c r="Y91" s="125">
        <v>51</v>
      </c>
      <c r="Z91" s="122">
        <f t="shared" si="23"/>
        <v>40.800000000000004</v>
      </c>
      <c r="AA91" s="124"/>
      <c r="AB91" s="124"/>
      <c r="AC91" s="124"/>
      <c r="AD91" s="124"/>
      <c r="AE91" s="124"/>
      <c r="AF91" s="124"/>
      <c r="AG91" s="124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3"/>
    </row>
    <row r="92" spans="1:44" s="121" customFormat="1" x14ac:dyDescent="0.3">
      <c r="A92" s="115">
        <v>86</v>
      </c>
      <c r="B92" s="125">
        <v>204378</v>
      </c>
      <c r="C92" s="125" t="s">
        <v>189</v>
      </c>
      <c r="D92" s="116">
        <v>10</v>
      </c>
      <c r="E92" s="116">
        <v>12</v>
      </c>
      <c r="F92" s="116">
        <v>14</v>
      </c>
      <c r="G92" s="116">
        <v>12</v>
      </c>
      <c r="H92" s="116">
        <v>10</v>
      </c>
      <c r="I92" s="116">
        <f t="shared" si="12"/>
        <v>58</v>
      </c>
      <c r="J92" s="116">
        <f t="shared" si="13"/>
        <v>8.6999999999999993</v>
      </c>
      <c r="K92" s="117">
        <v>4</v>
      </c>
      <c r="L92" s="117">
        <v>3</v>
      </c>
      <c r="M92" s="117">
        <v>5</v>
      </c>
      <c r="N92" s="117">
        <v>4</v>
      </c>
      <c r="O92" s="117">
        <v>4</v>
      </c>
      <c r="P92" s="117">
        <f t="shared" si="14"/>
        <v>20</v>
      </c>
      <c r="Q92" s="117">
        <f t="shared" si="15"/>
        <v>1</v>
      </c>
      <c r="R92" s="118">
        <f t="shared" si="16"/>
        <v>1.7</v>
      </c>
      <c r="S92" s="118">
        <f t="shared" si="17"/>
        <v>1.9499999999999997</v>
      </c>
      <c r="T92" s="118">
        <f t="shared" si="18"/>
        <v>2.35</v>
      </c>
      <c r="U92" s="118">
        <f t="shared" si="19"/>
        <v>1.9999999999999998</v>
      </c>
      <c r="V92" s="118">
        <f t="shared" si="20"/>
        <v>1.7</v>
      </c>
      <c r="W92" s="28">
        <f t="shared" si="21"/>
        <v>78</v>
      </c>
      <c r="X92" s="120">
        <f t="shared" si="22"/>
        <v>15.600000000000001</v>
      </c>
      <c r="Y92" s="125">
        <v>55</v>
      </c>
      <c r="Z92" s="122">
        <f t="shared" si="23"/>
        <v>44</v>
      </c>
      <c r="AA92" s="124"/>
      <c r="AB92" s="124"/>
      <c r="AC92" s="124"/>
      <c r="AD92" s="124"/>
      <c r="AE92" s="124"/>
      <c r="AF92" s="124"/>
      <c r="AG92" s="124"/>
      <c r="AH92" s="124"/>
      <c r="AI92" s="124"/>
      <c r="AJ92" s="124"/>
      <c r="AK92" s="124"/>
      <c r="AL92" s="124"/>
      <c r="AM92" s="124"/>
      <c r="AN92" s="124"/>
      <c r="AO92" s="124"/>
      <c r="AP92" s="124"/>
      <c r="AQ92" s="124"/>
      <c r="AR92" s="123"/>
    </row>
    <row r="93" spans="1:44" s="121" customFormat="1" x14ac:dyDescent="0.3">
      <c r="A93" s="115">
        <v>87</v>
      </c>
      <c r="B93" s="125">
        <v>204379</v>
      </c>
      <c r="C93" s="125" t="s">
        <v>190</v>
      </c>
      <c r="D93" s="116"/>
      <c r="E93" s="116"/>
      <c r="F93" s="116"/>
      <c r="G93" s="116"/>
      <c r="H93" s="116"/>
      <c r="I93" s="116"/>
      <c r="J93" s="116"/>
      <c r="K93" s="117"/>
      <c r="L93" s="117"/>
      <c r="M93" s="117"/>
      <c r="N93" s="117"/>
      <c r="O93" s="117"/>
      <c r="P93" s="117"/>
      <c r="Q93" s="117"/>
      <c r="R93" s="118"/>
      <c r="S93" s="118"/>
      <c r="T93" s="118"/>
      <c r="U93" s="118"/>
      <c r="V93" s="118"/>
      <c r="W93" s="28">
        <f t="shared" si="21"/>
        <v>0</v>
      </c>
      <c r="X93" s="120">
        <f t="shared" si="22"/>
        <v>0</v>
      </c>
      <c r="Y93" s="125" t="s">
        <v>199</v>
      </c>
      <c r="Z93" s="122" t="e">
        <f t="shared" si="23"/>
        <v>#VALUE!</v>
      </c>
      <c r="AA93" s="124"/>
      <c r="AB93" s="124"/>
      <c r="AC93" s="124"/>
      <c r="AD93" s="124"/>
      <c r="AE93" s="124"/>
      <c r="AF93" s="124"/>
      <c r="AG93" s="124"/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3"/>
    </row>
    <row r="94" spans="1:44" s="121" customFormat="1" x14ac:dyDescent="0.3">
      <c r="A94" s="115">
        <v>88</v>
      </c>
      <c r="B94" s="125">
        <v>207380</v>
      </c>
      <c r="C94" s="125" t="s">
        <v>191</v>
      </c>
      <c r="D94" s="116">
        <v>9</v>
      </c>
      <c r="E94" s="116">
        <v>12</v>
      </c>
      <c r="F94" s="116">
        <v>10</v>
      </c>
      <c r="G94" s="116">
        <v>10.5</v>
      </c>
      <c r="H94" s="116">
        <v>11</v>
      </c>
      <c r="I94" s="116">
        <f t="shared" si="12"/>
        <v>52.5</v>
      </c>
      <c r="J94" s="116">
        <f t="shared" si="13"/>
        <v>7.875</v>
      </c>
      <c r="K94" s="117">
        <v>4.5</v>
      </c>
      <c r="L94" s="117">
        <v>4.5</v>
      </c>
      <c r="M94" s="117">
        <v>4</v>
      </c>
      <c r="N94" s="117">
        <v>2</v>
      </c>
      <c r="O94" s="117">
        <v>4</v>
      </c>
      <c r="P94" s="117">
        <f t="shared" si="14"/>
        <v>19</v>
      </c>
      <c r="Q94" s="117">
        <f t="shared" si="15"/>
        <v>0.95000000000000007</v>
      </c>
      <c r="R94" s="118">
        <f t="shared" si="16"/>
        <v>1.575</v>
      </c>
      <c r="S94" s="118">
        <f t="shared" si="17"/>
        <v>2.0249999999999999</v>
      </c>
      <c r="T94" s="118">
        <f t="shared" si="18"/>
        <v>1.7</v>
      </c>
      <c r="U94" s="118">
        <f t="shared" si="19"/>
        <v>1.675</v>
      </c>
      <c r="V94" s="118">
        <f t="shared" si="20"/>
        <v>1.8499999999999999</v>
      </c>
      <c r="W94" s="28">
        <f t="shared" si="21"/>
        <v>71.5</v>
      </c>
      <c r="X94" s="120">
        <f t="shared" si="22"/>
        <v>14.3</v>
      </c>
      <c r="Y94" s="125">
        <v>47</v>
      </c>
      <c r="Z94" s="122">
        <f t="shared" si="23"/>
        <v>37.6</v>
      </c>
      <c r="AA94" s="124"/>
      <c r="AB94" s="124"/>
      <c r="AC94" s="124"/>
      <c r="AD94" s="124"/>
      <c r="AE94" s="124"/>
      <c r="AF94" s="124"/>
      <c r="AG94" s="124"/>
      <c r="AH94" s="124"/>
      <c r="AI94" s="124"/>
      <c r="AJ94" s="124"/>
      <c r="AK94" s="124"/>
      <c r="AL94" s="124"/>
      <c r="AM94" s="124"/>
      <c r="AN94" s="124"/>
      <c r="AO94" s="124"/>
      <c r="AP94" s="124"/>
      <c r="AQ94" s="124"/>
      <c r="AR94" s="123"/>
    </row>
    <row r="95" spans="1:44" s="121" customFormat="1" x14ac:dyDescent="0.3">
      <c r="A95" s="115">
        <v>89</v>
      </c>
      <c r="B95" s="125">
        <v>204381</v>
      </c>
      <c r="C95" s="125" t="s">
        <v>192</v>
      </c>
      <c r="D95" s="116">
        <v>8</v>
      </c>
      <c r="E95" s="116">
        <v>9</v>
      </c>
      <c r="F95" s="116">
        <v>8</v>
      </c>
      <c r="G95" s="116">
        <v>7</v>
      </c>
      <c r="H95" s="116">
        <v>6</v>
      </c>
      <c r="I95" s="116">
        <f t="shared" si="12"/>
        <v>38</v>
      </c>
      <c r="J95" s="116">
        <f t="shared" si="13"/>
        <v>5.7</v>
      </c>
      <c r="K95" s="117">
        <v>3</v>
      </c>
      <c r="L95" s="117">
        <v>1</v>
      </c>
      <c r="M95" s="117">
        <v>2</v>
      </c>
      <c r="N95" s="117">
        <v>3</v>
      </c>
      <c r="O95" s="117">
        <v>2</v>
      </c>
      <c r="P95" s="117">
        <f t="shared" si="14"/>
        <v>11</v>
      </c>
      <c r="Q95" s="117">
        <f t="shared" si="15"/>
        <v>0.55000000000000004</v>
      </c>
      <c r="R95" s="118">
        <f t="shared" si="16"/>
        <v>1.35</v>
      </c>
      <c r="S95" s="118">
        <f t="shared" si="17"/>
        <v>1.4</v>
      </c>
      <c r="T95" s="118">
        <f t="shared" si="18"/>
        <v>1.3</v>
      </c>
      <c r="U95" s="118">
        <f t="shared" si="19"/>
        <v>1.2000000000000002</v>
      </c>
      <c r="V95" s="118">
        <f t="shared" si="20"/>
        <v>0.99999999999999989</v>
      </c>
      <c r="W95" s="28">
        <f t="shared" si="21"/>
        <v>49</v>
      </c>
      <c r="X95" s="120">
        <f t="shared" si="22"/>
        <v>9.8000000000000007</v>
      </c>
      <c r="Y95" s="125">
        <v>36</v>
      </c>
      <c r="Z95" s="122">
        <f t="shared" si="23"/>
        <v>28.8</v>
      </c>
      <c r="AA95" s="124"/>
      <c r="AB95" s="124"/>
      <c r="AC95" s="124"/>
      <c r="AD95" s="124"/>
      <c r="AE95" s="124"/>
      <c r="AF95" s="124"/>
      <c r="AG95" s="124"/>
      <c r="AH95" s="124"/>
      <c r="AI95" s="124"/>
      <c r="AJ95" s="124"/>
      <c r="AK95" s="124"/>
      <c r="AL95" s="124"/>
      <c r="AM95" s="124"/>
      <c r="AN95" s="124"/>
      <c r="AO95" s="124"/>
      <c r="AP95" s="124"/>
      <c r="AQ95" s="124"/>
      <c r="AR95" s="123"/>
    </row>
    <row r="96" spans="1:44" s="121" customFormat="1" x14ac:dyDescent="0.3">
      <c r="A96" s="115">
        <v>90</v>
      </c>
      <c r="B96" s="125">
        <v>204382</v>
      </c>
      <c r="C96" s="125" t="s">
        <v>193</v>
      </c>
      <c r="D96" s="116">
        <v>12</v>
      </c>
      <c r="E96" s="116">
        <v>10</v>
      </c>
      <c r="F96" s="116">
        <v>8</v>
      </c>
      <c r="G96" s="116">
        <v>12</v>
      </c>
      <c r="H96" s="116">
        <v>13</v>
      </c>
      <c r="I96" s="116">
        <f t="shared" si="12"/>
        <v>55</v>
      </c>
      <c r="J96" s="116">
        <f t="shared" si="13"/>
        <v>8.25</v>
      </c>
      <c r="K96" s="117">
        <v>5</v>
      </c>
      <c r="L96" s="117">
        <v>4</v>
      </c>
      <c r="M96" s="117">
        <v>3</v>
      </c>
      <c r="N96" s="117">
        <v>2</v>
      </c>
      <c r="O96" s="117">
        <v>4</v>
      </c>
      <c r="P96" s="117">
        <f t="shared" si="14"/>
        <v>18</v>
      </c>
      <c r="Q96" s="117">
        <f t="shared" si="15"/>
        <v>0.9</v>
      </c>
      <c r="R96" s="118">
        <f t="shared" si="16"/>
        <v>2.0499999999999998</v>
      </c>
      <c r="S96" s="118">
        <f t="shared" si="17"/>
        <v>1.7</v>
      </c>
      <c r="T96" s="118">
        <f t="shared" si="18"/>
        <v>1.35</v>
      </c>
      <c r="U96" s="118">
        <f t="shared" si="19"/>
        <v>1.9</v>
      </c>
      <c r="V96" s="118">
        <f t="shared" si="20"/>
        <v>2.15</v>
      </c>
      <c r="W96" s="28">
        <f t="shared" si="21"/>
        <v>73</v>
      </c>
      <c r="X96" s="120">
        <f t="shared" si="22"/>
        <v>14.600000000000001</v>
      </c>
      <c r="Y96" s="125">
        <v>60</v>
      </c>
      <c r="Z96" s="122">
        <f t="shared" si="23"/>
        <v>48</v>
      </c>
      <c r="AA96" s="124"/>
      <c r="AB96" s="124"/>
      <c r="AC96" s="124"/>
      <c r="AD96" s="124"/>
      <c r="AE96" s="124"/>
      <c r="AF96" s="124"/>
      <c r="AG96" s="124"/>
      <c r="AH96" s="124"/>
      <c r="AI96" s="124"/>
      <c r="AJ96" s="124"/>
      <c r="AK96" s="124"/>
      <c r="AL96" s="124"/>
      <c r="AM96" s="124"/>
      <c r="AN96" s="124"/>
      <c r="AO96" s="124"/>
      <c r="AP96" s="124"/>
      <c r="AQ96" s="124"/>
      <c r="AR96" s="123"/>
    </row>
    <row r="97" spans="1:44" s="121" customFormat="1" x14ac:dyDescent="0.3">
      <c r="A97" s="115">
        <v>91</v>
      </c>
      <c r="B97" s="125">
        <v>204383</v>
      </c>
      <c r="C97" s="125" t="s">
        <v>194</v>
      </c>
      <c r="D97" s="116">
        <v>8</v>
      </c>
      <c r="E97" s="116">
        <v>9</v>
      </c>
      <c r="F97" s="116">
        <v>9</v>
      </c>
      <c r="G97" s="116">
        <v>12</v>
      </c>
      <c r="H97" s="116">
        <v>10</v>
      </c>
      <c r="I97" s="116">
        <f t="shared" si="12"/>
        <v>48</v>
      </c>
      <c r="J97" s="116">
        <f t="shared" si="13"/>
        <v>7.1999999999999993</v>
      </c>
      <c r="K97" s="117">
        <v>2.5</v>
      </c>
      <c r="L97" s="117">
        <v>2</v>
      </c>
      <c r="M97" s="117">
        <v>5</v>
      </c>
      <c r="N97" s="117">
        <v>4</v>
      </c>
      <c r="O97" s="117">
        <v>4</v>
      </c>
      <c r="P97" s="117">
        <f t="shared" si="14"/>
        <v>17.5</v>
      </c>
      <c r="Q97" s="117">
        <f t="shared" si="15"/>
        <v>0.875</v>
      </c>
      <c r="R97" s="118">
        <f t="shared" si="16"/>
        <v>1.325</v>
      </c>
      <c r="S97" s="118">
        <f t="shared" si="17"/>
        <v>1.45</v>
      </c>
      <c r="T97" s="118">
        <f t="shared" si="18"/>
        <v>1.5999999999999999</v>
      </c>
      <c r="U97" s="118">
        <f t="shared" si="19"/>
        <v>1.9999999999999998</v>
      </c>
      <c r="V97" s="118">
        <f t="shared" si="20"/>
        <v>1.7</v>
      </c>
      <c r="W97" s="28">
        <f t="shared" si="21"/>
        <v>65.5</v>
      </c>
      <c r="X97" s="120">
        <f t="shared" si="22"/>
        <v>13.100000000000001</v>
      </c>
      <c r="Y97" s="125">
        <v>52</v>
      </c>
      <c r="Z97" s="122">
        <f t="shared" si="23"/>
        <v>41.6</v>
      </c>
      <c r="AA97" s="124"/>
      <c r="AB97" s="124"/>
      <c r="AC97" s="124"/>
      <c r="AD97" s="124"/>
      <c r="AE97" s="124"/>
      <c r="AF97" s="124"/>
      <c r="AG97" s="124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3"/>
    </row>
    <row r="98" spans="1:44" s="121" customFormat="1" x14ac:dyDescent="0.3">
      <c r="A98" s="115">
        <v>92</v>
      </c>
      <c r="B98" s="125">
        <v>204384</v>
      </c>
      <c r="C98" s="125" t="s">
        <v>195</v>
      </c>
      <c r="D98" s="116">
        <v>4</v>
      </c>
      <c r="E98" s="116">
        <v>5</v>
      </c>
      <c r="F98" s="116">
        <v>6</v>
      </c>
      <c r="G98" s="116">
        <v>6</v>
      </c>
      <c r="H98" s="116">
        <v>5</v>
      </c>
      <c r="I98" s="116">
        <f t="shared" si="12"/>
        <v>26</v>
      </c>
      <c r="J98" s="116">
        <f t="shared" si="13"/>
        <v>3.9</v>
      </c>
      <c r="K98" s="117">
        <v>2</v>
      </c>
      <c r="L98" s="117">
        <v>1</v>
      </c>
      <c r="M98" s="117">
        <v>2</v>
      </c>
      <c r="N98" s="117">
        <v>3</v>
      </c>
      <c r="O98" s="117">
        <v>2</v>
      </c>
      <c r="P98" s="117">
        <f t="shared" si="14"/>
        <v>10</v>
      </c>
      <c r="Q98" s="117">
        <f t="shared" si="15"/>
        <v>0.5</v>
      </c>
      <c r="R98" s="118">
        <f t="shared" si="16"/>
        <v>0.7</v>
      </c>
      <c r="S98" s="118">
        <f t="shared" si="17"/>
        <v>0.8</v>
      </c>
      <c r="T98" s="118">
        <f t="shared" si="18"/>
        <v>0.99999999999999989</v>
      </c>
      <c r="U98" s="118">
        <f t="shared" si="19"/>
        <v>1.0499999999999998</v>
      </c>
      <c r="V98" s="118">
        <f t="shared" si="20"/>
        <v>0.85</v>
      </c>
      <c r="W98" s="28">
        <f t="shared" si="21"/>
        <v>36</v>
      </c>
      <c r="X98" s="120">
        <f t="shared" si="22"/>
        <v>7.2</v>
      </c>
      <c r="Y98" s="125">
        <v>35</v>
      </c>
      <c r="Z98" s="122">
        <f t="shared" si="23"/>
        <v>28</v>
      </c>
      <c r="AA98" s="124"/>
      <c r="AB98" s="124"/>
      <c r="AC98" s="124"/>
      <c r="AD98" s="124"/>
      <c r="AE98" s="124"/>
      <c r="AF98" s="124"/>
      <c r="AG98" s="124"/>
      <c r="AH98" s="124"/>
      <c r="AI98" s="124"/>
      <c r="AJ98" s="124"/>
      <c r="AK98" s="124"/>
      <c r="AL98" s="124"/>
      <c r="AM98" s="124"/>
      <c r="AN98" s="124"/>
      <c r="AO98" s="124"/>
      <c r="AP98" s="124"/>
      <c r="AQ98" s="124"/>
      <c r="AR98" s="123"/>
    </row>
    <row r="99" spans="1:44" s="121" customFormat="1" x14ac:dyDescent="0.3">
      <c r="A99" s="115">
        <v>93</v>
      </c>
      <c r="B99" s="125">
        <v>204385</v>
      </c>
      <c r="C99" s="125" t="s">
        <v>196</v>
      </c>
      <c r="D99" s="116">
        <v>8</v>
      </c>
      <c r="E99" s="116">
        <v>9</v>
      </c>
      <c r="F99" s="116">
        <v>8</v>
      </c>
      <c r="G99" s="116">
        <v>7</v>
      </c>
      <c r="H99" s="116">
        <v>6</v>
      </c>
      <c r="I99" s="116">
        <f t="shared" si="12"/>
        <v>38</v>
      </c>
      <c r="J99" s="116">
        <f t="shared" si="13"/>
        <v>5.7</v>
      </c>
      <c r="K99" s="117">
        <v>2</v>
      </c>
      <c r="L99" s="117">
        <v>1</v>
      </c>
      <c r="M99" s="117">
        <v>2</v>
      </c>
      <c r="N99" s="117">
        <v>3</v>
      </c>
      <c r="O99" s="117">
        <v>2</v>
      </c>
      <c r="P99" s="117">
        <f t="shared" si="14"/>
        <v>10</v>
      </c>
      <c r="Q99" s="117">
        <f t="shared" si="15"/>
        <v>0.5</v>
      </c>
      <c r="R99" s="118">
        <f t="shared" si="16"/>
        <v>1.3</v>
      </c>
      <c r="S99" s="118">
        <f t="shared" si="17"/>
        <v>1.4</v>
      </c>
      <c r="T99" s="118">
        <f t="shared" si="18"/>
        <v>1.3</v>
      </c>
      <c r="U99" s="118">
        <f t="shared" si="19"/>
        <v>1.2000000000000002</v>
      </c>
      <c r="V99" s="118">
        <f t="shared" si="20"/>
        <v>0.99999999999999989</v>
      </c>
      <c r="W99" s="28">
        <f t="shared" si="21"/>
        <v>48</v>
      </c>
      <c r="X99" s="120">
        <f t="shared" si="22"/>
        <v>9.6000000000000014</v>
      </c>
      <c r="Y99" s="125">
        <v>37</v>
      </c>
      <c r="Z99" s="122">
        <f t="shared" si="23"/>
        <v>29.6</v>
      </c>
      <c r="AA99" s="124"/>
      <c r="AB99" s="124"/>
      <c r="AC99" s="124"/>
      <c r="AD99" s="124"/>
      <c r="AE99" s="124"/>
      <c r="AF99" s="124"/>
      <c r="AG99" s="124"/>
      <c r="AH99" s="124"/>
      <c r="AI99" s="124"/>
      <c r="AJ99" s="124"/>
      <c r="AK99" s="124"/>
      <c r="AL99" s="124"/>
      <c r="AM99" s="124"/>
      <c r="AN99" s="124"/>
      <c r="AO99" s="124"/>
      <c r="AP99" s="124"/>
      <c r="AQ99" s="124"/>
      <c r="AR99" s="123"/>
    </row>
    <row r="100" spans="1:44" s="121" customFormat="1" x14ac:dyDescent="0.3">
      <c r="A100" s="115">
        <v>94</v>
      </c>
      <c r="B100" s="125">
        <v>204386</v>
      </c>
      <c r="C100" s="125" t="s">
        <v>197</v>
      </c>
      <c r="D100" s="116"/>
      <c r="E100" s="116"/>
      <c r="F100" s="116"/>
      <c r="G100" s="116"/>
      <c r="H100" s="116"/>
      <c r="I100" s="116"/>
      <c r="J100" s="116"/>
      <c r="K100" s="117"/>
      <c r="L100" s="117"/>
      <c r="M100" s="117"/>
      <c r="N100" s="117"/>
      <c r="O100" s="117"/>
      <c r="P100" s="117"/>
      <c r="Q100" s="117"/>
      <c r="R100" s="118"/>
      <c r="S100" s="119"/>
      <c r="T100" s="119"/>
      <c r="U100" s="119"/>
      <c r="V100" s="119"/>
      <c r="W100" s="28"/>
      <c r="X100" s="120"/>
      <c r="Y100" s="125" t="s">
        <v>199</v>
      </c>
      <c r="Z100" s="122" t="e">
        <f t="shared" si="23"/>
        <v>#VALUE!</v>
      </c>
      <c r="AA100" s="124"/>
      <c r="AB100" s="124"/>
      <c r="AC100" s="124"/>
      <c r="AD100" s="124"/>
      <c r="AE100" s="124"/>
      <c r="AF100" s="124"/>
      <c r="AG100" s="124"/>
      <c r="AH100" s="124"/>
      <c r="AI100" s="124"/>
      <c r="AJ100" s="124"/>
      <c r="AK100" s="124"/>
      <c r="AL100" s="124"/>
      <c r="AM100" s="124"/>
      <c r="AN100" s="124"/>
      <c r="AO100" s="124"/>
      <c r="AP100" s="124"/>
      <c r="AQ100" s="124"/>
      <c r="AR100" s="123"/>
    </row>
    <row r="101" spans="1:44" s="121" customFormat="1" x14ac:dyDescent="0.3">
      <c r="A101" s="115">
        <v>95</v>
      </c>
      <c r="B101" s="125">
        <v>204387</v>
      </c>
      <c r="C101" s="125" t="s">
        <v>198</v>
      </c>
      <c r="D101" s="116"/>
      <c r="E101" s="116"/>
      <c r="F101" s="116"/>
      <c r="G101" s="116"/>
      <c r="H101" s="116"/>
      <c r="I101" s="116"/>
      <c r="J101" s="116"/>
      <c r="K101" s="117"/>
      <c r="L101" s="117"/>
      <c r="M101" s="117"/>
      <c r="N101" s="117"/>
      <c r="O101" s="117"/>
      <c r="P101" s="117"/>
      <c r="Q101" s="117"/>
      <c r="R101" s="118"/>
      <c r="S101" s="119"/>
      <c r="T101" s="119"/>
      <c r="U101" s="119"/>
      <c r="V101" s="119"/>
      <c r="W101" s="28"/>
      <c r="X101" s="120"/>
      <c r="Y101" s="125" t="s">
        <v>199</v>
      </c>
      <c r="Z101" s="122" t="e">
        <f t="shared" si="23"/>
        <v>#VALUE!</v>
      </c>
      <c r="AA101" s="124"/>
      <c r="AB101" s="124"/>
      <c r="AC101" s="124"/>
      <c r="AD101" s="124"/>
      <c r="AE101" s="124"/>
      <c r="AF101" s="124"/>
      <c r="AG101" s="124"/>
      <c r="AH101" s="124"/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3"/>
    </row>
    <row r="102" spans="1:44" ht="21" thickBot="1" x14ac:dyDescent="0.35"/>
    <row r="103" spans="1:44" x14ac:dyDescent="0.3">
      <c r="A103" s="135" t="s">
        <v>17</v>
      </c>
      <c r="B103" s="136"/>
      <c r="C103" s="137"/>
      <c r="D103" s="6">
        <f t="shared" ref="D103:V103" si="24">COUNT(D7:D101)</f>
        <v>86</v>
      </c>
      <c r="E103" s="6">
        <f t="shared" si="24"/>
        <v>86</v>
      </c>
      <c r="F103" s="6">
        <f t="shared" si="24"/>
        <v>86</v>
      </c>
      <c r="G103" s="6">
        <f t="shared" si="24"/>
        <v>86</v>
      </c>
      <c r="H103" s="6">
        <f t="shared" si="24"/>
        <v>86</v>
      </c>
      <c r="I103" s="7">
        <f t="shared" si="24"/>
        <v>86</v>
      </c>
      <c r="J103" s="7">
        <f t="shared" si="24"/>
        <v>86</v>
      </c>
      <c r="K103" s="78">
        <f t="shared" si="24"/>
        <v>86</v>
      </c>
      <c r="L103" s="78">
        <f t="shared" si="24"/>
        <v>86</v>
      </c>
      <c r="M103" s="78">
        <f t="shared" si="24"/>
        <v>86</v>
      </c>
      <c r="N103" s="78">
        <f t="shared" si="24"/>
        <v>86</v>
      </c>
      <c r="O103" s="78">
        <f t="shared" si="24"/>
        <v>86</v>
      </c>
      <c r="P103" s="75">
        <f t="shared" si="24"/>
        <v>86</v>
      </c>
      <c r="Q103" s="75">
        <f t="shared" si="24"/>
        <v>86</v>
      </c>
      <c r="R103" s="89">
        <f t="shared" si="24"/>
        <v>86</v>
      </c>
      <c r="S103" s="89">
        <f t="shared" si="24"/>
        <v>86</v>
      </c>
      <c r="T103" s="89">
        <f t="shared" si="24"/>
        <v>86</v>
      </c>
      <c r="U103" s="89">
        <f t="shared" si="24"/>
        <v>86</v>
      </c>
      <c r="V103" s="89">
        <f t="shared" si="24"/>
        <v>86</v>
      </c>
      <c r="W103" s="92">
        <f>COUNT(W6:W101)</f>
        <v>87</v>
      </c>
      <c r="X103" s="92">
        <f>COUNT(X6:X101)</f>
        <v>87</v>
      </c>
      <c r="Y103" s="92">
        <f>COUNT(Y6:Y101)</f>
        <v>86</v>
      </c>
      <c r="Z103" s="92">
        <f>COUNT(Z6:Z101)</f>
        <v>86</v>
      </c>
    </row>
    <row r="104" spans="1:44" ht="21" customHeight="1" x14ac:dyDescent="0.3">
      <c r="A104" s="138" t="s">
        <v>18</v>
      </c>
      <c r="B104" s="139"/>
      <c r="C104" s="140"/>
      <c r="D104" s="8">
        <v>20</v>
      </c>
      <c r="E104" s="9">
        <v>20</v>
      </c>
      <c r="F104" s="9">
        <v>20</v>
      </c>
      <c r="G104" s="9">
        <v>20</v>
      </c>
      <c r="H104" s="81">
        <v>20</v>
      </c>
      <c r="I104" s="10">
        <f>SUM(D104:H104)</f>
        <v>100</v>
      </c>
      <c r="J104" s="82">
        <f>I104*0.15</f>
        <v>15</v>
      </c>
      <c r="K104" s="79">
        <v>6</v>
      </c>
      <c r="L104" s="13">
        <v>6</v>
      </c>
      <c r="M104" s="13">
        <v>6</v>
      </c>
      <c r="N104" s="13">
        <v>6</v>
      </c>
      <c r="O104" s="80">
        <v>6</v>
      </c>
      <c r="P104" s="76">
        <f>SUM(K104:O104)</f>
        <v>30</v>
      </c>
      <c r="Q104" s="87">
        <f>P104*0.05</f>
        <v>1.5</v>
      </c>
      <c r="R104" s="90">
        <f>(D104*0.15+K104*0.05)</f>
        <v>3.3</v>
      </c>
      <c r="S104" s="15">
        <f>((E104*0.15+L104*0.05))</f>
        <v>3.3</v>
      </c>
      <c r="T104" s="15">
        <f t="shared" ref="T104:U104" si="25">((F104*0.15+M104*0.05))</f>
        <v>3.3</v>
      </c>
      <c r="U104" s="15">
        <f t="shared" si="25"/>
        <v>3.3</v>
      </c>
      <c r="V104" s="16">
        <f>((H104*0.15+O104*0.05))</f>
        <v>3.3</v>
      </c>
      <c r="W104" s="93">
        <v>130</v>
      </c>
      <c r="X104" s="91">
        <f>W104*0.2</f>
        <v>26</v>
      </c>
      <c r="Y104" s="14">
        <v>100</v>
      </c>
      <c r="Z104" s="76">
        <f>Y104*0.8</f>
        <v>80</v>
      </c>
    </row>
    <row r="105" spans="1:44" x14ac:dyDescent="0.3">
      <c r="A105" s="138" t="s">
        <v>79</v>
      </c>
      <c r="B105" s="139"/>
      <c r="C105" s="140"/>
      <c r="D105" s="8">
        <f>D104*0.4</f>
        <v>8</v>
      </c>
      <c r="E105" s="9">
        <f>E104*0.4</f>
        <v>8</v>
      </c>
      <c r="F105" s="9">
        <f t="shared" ref="F105:J105" si="26">F104*0.4</f>
        <v>8</v>
      </c>
      <c r="G105" s="9">
        <f t="shared" si="26"/>
        <v>8</v>
      </c>
      <c r="H105" s="81">
        <f t="shared" si="26"/>
        <v>8</v>
      </c>
      <c r="I105" s="10">
        <f t="shared" si="26"/>
        <v>40</v>
      </c>
      <c r="J105" s="82">
        <f t="shared" si="26"/>
        <v>6</v>
      </c>
      <c r="K105" s="79">
        <f>K104*0.4</f>
        <v>2.4000000000000004</v>
      </c>
      <c r="L105" s="13">
        <f>L104*0.4</f>
        <v>2.4000000000000004</v>
      </c>
      <c r="M105" s="13">
        <f t="shared" ref="M105:Z105" si="27">M104*0.4</f>
        <v>2.4000000000000004</v>
      </c>
      <c r="N105" s="13">
        <f t="shared" si="27"/>
        <v>2.4000000000000004</v>
      </c>
      <c r="O105" s="80">
        <f t="shared" si="27"/>
        <v>2.4000000000000004</v>
      </c>
      <c r="P105" s="76">
        <f t="shared" si="27"/>
        <v>12</v>
      </c>
      <c r="Q105" s="87">
        <f t="shared" si="27"/>
        <v>0.60000000000000009</v>
      </c>
      <c r="R105" s="90">
        <f t="shared" si="27"/>
        <v>1.32</v>
      </c>
      <c r="S105" s="15">
        <f t="shared" si="27"/>
        <v>1.32</v>
      </c>
      <c r="T105" s="15">
        <f t="shared" si="27"/>
        <v>1.32</v>
      </c>
      <c r="U105" s="15">
        <f t="shared" si="27"/>
        <v>1.32</v>
      </c>
      <c r="V105" s="16">
        <f t="shared" si="27"/>
        <v>1.32</v>
      </c>
      <c r="W105" s="93">
        <f t="shared" si="27"/>
        <v>52</v>
      </c>
      <c r="X105" s="91">
        <f t="shared" si="27"/>
        <v>10.4</v>
      </c>
      <c r="Y105" s="14">
        <f t="shared" si="27"/>
        <v>40</v>
      </c>
      <c r="Z105" s="76">
        <f t="shared" si="27"/>
        <v>32</v>
      </c>
    </row>
    <row r="106" spans="1:44" ht="21" customHeight="1" x14ac:dyDescent="0.3">
      <c r="A106" s="138" t="s">
        <v>19</v>
      </c>
      <c r="B106" s="139"/>
      <c r="C106" s="140"/>
      <c r="D106" s="8">
        <f>COUNTIF(D7:D101, "&gt;=8")</f>
        <v>64</v>
      </c>
      <c r="E106" s="8">
        <f t="shared" ref="E106:H106" si="28">COUNTIF(E7:E101, "&gt;=8")</f>
        <v>61</v>
      </c>
      <c r="F106" s="8">
        <f t="shared" si="28"/>
        <v>64</v>
      </c>
      <c r="G106" s="8">
        <f t="shared" si="28"/>
        <v>60</v>
      </c>
      <c r="H106" s="8">
        <f t="shared" si="28"/>
        <v>57</v>
      </c>
      <c r="I106" s="8">
        <f>COUNTIF(I7:I101, "&gt;=40")</f>
        <v>56</v>
      </c>
      <c r="J106" s="8">
        <f>COUNTIF(J7:J101, "&gt;=6")</f>
        <v>56</v>
      </c>
      <c r="K106" s="8">
        <f>COUNTIF(K7:K101, "&gt;=2.4")</f>
        <v>43</v>
      </c>
      <c r="L106" s="8">
        <f t="shared" ref="L106:O106" si="29">COUNTIF(L7:L101, "&gt;=2.4")</f>
        <v>56</v>
      </c>
      <c r="M106" s="8">
        <f t="shared" si="29"/>
        <v>43</v>
      </c>
      <c r="N106" s="8">
        <f t="shared" si="29"/>
        <v>49</v>
      </c>
      <c r="O106" s="8">
        <f t="shared" si="29"/>
        <v>47</v>
      </c>
      <c r="P106" s="8">
        <f>COUNTIF(P7:P101, "&gt;=12")</f>
        <v>51</v>
      </c>
      <c r="Q106" s="8">
        <f>COUNTIF(Q7:Q101, "&gt;=.6")</f>
        <v>51</v>
      </c>
      <c r="R106" s="8">
        <f>COUNTIF(R7:R101, "&gt;=1.32")</f>
        <v>53</v>
      </c>
      <c r="S106" s="8">
        <f t="shared" ref="S106:V106" si="30">COUNTIF(S7:S101, "&gt;=1.32")</f>
        <v>58</v>
      </c>
      <c r="T106" s="8">
        <f t="shared" si="30"/>
        <v>53</v>
      </c>
      <c r="U106" s="8">
        <f t="shared" si="30"/>
        <v>54</v>
      </c>
      <c r="V106" s="8">
        <f t="shared" si="30"/>
        <v>54</v>
      </c>
      <c r="W106" s="8">
        <f>COUNTIF(W7:W101, "&gt;=52")</f>
        <v>57</v>
      </c>
      <c r="X106" s="8">
        <f>COUNTIF(X7:X101, "&gt;=10.4")</f>
        <v>57</v>
      </c>
      <c r="Y106" s="8">
        <f>COUNTIF(Y7:Y101, "&gt;=40")</f>
        <v>57</v>
      </c>
      <c r="Z106" s="8">
        <f>COUNTIF(Z7:Z101, "&gt;=32")</f>
        <v>57</v>
      </c>
    </row>
    <row r="107" spans="1:44" x14ac:dyDescent="0.3">
      <c r="A107" s="138" t="s">
        <v>20</v>
      </c>
      <c r="B107" s="139"/>
      <c r="C107" s="140"/>
      <c r="D107" s="83" t="str">
        <f xml:space="preserve"> IF(((D106/COUNT(D7:D101))*100)&gt;=60,"3", IF(AND(((D106/COUNT(D7:D101))*100)&lt;60, ((D106/COUNT(D7:D101))*100)&gt;=50),"2", IF( AND(((D106/COUNT(D7:D101))*100)&lt;50, ((D106/COUNT(D7:D101))*100)&gt;=40),"1","0")))</f>
        <v>3</v>
      </c>
      <c r="E107" s="83" t="str">
        <f t="shared" ref="E107:Z107" si="31" xml:space="preserve"> IF(((E106/COUNT(E7:E101))*100)&gt;=60,"3", IF(AND(((E106/COUNT(E7:E101))*100)&lt;60, ((E106/COUNT(E7:E101))*100)&gt;=50),"2", IF( AND(((E106/COUNT(E7:E101))*100)&lt;50, ((E106/COUNT(E7:E101))*100)&gt;=40),"1","0")))</f>
        <v>3</v>
      </c>
      <c r="F107" s="83" t="str">
        <f t="shared" si="31"/>
        <v>3</v>
      </c>
      <c r="G107" s="83" t="str">
        <f t="shared" si="31"/>
        <v>3</v>
      </c>
      <c r="H107" s="83" t="str">
        <f t="shared" si="31"/>
        <v>3</v>
      </c>
      <c r="I107" s="83" t="str">
        <f t="shared" si="31"/>
        <v>3</v>
      </c>
      <c r="J107" s="83" t="str">
        <f t="shared" si="31"/>
        <v>3</v>
      </c>
      <c r="K107" s="83" t="str">
        <f t="shared" si="31"/>
        <v>2</v>
      </c>
      <c r="L107" s="83" t="str">
        <f t="shared" si="31"/>
        <v>3</v>
      </c>
      <c r="M107" s="83" t="str">
        <f t="shared" si="31"/>
        <v>2</v>
      </c>
      <c r="N107" s="83" t="str">
        <f t="shared" si="31"/>
        <v>2</v>
      </c>
      <c r="O107" s="83" t="str">
        <f t="shared" si="31"/>
        <v>2</v>
      </c>
      <c r="P107" s="83" t="str">
        <f t="shared" si="31"/>
        <v>2</v>
      </c>
      <c r="Q107" s="83" t="str">
        <f t="shared" si="31"/>
        <v>2</v>
      </c>
      <c r="R107" s="83" t="str">
        <f t="shared" si="31"/>
        <v>3</v>
      </c>
      <c r="S107" s="83" t="str">
        <f t="shared" si="31"/>
        <v>3</v>
      </c>
      <c r="T107" s="83" t="str">
        <f t="shared" si="31"/>
        <v>3</v>
      </c>
      <c r="U107" s="83" t="str">
        <f t="shared" si="31"/>
        <v>3</v>
      </c>
      <c r="V107" s="83" t="str">
        <f t="shared" si="31"/>
        <v>3</v>
      </c>
      <c r="W107" s="83" t="str">
        <f t="shared" si="31"/>
        <v>3</v>
      </c>
      <c r="X107" s="83" t="str">
        <f t="shared" si="31"/>
        <v>3</v>
      </c>
      <c r="Y107" s="83" t="str">
        <f t="shared" si="31"/>
        <v>3</v>
      </c>
      <c r="Z107" s="83" t="str">
        <f t="shared" si="31"/>
        <v>3</v>
      </c>
    </row>
    <row r="108" spans="1:44" ht="21" thickBot="1" x14ac:dyDescent="0.35">
      <c r="A108" s="183" t="s">
        <v>21</v>
      </c>
      <c r="B108" s="184"/>
      <c r="C108" s="185"/>
      <c r="D108" s="11">
        <f>((D106/COUNT(D7:D101))*D107)</f>
        <v>2.2325581395348837</v>
      </c>
      <c r="E108" s="11">
        <f t="shared" ref="E108:Z108" si="32">((E106/COUNT(E7:E101))*E107)</f>
        <v>2.1279069767441863</v>
      </c>
      <c r="F108" s="11">
        <f t="shared" si="32"/>
        <v>2.2325581395348837</v>
      </c>
      <c r="G108" s="11">
        <f t="shared" si="32"/>
        <v>2.0930232558139537</v>
      </c>
      <c r="H108" s="11">
        <f t="shared" si="32"/>
        <v>1.9883720930232558</v>
      </c>
      <c r="I108" s="11">
        <f t="shared" si="32"/>
        <v>1.9534883720930234</v>
      </c>
      <c r="J108" s="11">
        <f t="shared" si="32"/>
        <v>1.9534883720930234</v>
      </c>
      <c r="K108" s="11">
        <f t="shared" si="32"/>
        <v>1</v>
      </c>
      <c r="L108" s="11">
        <f t="shared" si="32"/>
        <v>1.9534883720930234</v>
      </c>
      <c r="M108" s="11">
        <f t="shared" si="32"/>
        <v>1</v>
      </c>
      <c r="N108" s="11">
        <f t="shared" si="32"/>
        <v>1.1395348837209303</v>
      </c>
      <c r="O108" s="11">
        <f t="shared" si="32"/>
        <v>1.0930232558139534</v>
      </c>
      <c r="P108" s="11">
        <f t="shared" si="32"/>
        <v>1.1860465116279071</v>
      </c>
      <c r="Q108" s="11">
        <f t="shared" si="32"/>
        <v>1.1860465116279071</v>
      </c>
      <c r="R108" s="11">
        <f t="shared" si="32"/>
        <v>1.8488372093023255</v>
      </c>
      <c r="S108" s="11">
        <f t="shared" si="32"/>
        <v>2.0232558139534884</v>
      </c>
      <c r="T108" s="11">
        <f t="shared" si="32"/>
        <v>1.8488372093023255</v>
      </c>
      <c r="U108" s="11">
        <f t="shared" si="32"/>
        <v>1.8837209302325582</v>
      </c>
      <c r="V108" s="11">
        <f t="shared" si="32"/>
        <v>1.8837209302325582</v>
      </c>
      <c r="W108" s="11">
        <f t="shared" si="32"/>
        <v>1.9655172413793103</v>
      </c>
      <c r="X108" s="11">
        <f t="shared" si="32"/>
        <v>1.9655172413793103</v>
      </c>
      <c r="Y108" s="11">
        <f t="shared" si="32"/>
        <v>1.9883720930232558</v>
      </c>
      <c r="Z108" s="11">
        <f t="shared" si="32"/>
        <v>1.9883720930232558</v>
      </c>
    </row>
    <row r="109" spans="1:44" ht="21" thickBot="1" x14ac:dyDescent="0.35">
      <c r="A109" s="2"/>
      <c r="B109" s="2"/>
      <c r="C109" s="2"/>
      <c r="D109" s="2"/>
    </row>
    <row r="110" spans="1:44" x14ac:dyDescent="0.3">
      <c r="A110" s="186" t="s">
        <v>22</v>
      </c>
      <c r="B110" s="187"/>
      <c r="C110" s="188"/>
      <c r="D110" s="2"/>
      <c r="E110" s="165" t="s">
        <v>23</v>
      </c>
      <c r="F110" s="166"/>
      <c r="G110" s="166"/>
      <c r="H110" s="166"/>
      <c r="I110" s="166"/>
      <c r="J110" s="166"/>
      <c r="K110" s="166"/>
      <c r="L110" s="166"/>
      <c r="M110" s="166"/>
      <c r="N110" s="167"/>
      <c r="O110" s="77" t="s">
        <v>13</v>
      </c>
      <c r="P110" s="19" t="s">
        <v>3</v>
      </c>
      <c r="Q110" s="19" t="s">
        <v>4</v>
      </c>
      <c r="R110" s="19" t="s">
        <v>5</v>
      </c>
      <c r="S110" s="20" t="s">
        <v>6</v>
      </c>
    </row>
    <row r="111" spans="1:44" ht="21" thickBot="1" x14ac:dyDescent="0.35">
      <c r="A111" s="21" t="s">
        <v>80</v>
      </c>
      <c r="B111" s="3"/>
      <c r="C111" s="22"/>
      <c r="D111" s="2"/>
      <c r="E111" s="168"/>
      <c r="F111" s="169"/>
      <c r="G111" s="169"/>
      <c r="H111" s="169"/>
      <c r="I111" s="169"/>
      <c r="J111" s="169"/>
      <c r="K111" s="169"/>
      <c r="L111" s="169"/>
      <c r="M111" s="169"/>
      <c r="N111" s="170"/>
      <c r="O111" s="4">
        <f>(R108*0.2+Z108*0.8)</f>
        <v>1.9604651162790698</v>
      </c>
      <c r="P111" s="4">
        <f>(S108*0.2+Z108*0.8)</f>
        <v>1.9953488372093025</v>
      </c>
      <c r="Q111" s="4">
        <f>(T108*0.2+Z108*0.8)</f>
        <v>1.9604651162790698</v>
      </c>
      <c r="R111" s="4">
        <f>(U108*0.2+Z108*0.8)</f>
        <v>1.9674418604651165</v>
      </c>
      <c r="S111" s="5">
        <f>(V108*0.2+Z108*0.8)</f>
        <v>1.9674418604651165</v>
      </c>
    </row>
    <row r="112" spans="1:44" x14ac:dyDescent="0.3">
      <c r="A112" s="21" t="s">
        <v>81</v>
      </c>
      <c r="B112" s="3"/>
      <c r="C112" s="22"/>
      <c r="D112" s="2"/>
    </row>
    <row r="113" spans="1:4" ht="21" thickBot="1" x14ac:dyDescent="0.35">
      <c r="A113" s="23" t="s">
        <v>82</v>
      </c>
      <c r="B113" s="24"/>
      <c r="C113" s="25"/>
      <c r="D113" s="2"/>
    </row>
  </sheetData>
  <mergeCells count="22">
    <mergeCell ref="A105:C105"/>
    <mergeCell ref="A106:C106"/>
    <mergeCell ref="A107:C107"/>
    <mergeCell ref="A108:C108"/>
    <mergeCell ref="A110:C110"/>
    <mergeCell ref="E110:N111"/>
    <mergeCell ref="Y4:Y6"/>
    <mergeCell ref="Z4:Z6"/>
    <mergeCell ref="D5:J5"/>
    <mergeCell ref="K5:Q5"/>
    <mergeCell ref="A103:C103"/>
    <mergeCell ref="A104:C104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A2" sqref="A2:J2"/>
    </sheetView>
  </sheetViews>
  <sheetFormatPr defaultColWidth="8.85546875" defaultRowHeight="15.75" x14ac:dyDescent="0.25"/>
  <cols>
    <col min="1" max="1" width="6.28515625" style="2" bestFit="1" customWidth="1"/>
    <col min="2" max="2" width="7.28515625" style="2" bestFit="1" customWidth="1"/>
    <col min="3" max="3" width="10.85546875" style="2" bestFit="1" customWidth="1"/>
    <col min="4" max="4" width="36.42578125" style="2" bestFit="1" customWidth="1"/>
    <col min="5" max="16384" width="8.85546875" style="2"/>
  </cols>
  <sheetData>
    <row r="1" spans="1:10" x14ac:dyDescent="0.25">
      <c r="A1" s="190" t="s">
        <v>24</v>
      </c>
      <c r="B1" s="191"/>
      <c r="C1" s="191"/>
      <c r="D1" s="191"/>
      <c r="E1" s="191"/>
      <c r="F1" s="191"/>
      <c r="G1" s="191"/>
      <c r="H1" s="191"/>
      <c r="I1" s="191"/>
      <c r="J1" s="192"/>
    </row>
    <row r="2" spans="1:10" x14ac:dyDescent="0.25">
      <c r="A2" s="190"/>
      <c r="B2" s="191"/>
      <c r="C2" s="191"/>
      <c r="D2" s="191"/>
      <c r="E2" s="191"/>
      <c r="F2" s="191"/>
      <c r="G2" s="191"/>
      <c r="H2" s="191"/>
      <c r="I2" s="191"/>
      <c r="J2" s="192"/>
    </row>
    <row r="3" spans="1:10" x14ac:dyDescent="0.25">
      <c r="A3" s="28" t="s">
        <v>25</v>
      </c>
      <c r="B3" s="28" t="s">
        <v>26</v>
      </c>
      <c r="C3" s="28" t="s">
        <v>27</v>
      </c>
      <c r="D3" s="28" t="s">
        <v>28</v>
      </c>
      <c r="E3" s="28" t="s">
        <v>29</v>
      </c>
      <c r="F3" s="28" t="s">
        <v>30</v>
      </c>
      <c r="G3" s="28" t="s">
        <v>31</v>
      </c>
      <c r="H3" s="28" t="s">
        <v>32</v>
      </c>
      <c r="I3" s="28" t="s">
        <v>33</v>
      </c>
      <c r="J3" s="29" t="s">
        <v>34</v>
      </c>
    </row>
    <row r="4" spans="1:10" ht="16.5" thickBot="1" x14ac:dyDescent="0.3">
      <c r="A4" s="26"/>
      <c r="B4" s="26"/>
      <c r="C4" s="27"/>
      <c r="D4" s="27" t="str">
        <f>'ABST 1'!C3</f>
        <v>Corporate and Financial Accounting</v>
      </c>
      <c r="E4" s="4">
        <f>'ABST 1'!O111</f>
        <v>0</v>
      </c>
      <c r="F4" s="4">
        <f>'ABST 1'!P111</f>
        <v>0</v>
      </c>
      <c r="G4" s="4">
        <f>'ABST 1'!Q111</f>
        <v>0</v>
      </c>
      <c r="H4" s="4">
        <f>'ABST 1'!R111</f>
        <v>0</v>
      </c>
      <c r="I4" s="4">
        <f>'ABST 1'!S111</f>
        <v>0</v>
      </c>
      <c r="J4" s="30">
        <f>AVERAGE(E4:I4)</f>
        <v>0</v>
      </c>
    </row>
    <row r="5" spans="1:10" x14ac:dyDescent="0.25">
      <c r="A5" s="26"/>
      <c r="B5" s="26"/>
      <c r="C5" s="27"/>
      <c r="D5" s="27" t="str">
        <f>'ABST 2 '!C3</f>
        <v xml:space="preserve"> Business Statistics</v>
      </c>
      <c r="E5" s="26">
        <f>'ABST 2 '!O111</f>
        <v>0</v>
      </c>
      <c r="F5" s="26">
        <f>'ABST 2 '!P111</f>
        <v>0</v>
      </c>
      <c r="G5" s="26">
        <f>'ABST 2 '!Q111</f>
        <v>0</v>
      </c>
      <c r="H5" s="26">
        <f>'ABST 2 '!R111</f>
        <v>0</v>
      </c>
      <c r="I5" s="26">
        <f>'ABST 2 '!S111</f>
        <v>0</v>
      </c>
      <c r="J5" s="30">
        <f t="shared" ref="J5:J10" si="0">AVERAGE(E5:I5)</f>
        <v>0</v>
      </c>
    </row>
    <row r="6" spans="1:10" x14ac:dyDescent="0.25">
      <c r="A6" s="26"/>
      <c r="B6" s="26"/>
      <c r="C6" s="27"/>
      <c r="D6" s="27" t="str">
        <f>EAFM1!C3</f>
        <v xml:space="preserve"> Business Economics</v>
      </c>
      <c r="E6" s="26">
        <f>EAFM1!O111</f>
        <v>0</v>
      </c>
      <c r="F6" s="26">
        <f>EAFM1!P111</f>
        <v>0</v>
      </c>
      <c r="G6" s="26">
        <f>EAFM1!Q111</f>
        <v>0</v>
      </c>
      <c r="H6" s="26">
        <f>EAFM1!R111</f>
        <v>0</v>
      </c>
      <c r="I6" s="26">
        <f>EAFM1!S111</f>
        <v>0</v>
      </c>
      <c r="J6" s="30">
        <f t="shared" si="0"/>
        <v>0</v>
      </c>
    </row>
    <row r="7" spans="1:10" x14ac:dyDescent="0.25">
      <c r="A7" s="26"/>
      <c r="B7" s="26"/>
      <c r="C7" s="27"/>
      <c r="D7" s="27" t="str">
        <f>'EAFM 2'!C3</f>
        <v>Indian Banking and Financial systems</v>
      </c>
      <c r="E7" s="26">
        <f>'EAFM 2'!O111</f>
        <v>0.44205686630369034</v>
      </c>
      <c r="F7" s="26">
        <f>'EAFM 2'!P111</f>
        <v>0.5683726557773745</v>
      </c>
      <c r="G7" s="26">
        <f>'EAFM 2'!Q111</f>
        <v>0.55574107683000618</v>
      </c>
      <c r="H7" s="26">
        <f>'EAFM 2'!R111</f>
        <v>0.44416212946158506</v>
      </c>
      <c r="I7" s="26">
        <f>'EAFM 2'!S111</f>
        <v>0.44626739261947979</v>
      </c>
      <c r="J7" s="30">
        <f t="shared" si="0"/>
        <v>0.49132002419842713</v>
      </c>
    </row>
    <row r="8" spans="1:10" x14ac:dyDescent="0.25">
      <c r="A8" s="26"/>
      <c r="B8" s="26"/>
      <c r="C8" s="27"/>
      <c r="D8" s="27" t="str">
        <f>'BADM 1'!C3</f>
        <v>Business Law</v>
      </c>
      <c r="E8" s="26">
        <f>'BADM 1'!O111</f>
        <v>2.1926222935044106</v>
      </c>
      <c r="F8" s="26">
        <f>'BADM 1'!P111</f>
        <v>2.1857257417802729</v>
      </c>
      <c r="G8" s="26">
        <f>'BADM 1'!Q111</f>
        <v>2.1581395348837211</v>
      </c>
      <c r="H8" s="26">
        <f>'BADM 1'!R111</f>
        <v>2.1650360866078588</v>
      </c>
      <c r="I8" s="26">
        <f>'BADM 1'!S111</f>
        <v>2.1650360866078588</v>
      </c>
      <c r="J8" s="30">
        <f t="shared" si="0"/>
        <v>2.1733119486768246</v>
      </c>
    </row>
    <row r="9" spans="1:10" ht="31.5" x14ac:dyDescent="0.25">
      <c r="A9" s="26"/>
      <c r="B9" s="26"/>
      <c r="C9" s="27"/>
      <c r="D9" s="27" t="str">
        <f>'BADM 2'!C3</f>
        <v>Entrepreneurship and Small Business Management</v>
      </c>
      <c r="E9" s="26">
        <f>'BADM 2'!O111</f>
        <v>1.9604651162790698</v>
      </c>
      <c r="F9" s="26">
        <f>'BADM 2'!P111</f>
        <v>1.9953488372093025</v>
      </c>
      <c r="G9" s="26">
        <f>'BADM 2'!Q111</f>
        <v>1.9604651162790698</v>
      </c>
      <c r="H9" s="26">
        <f>'BADM 2'!R111</f>
        <v>1.9674418604651165</v>
      </c>
      <c r="I9" s="26">
        <f>'BADM 2'!S111</f>
        <v>1.9674418604651165</v>
      </c>
      <c r="J9" s="30">
        <f t="shared" si="0"/>
        <v>1.970232558139535</v>
      </c>
    </row>
    <row r="10" spans="1:10" ht="30.6" customHeight="1" x14ac:dyDescent="0.25">
      <c r="A10" s="189" t="s">
        <v>34</v>
      </c>
      <c r="B10" s="189"/>
      <c r="C10" s="189"/>
      <c r="D10" s="189"/>
      <c r="E10" s="30">
        <f>AVERAGE(E4:E9)</f>
        <v>0.76585737934786191</v>
      </c>
      <c r="F10" s="30">
        <f t="shared" ref="F10:I10" si="1">AVERAGE(F4:F9)</f>
        <v>0.79157453912782494</v>
      </c>
      <c r="G10" s="30">
        <f t="shared" si="1"/>
        <v>0.77905762133213285</v>
      </c>
      <c r="H10" s="30">
        <f t="shared" si="1"/>
        <v>0.76277334608909342</v>
      </c>
      <c r="I10" s="30">
        <f t="shared" si="1"/>
        <v>0.76312422328207585</v>
      </c>
      <c r="J10" s="30">
        <f t="shared" si="0"/>
        <v>0.77247742183579782</v>
      </c>
    </row>
  </sheetData>
  <mergeCells count="3">
    <mergeCell ref="A10:D10"/>
    <mergeCell ref="A1:J1"/>
    <mergeCell ref="A2:J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7"/>
  <sheetViews>
    <sheetView zoomScale="79" workbookViewId="0">
      <selection activeCell="C88" sqref="C88:N92"/>
    </sheetView>
  </sheetViews>
  <sheetFormatPr defaultColWidth="8.85546875" defaultRowHeight="15.75" x14ac:dyDescent="0.25"/>
  <cols>
    <col min="1" max="1" width="8.85546875" style="2"/>
    <col min="2" max="2" width="13.85546875" style="2" customWidth="1"/>
    <col min="3" max="19" width="8.85546875" style="2"/>
    <col min="20" max="20" width="9.7109375" style="2" customWidth="1"/>
    <col min="21" max="21" width="10.140625" style="2" customWidth="1"/>
    <col min="22" max="16384" width="8.85546875" style="2"/>
  </cols>
  <sheetData>
    <row r="1" spans="1:21" x14ac:dyDescent="0.25">
      <c r="A1" s="33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21" ht="30.6" customHeight="1" x14ac:dyDescent="0.25">
      <c r="A2" s="33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S2" s="43" t="s">
        <v>25</v>
      </c>
      <c r="T2" s="44" t="s">
        <v>35</v>
      </c>
      <c r="U2" s="44" t="s">
        <v>36</v>
      </c>
    </row>
    <row r="3" spans="1:21" x14ac:dyDescent="0.25">
      <c r="A3" s="33"/>
      <c r="B3" s="31"/>
      <c r="C3" s="32"/>
      <c r="D3" s="203" t="s">
        <v>59</v>
      </c>
      <c r="E3" s="203"/>
      <c r="F3" s="203"/>
      <c r="G3" s="203"/>
      <c r="H3" s="203"/>
      <c r="I3" s="203"/>
      <c r="J3" s="203"/>
      <c r="K3" s="203"/>
      <c r="L3" s="32"/>
      <c r="M3" s="32"/>
      <c r="N3" s="32"/>
      <c r="O3" s="32"/>
      <c r="P3" s="32"/>
      <c r="S3" s="40">
        <v>1</v>
      </c>
      <c r="T3" s="41" t="s">
        <v>13</v>
      </c>
      <c r="U3" s="45">
        <f>'CO (All Subjects)'!E10</f>
        <v>0.76585737934786191</v>
      </c>
    </row>
    <row r="4" spans="1:21" x14ac:dyDescent="0.25">
      <c r="A4" s="33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S4" s="40">
        <v>2</v>
      </c>
      <c r="T4" s="41" t="s">
        <v>3</v>
      </c>
      <c r="U4" s="45">
        <f>'CO (All Subjects)'!F10</f>
        <v>0.79157453912782494</v>
      </c>
    </row>
    <row r="5" spans="1:21" x14ac:dyDescent="0.25">
      <c r="A5" s="33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S5" s="40">
        <v>3</v>
      </c>
      <c r="T5" s="41" t="s">
        <v>4</v>
      </c>
      <c r="U5" s="45">
        <f>'CO (All Subjects)'!G10</f>
        <v>0.77905762133213285</v>
      </c>
    </row>
    <row r="6" spans="1:21" x14ac:dyDescent="0.25">
      <c r="B6" s="39" t="s">
        <v>99</v>
      </c>
      <c r="C6" s="39"/>
      <c r="D6" s="39" t="str">
        <f>'CO (All Subjects)'!D4</f>
        <v>Corporate and Financial Accounting</v>
      </c>
      <c r="E6" s="39"/>
      <c r="F6" s="39"/>
      <c r="G6" s="39"/>
      <c r="H6" s="39"/>
      <c r="I6" s="39"/>
      <c r="J6" s="39"/>
      <c r="K6" s="32"/>
      <c r="L6" s="32"/>
      <c r="M6" s="32"/>
      <c r="N6" s="32"/>
      <c r="O6" s="32"/>
      <c r="P6" s="32"/>
      <c r="S6" s="40">
        <v>4</v>
      </c>
      <c r="T6" s="41" t="s">
        <v>5</v>
      </c>
      <c r="U6" s="45">
        <f>'CO (All Subjects)'!H10</f>
        <v>0.76277334608909342</v>
      </c>
    </row>
    <row r="7" spans="1:21" ht="16.5" thickBot="1" x14ac:dyDescent="0.3">
      <c r="A7" s="33"/>
      <c r="B7" s="31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S7" s="40">
        <v>5</v>
      </c>
      <c r="T7" s="41" t="s">
        <v>6</v>
      </c>
      <c r="U7" s="45">
        <f>'CO (All Subjects)'!I10</f>
        <v>0.76312422328207585</v>
      </c>
    </row>
    <row r="8" spans="1:21" ht="16.5" thickBot="1" x14ac:dyDescent="0.3">
      <c r="A8" s="33"/>
      <c r="B8" s="193" t="s">
        <v>37</v>
      </c>
      <c r="C8" s="34"/>
      <c r="D8" s="196" t="s">
        <v>38</v>
      </c>
      <c r="E8" s="197"/>
      <c r="F8" s="197"/>
      <c r="G8" s="197"/>
      <c r="H8" s="197"/>
      <c r="I8" s="197"/>
      <c r="J8" s="197"/>
      <c r="K8" s="197"/>
      <c r="L8" s="197"/>
      <c r="M8" s="197"/>
      <c r="N8" s="198"/>
    </row>
    <row r="9" spans="1:21" x14ac:dyDescent="0.25">
      <c r="A9" s="33"/>
      <c r="B9" s="194"/>
      <c r="C9" s="199" t="s">
        <v>39</v>
      </c>
      <c r="D9" s="201" t="s">
        <v>40</v>
      </c>
      <c r="E9" s="201" t="s">
        <v>41</v>
      </c>
      <c r="F9" s="201" t="s">
        <v>42</v>
      </c>
      <c r="G9" s="201" t="s">
        <v>43</v>
      </c>
      <c r="H9" s="201" t="s">
        <v>44</v>
      </c>
      <c r="I9" s="201" t="s">
        <v>45</v>
      </c>
      <c r="J9" s="201" t="s">
        <v>46</v>
      </c>
      <c r="K9" s="201" t="s">
        <v>47</v>
      </c>
      <c r="L9" s="201" t="s">
        <v>48</v>
      </c>
      <c r="M9" s="35"/>
      <c r="N9" s="35"/>
    </row>
    <row r="10" spans="1:21" ht="16.5" thickBot="1" x14ac:dyDescent="0.3">
      <c r="A10" s="33"/>
      <c r="B10" s="195"/>
      <c r="C10" s="200"/>
      <c r="D10" s="202"/>
      <c r="E10" s="202"/>
      <c r="F10" s="202"/>
      <c r="G10" s="202"/>
      <c r="H10" s="202"/>
      <c r="I10" s="202"/>
      <c r="J10" s="202"/>
      <c r="K10" s="202"/>
      <c r="L10" s="202"/>
      <c r="M10" s="37" t="s">
        <v>49</v>
      </c>
      <c r="N10" s="37" t="s">
        <v>50</v>
      </c>
    </row>
    <row r="11" spans="1:21" ht="16.5" thickBot="1" x14ac:dyDescent="0.3">
      <c r="A11" s="33"/>
      <c r="B11" s="36" t="s">
        <v>51</v>
      </c>
      <c r="C11" s="102">
        <v>3</v>
      </c>
      <c r="D11" s="103">
        <v>3</v>
      </c>
      <c r="E11" s="103">
        <v>3</v>
      </c>
      <c r="F11" s="103">
        <v>2</v>
      </c>
      <c r="G11" s="103"/>
      <c r="H11" s="103">
        <v>2</v>
      </c>
      <c r="I11" s="103"/>
      <c r="J11" s="103"/>
      <c r="K11" s="103"/>
      <c r="L11" s="103"/>
      <c r="M11" s="103">
        <v>2</v>
      </c>
      <c r="N11" s="103">
        <v>3</v>
      </c>
    </row>
    <row r="12" spans="1:21" ht="16.5" thickBot="1" x14ac:dyDescent="0.3">
      <c r="A12" s="33"/>
      <c r="B12" s="36" t="s">
        <v>52</v>
      </c>
      <c r="C12" s="104">
        <v>2</v>
      </c>
      <c r="D12" s="105">
        <v>1</v>
      </c>
      <c r="E12" s="105">
        <v>3</v>
      </c>
      <c r="F12" s="105"/>
      <c r="G12" s="105"/>
      <c r="H12" s="105">
        <v>2</v>
      </c>
      <c r="I12" s="105"/>
      <c r="J12" s="105"/>
      <c r="K12" s="105"/>
      <c r="L12" s="105"/>
      <c r="M12" s="105">
        <v>1</v>
      </c>
      <c r="N12" s="105">
        <v>2</v>
      </c>
    </row>
    <row r="13" spans="1:21" ht="16.5" thickBot="1" x14ac:dyDescent="0.3">
      <c r="A13" s="33"/>
      <c r="B13" s="36" t="s">
        <v>53</v>
      </c>
      <c r="C13" s="104">
        <v>2</v>
      </c>
      <c r="D13" s="105">
        <v>2</v>
      </c>
      <c r="E13" s="105">
        <v>3</v>
      </c>
      <c r="F13" s="105">
        <v>2</v>
      </c>
      <c r="G13" s="105">
        <v>2</v>
      </c>
      <c r="H13" s="105">
        <v>2</v>
      </c>
      <c r="I13" s="105">
        <v>1</v>
      </c>
      <c r="J13" s="105">
        <v>2</v>
      </c>
      <c r="K13" s="105">
        <v>1</v>
      </c>
      <c r="L13" s="105">
        <v>1</v>
      </c>
      <c r="M13" s="105"/>
      <c r="N13" s="105">
        <v>1</v>
      </c>
    </row>
    <row r="14" spans="1:21" ht="16.5" thickBot="1" x14ac:dyDescent="0.3">
      <c r="A14" s="33"/>
      <c r="B14" s="36" t="s">
        <v>54</v>
      </c>
      <c r="C14" s="104"/>
      <c r="D14" s="105">
        <v>3</v>
      </c>
      <c r="E14" s="105"/>
      <c r="F14" s="105">
        <v>2</v>
      </c>
      <c r="G14" s="105">
        <v>1</v>
      </c>
      <c r="H14" s="105">
        <v>2</v>
      </c>
      <c r="I14" s="105">
        <v>1</v>
      </c>
      <c r="J14" s="105">
        <v>2</v>
      </c>
      <c r="K14" s="105">
        <v>1</v>
      </c>
      <c r="L14" s="105">
        <v>2</v>
      </c>
      <c r="M14" s="105">
        <v>1</v>
      </c>
      <c r="N14" s="105"/>
    </row>
    <row r="15" spans="1:21" ht="16.5" thickBot="1" x14ac:dyDescent="0.3">
      <c r="A15" s="33"/>
      <c r="B15" s="36" t="s">
        <v>55</v>
      </c>
      <c r="C15" s="104">
        <v>2</v>
      </c>
      <c r="D15" s="105">
        <v>2</v>
      </c>
      <c r="E15" s="105">
        <v>2</v>
      </c>
      <c r="F15" s="105">
        <v>2</v>
      </c>
      <c r="G15" s="105">
        <v>3</v>
      </c>
      <c r="H15" s="105">
        <v>3</v>
      </c>
      <c r="I15" s="105">
        <v>1</v>
      </c>
      <c r="J15" s="105">
        <v>1</v>
      </c>
      <c r="K15" s="105">
        <v>1</v>
      </c>
      <c r="L15" s="105">
        <v>1</v>
      </c>
      <c r="M15" s="105">
        <v>1</v>
      </c>
      <c r="N15" s="105">
        <v>1</v>
      </c>
    </row>
    <row r="16" spans="1:21" ht="16.5" thickBot="1" x14ac:dyDescent="0.3">
      <c r="A16" s="33"/>
      <c r="B16" s="36" t="s">
        <v>56</v>
      </c>
      <c r="C16" s="42">
        <f>($U$3*C11+$U$4*C12+$U$5*C13+$U$6*C14+$U$7*C15)/(C11+C12+C13+C14+C15)</f>
        <v>0.77389832283640592</v>
      </c>
      <c r="D16" s="42">
        <f t="shared" ref="D16:N16" si="0">($U$3*D11+$U$4*D12+$U$5*D13+$U$6*D14+$U$7*D15)/(D11+D12+D13+D14+D15)</f>
        <v>0.76925730951519167</v>
      </c>
      <c r="E16" s="42">
        <f t="shared" si="0"/>
        <v>0.77597427872614655</v>
      </c>
      <c r="F16" s="42">
        <f t="shared" si="0"/>
        <v>0.76770314251279104</v>
      </c>
      <c r="G16" s="42">
        <f t="shared" si="0"/>
        <v>0.76837687643326447</v>
      </c>
      <c r="H16" s="42">
        <f t="shared" si="0"/>
        <v>0.7716271310581867</v>
      </c>
      <c r="I16" s="42">
        <f t="shared" si="0"/>
        <v>0.76831839690110071</v>
      </c>
      <c r="J16" s="42">
        <f t="shared" si="0"/>
        <v>0.76935723162490566</v>
      </c>
      <c r="K16" s="42">
        <f t="shared" si="0"/>
        <v>0.76831839690110071</v>
      </c>
      <c r="L16" s="42">
        <f t="shared" si="0"/>
        <v>0.76693213419809891</v>
      </c>
      <c r="M16" s="42">
        <f t="shared" si="0"/>
        <v>0.76983737343894365</v>
      </c>
      <c r="N16" s="42">
        <f t="shared" si="0"/>
        <v>0.77470043727334925</v>
      </c>
      <c r="O16" s="32"/>
      <c r="P16" s="32"/>
    </row>
    <row r="17" spans="1:16" x14ac:dyDescent="0.25">
      <c r="A17" s="33"/>
      <c r="B17" s="39" t="s">
        <v>57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x14ac:dyDescent="0.25">
      <c r="A18" s="33"/>
      <c r="B18" s="39" t="s">
        <v>58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</row>
    <row r="20" spans="1:16" x14ac:dyDescent="0.25">
      <c r="O20" s="32"/>
      <c r="P20" s="32"/>
    </row>
    <row r="21" spans="1:16" x14ac:dyDescent="0.25">
      <c r="B21" s="39" t="s">
        <v>99</v>
      </c>
      <c r="C21" s="39"/>
      <c r="D21" s="39" t="str">
        <f>'CO (All Subjects)'!D5</f>
        <v xml:space="preserve"> Business Statistics</v>
      </c>
      <c r="E21" s="39"/>
      <c r="F21" s="39"/>
      <c r="G21" s="39"/>
      <c r="H21" s="39"/>
      <c r="I21" s="39"/>
      <c r="J21" s="39"/>
      <c r="K21" s="32"/>
      <c r="L21" s="32"/>
      <c r="M21" s="32"/>
      <c r="N21" s="32"/>
      <c r="O21" s="32"/>
      <c r="P21" s="32"/>
    </row>
    <row r="22" spans="1:16" ht="16.5" thickBot="1" x14ac:dyDescent="0.3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5"/>
      <c r="P22" s="35"/>
    </row>
    <row r="23" spans="1:16" ht="16.5" thickBot="1" x14ac:dyDescent="0.3">
      <c r="B23" s="193" t="s">
        <v>37</v>
      </c>
      <c r="C23" s="34"/>
      <c r="D23" s="196" t="s">
        <v>38</v>
      </c>
      <c r="E23" s="197"/>
      <c r="F23" s="197"/>
      <c r="G23" s="197"/>
      <c r="H23" s="197"/>
      <c r="I23" s="197"/>
      <c r="J23" s="197"/>
      <c r="K23" s="197"/>
      <c r="L23" s="197"/>
      <c r="M23" s="197"/>
      <c r="N23" s="198"/>
    </row>
    <row r="24" spans="1:16" ht="16.5" thickBot="1" x14ac:dyDescent="0.3">
      <c r="B24" s="194"/>
      <c r="C24" s="199" t="s">
        <v>39</v>
      </c>
      <c r="D24" s="201" t="s">
        <v>40</v>
      </c>
      <c r="E24" s="201" t="s">
        <v>41</v>
      </c>
      <c r="F24" s="201" t="s">
        <v>42</v>
      </c>
      <c r="G24" s="201" t="s">
        <v>43</v>
      </c>
      <c r="H24" s="201" t="s">
        <v>44</v>
      </c>
      <c r="I24" s="201" t="s">
        <v>45</v>
      </c>
      <c r="J24" s="201" t="s">
        <v>46</v>
      </c>
      <c r="K24" s="201" t="s">
        <v>47</v>
      </c>
      <c r="L24" s="201" t="s">
        <v>48</v>
      </c>
      <c r="M24" s="37" t="s">
        <v>49</v>
      </c>
      <c r="N24" s="37" t="s">
        <v>50</v>
      </c>
    </row>
    <row r="25" spans="1:16" ht="16.5" thickBot="1" x14ac:dyDescent="0.3">
      <c r="B25" s="195"/>
      <c r="C25" s="200"/>
      <c r="D25" s="202"/>
      <c r="E25" s="202"/>
      <c r="F25" s="202"/>
      <c r="G25" s="202"/>
      <c r="H25" s="202"/>
      <c r="I25" s="202"/>
      <c r="J25" s="202"/>
      <c r="K25" s="202"/>
      <c r="L25" s="202"/>
      <c r="M25" s="38"/>
      <c r="N25" s="38"/>
    </row>
    <row r="26" spans="1:16" ht="16.5" thickBot="1" x14ac:dyDescent="0.3">
      <c r="B26" s="36" t="s">
        <v>51</v>
      </c>
      <c r="C26" s="102">
        <v>3</v>
      </c>
      <c r="D26" s="103"/>
      <c r="E26" s="103">
        <v>2</v>
      </c>
      <c r="F26" s="103"/>
      <c r="G26" s="103">
        <v>3</v>
      </c>
      <c r="H26" s="103">
        <v>2</v>
      </c>
      <c r="I26" s="103"/>
      <c r="J26" s="103"/>
      <c r="K26" s="103"/>
      <c r="L26" s="103">
        <v>1</v>
      </c>
      <c r="M26" s="103">
        <v>1</v>
      </c>
      <c r="N26" s="103">
        <v>2</v>
      </c>
    </row>
    <row r="27" spans="1:16" ht="16.5" thickBot="1" x14ac:dyDescent="0.3">
      <c r="B27" s="36" t="s">
        <v>52</v>
      </c>
      <c r="C27" s="104">
        <v>1</v>
      </c>
      <c r="D27" s="105">
        <v>2</v>
      </c>
      <c r="E27" s="105">
        <v>2</v>
      </c>
      <c r="F27" s="105">
        <v>2</v>
      </c>
      <c r="G27" s="105"/>
      <c r="H27" s="105">
        <v>1</v>
      </c>
      <c r="I27" s="105"/>
      <c r="J27" s="105"/>
      <c r="K27" s="105"/>
      <c r="L27" s="105">
        <v>1</v>
      </c>
      <c r="M27" s="105"/>
      <c r="N27" s="105">
        <v>1</v>
      </c>
    </row>
    <row r="28" spans="1:16" ht="16.5" thickBot="1" x14ac:dyDescent="0.3">
      <c r="B28" s="36" t="s">
        <v>53</v>
      </c>
      <c r="C28" s="104">
        <v>2</v>
      </c>
      <c r="D28" s="105">
        <v>3</v>
      </c>
      <c r="E28" s="105">
        <v>2</v>
      </c>
      <c r="F28" s="105">
        <v>2</v>
      </c>
      <c r="G28" s="105">
        <v>2</v>
      </c>
      <c r="H28" s="105">
        <v>2</v>
      </c>
      <c r="I28" s="105"/>
      <c r="J28" s="105">
        <v>2</v>
      </c>
      <c r="K28" s="105">
        <v>1</v>
      </c>
      <c r="L28" s="105">
        <v>2</v>
      </c>
      <c r="M28" s="105">
        <v>2</v>
      </c>
      <c r="N28" s="105">
        <v>3</v>
      </c>
    </row>
    <row r="29" spans="1:16" ht="16.5" thickBot="1" x14ac:dyDescent="0.3">
      <c r="B29" s="36" t="s">
        <v>54</v>
      </c>
      <c r="C29" s="104">
        <v>1</v>
      </c>
      <c r="D29" s="105">
        <v>2</v>
      </c>
      <c r="E29" s="105">
        <v>3</v>
      </c>
      <c r="F29" s="105">
        <v>2</v>
      </c>
      <c r="G29" s="105">
        <v>2</v>
      </c>
      <c r="H29" s="105">
        <v>2</v>
      </c>
      <c r="I29" s="105"/>
      <c r="J29" s="105">
        <v>2</v>
      </c>
      <c r="K29" s="105">
        <v>1</v>
      </c>
      <c r="L29" s="105">
        <v>2</v>
      </c>
      <c r="M29" s="105"/>
      <c r="N29" s="105">
        <v>1</v>
      </c>
    </row>
    <row r="30" spans="1:16" ht="16.5" thickBot="1" x14ac:dyDescent="0.3">
      <c r="B30" s="36" t="s">
        <v>55</v>
      </c>
      <c r="C30" s="104">
        <v>2</v>
      </c>
      <c r="D30" s="105">
        <v>2</v>
      </c>
      <c r="E30" s="105">
        <v>2</v>
      </c>
      <c r="F30" s="105">
        <v>2</v>
      </c>
      <c r="G30" s="105">
        <v>2</v>
      </c>
      <c r="H30" s="105">
        <v>3</v>
      </c>
      <c r="I30" s="105"/>
      <c r="J30" s="105"/>
      <c r="K30" s="105"/>
      <c r="L30" s="105"/>
      <c r="M30" s="105">
        <v>1</v>
      </c>
      <c r="N30" s="105">
        <v>1</v>
      </c>
    </row>
    <row r="31" spans="1:16" ht="16.5" thickBot="1" x14ac:dyDescent="0.3">
      <c r="B31" s="36" t="s">
        <v>56</v>
      </c>
      <c r="C31" s="42">
        <f>($U$3*C26+$U$4*C27+$U$5*C28+$U$6*C29+$U$7*C30)/(C26+C27+C28+C29+C30)</f>
        <v>0.77069819027654685</v>
      </c>
      <c r="D31" s="42">
        <f t="shared" ref="D31:N31" si="1">($U$3*D26+$U$4*D27+$U$5*D28+$U$6*D29+$U$7*D30)/(D26+D27+D28+D29+D30)</f>
        <v>0.77467967566604301</v>
      </c>
      <c r="E31" s="42">
        <f t="shared" si="1"/>
        <v>0.77159523313155198</v>
      </c>
      <c r="F31" s="42">
        <f t="shared" si="1"/>
        <v>0.77413243245778174</v>
      </c>
      <c r="G31" s="42">
        <f t="shared" si="1"/>
        <v>0.76749805771668778</v>
      </c>
      <c r="H31" s="42">
        <f t="shared" si="1"/>
        <v>0.76963239025122288</v>
      </c>
      <c r="I31" s="42" t="e">
        <f t="shared" si="1"/>
        <v>#DIV/0!</v>
      </c>
      <c r="J31" s="42">
        <f t="shared" si="1"/>
        <v>0.77091548371061314</v>
      </c>
      <c r="K31" s="42">
        <f t="shared" si="1"/>
        <v>0.77091548371061314</v>
      </c>
      <c r="L31" s="42">
        <f t="shared" si="1"/>
        <v>0.77351564221968994</v>
      </c>
      <c r="M31" s="42">
        <f t="shared" si="1"/>
        <v>0.77177421132355084</v>
      </c>
      <c r="N31" s="42">
        <f t="shared" si="1"/>
        <v>0.77329496639888962</v>
      </c>
      <c r="O31" s="32"/>
      <c r="P31" s="32"/>
    </row>
    <row r="32" spans="1:16" x14ac:dyDescent="0.25">
      <c r="B32" s="39" t="s">
        <v>57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  <row r="33" spans="2:16" x14ac:dyDescent="0.25">
      <c r="B33" s="39" t="s">
        <v>58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2:16" x14ac:dyDescent="0.25">
      <c r="O34" s="32"/>
      <c r="P34" s="32"/>
    </row>
    <row r="35" spans="2:16" x14ac:dyDescent="0.25">
      <c r="O35" s="32"/>
      <c r="P35" s="32"/>
    </row>
    <row r="36" spans="2:16" x14ac:dyDescent="0.25">
      <c r="B36" s="39" t="s">
        <v>99</v>
      </c>
      <c r="C36" s="39"/>
      <c r="D36" s="39" t="str">
        <f>'CO (All Subjects)'!D6</f>
        <v xml:space="preserve"> Business Economics</v>
      </c>
      <c r="E36" s="39"/>
      <c r="F36" s="39"/>
      <c r="G36" s="39"/>
      <c r="H36" s="39"/>
      <c r="I36" s="39"/>
      <c r="J36" s="39"/>
      <c r="K36" s="32"/>
      <c r="L36" s="32"/>
      <c r="M36" s="32"/>
      <c r="N36" s="32"/>
    </row>
    <row r="37" spans="2:16" ht="16.5" thickBot="1" x14ac:dyDescent="0.3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</row>
    <row r="38" spans="2:16" ht="16.5" thickBot="1" x14ac:dyDescent="0.3">
      <c r="B38" s="193" t="s">
        <v>37</v>
      </c>
      <c r="C38" s="34"/>
      <c r="D38" s="196" t="s">
        <v>38</v>
      </c>
      <c r="E38" s="197"/>
      <c r="F38" s="197"/>
      <c r="G38" s="197"/>
      <c r="H38" s="197"/>
      <c r="I38" s="197"/>
      <c r="J38" s="197"/>
      <c r="K38" s="197"/>
      <c r="L38" s="197"/>
      <c r="M38" s="197"/>
      <c r="N38" s="198"/>
    </row>
    <row r="39" spans="2:16" x14ac:dyDescent="0.25">
      <c r="B39" s="194"/>
      <c r="C39" s="199" t="s">
        <v>39</v>
      </c>
      <c r="D39" s="201" t="s">
        <v>40</v>
      </c>
      <c r="E39" s="201" t="s">
        <v>41</v>
      </c>
      <c r="F39" s="201" t="s">
        <v>42</v>
      </c>
      <c r="G39" s="201" t="s">
        <v>43</v>
      </c>
      <c r="H39" s="201" t="s">
        <v>44</v>
      </c>
      <c r="I39" s="201" t="s">
        <v>45</v>
      </c>
      <c r="J39" s="201" t="s">
        <v>46</v>
      </c>
      <c r="K39" s="201" t="s">
        <v>47</v>
      </c>
      <c r="L39" s="201" t="s">
        <v>48</v>
      </c>
      <c r="M39" s="35"/>
      <c r="N39" s="35"/>
    </row>
    <row r="40" spans="2:16" ht="16.5" thickBot="1" x14ac:dyDescent="0.3">
      <c r="B40" s="195"/>
      <c r="C40" s="200"/>
      <c r="D40" s="202"/>
      <c r="E40" s="202"/>
      <c r="F40" s="202"/>
      <c r="G40" s="202"/>
      <c r="H40" s="202"/>
      <c r="I40" s="202"/>
      <c r="J40" s="202"/>
      <c r="K40" s="202"/>
      <c r="L40" s="202"/>
      <c r="M40" s="37" t="s">
        <v>49</v>
      </c>
      <c r="N40" s="37" t="s">
        <v>50</v>
      </c>
    </row>
    <row r="41" spans="2:16" ht="16.5" thickBot="1" x14ac:dyDescent="0.3">
      <c r="B41" s="36" t="s">
        <v>51</v>
      </c>
      <c r="C41" s="102">
        <v>2</v>
      </c>
      <c r="D41" s="103">
        <v>2</v>
      </c>
      <c r="E41" s="103">
        <v>2</v>
      </c>
      <c r="F41" s="103">
        <v>2</v>
      </c>
      <c r="G41" s="103">
        <v>1</v>
      </c>
      <c r="H41" s="103">
        <v>2</v>
      </c>
      <c r="I41" s="103"/>
      <c r="J41" s="103"/>
      <c r="K41" s="103"/>
      <c r="L41" s="103"/>
      <c r="M41" s="103">
        <v>2</v>
      </c>
      <c r="N41" s="103"/>
    </row>
    <row r="42" spans="2:16" ht="16.5" thickBot="1" x14ac:dyDescent="0.3">
      <c r="B42" s="36" t="s">
        <v>52</v>
      </c>
      <c r="C42" s="104">
        <v>2</v>
      </c>
      <c r="D42" s="105">
        <v>2</v>
      </c>
      <c r="E42" s="105">
        <v>2</v>
      </c>
      <c r="F42" s="105">
        <v>3</v>
      </c>
      <c r="G42" s="105">
        <v>2</v>
      </c>
      <c r="H42" s="105">
        <v>2</v>
      </c>
      <c r="I42" s="105">
        <v>3</v>
      </c>
      <c r="J42" s="105">
        <v>2</v>
      </c>
      <c r="K42" s="105">
        <v>2</v>
      </c>
      <c r="L42" s="105">
        <v>2</v>
      </c>
      <c r="M42" s="105">
        <v>2</v>
      </c>
      <c r="N42" s="105">
        <v>3</v>
      </c>
    </row>
    <row r="43" spans="2:16" ht="16.5" thickBot="1" x14ac:dyDescent="0.3">
      <c r="B43" s="36" t="s">
        <v>53</v>
      </c>
      <c r="C43" s="104">
        <v>1</v>
      </c>
      <c r="D43" s="105">
        <v>2</v>
      </c>
      <c r="E43" s="105">
        <v>2</v>
      </c>
      <c r="F43" s="105">
        <v>2</v>
      </c>
      <c r="G43" s="105">
        <v>2</v>
      </c>
      <c r="H43" s="105">
        <v>2</v>
      </c>
      <c r="I43" s="105">
        <v>2</v>
      </c>
      <c r="J43" s="105">
        <v>1</v>
      </c>
      <c r="K43" s="105">
        <v>1</v>
      </c>
      <c r="L43" s="105">
        <v>2</v>
      </c>
      <c r="M43" s="105">
        <v>2</v>
      </c>
      <c r="N43" s="105">
        <v>3</v>
      </c>
    </row>
    <row r="44" spans="2:16" ht="16.5" thickBot="1" x14ac:dyDescent="0.3">
      <c r="B44" s="36" t="s">
        <v>54</v>
      </c>
      <c r="C44" s="104">
        <v>2</v>
      </c>
      <c r="D44" s="105">
        <v>2</v>
      </c>
      <c r="E44" s="105">
        <v>2</v>
      </c>
      <c r="F44" s="105">
        <v>2</v>
      </c>
      <c r="G44" s="105"/>
      <c r="H44" s="105">
        <v>1</v>
      </c>
      <c r="I44" s="105">
        <v>2</v>
      </c>
      <c r="J44" s="105">
        <v>2</v>
      </c>
      <c r="K44" s="105"/>
      <c r="L44" s="105">
        <v>1</v>
      </c>
      <c r="M44" s="105">
        <v>3</v>
      </c>
      <c r="N44" s="105">
        <v>2</v>
      </c>
    </row>
    <row r="45" spans="2:16" ht="16.5" thickBot="1" x14ac:dyDescent="0.3">
      <c r="B45" s="36" t="s">
        <v>55</v>
      </c>
      <c r="C45" s="104">
        <v>2</v>
      </c>
      <c r="D45" s="105">
        <v>2</v>
      </c>
      <c r="E45" s="105">
        <v>2</v>
      </c>
      <c r="F45" s="105">
        <v>2</v>
      </c>
      <c r="G45" s="105"/>
      <c r="H45" s="105"/>
      <c r="I45" s="105">
        <v>1</v>
      </c>
      <c r="J45" s="105">
        <v>1</v>
      </c>
      <c r="K45" s="105"/>
      <c r="L45" s="105"/>
      <c r="M45" s="105">
        <v>2</v>
      </c>
      <c r="N45" s="105"/>
    </row>
    <row r="46" spans="2:16" ht="16.5" thickBot="1" x14ac:dyDescent="0.3">
      <c r="B46" s="36" t="s">
        <v>56</v>
      </c>
      <c r="C46" s="42">
        <f>($U$3*C41+$U$4*C42+$U$5*C43+$U$6*C44+$U$7*C45)/(C41+C42+C43+C44+C45)</f>
        <v>0.7717462885584272</v>
      </c>
      <c r="D46" s="42">
        <f t="shared" ref="D46:L46" si="2">($U$3*D41+$U$4*D42+$U$5*D43+$U$6*D44+$U$7*D45)/(D41+D42+D43+D44+D45)</f>
        <v>0.77247742183579782</v>
      </c>
      <c r="E46" s="42">
        <f t="shared" si="2"/>
        <v>0.77247742183579782</v>
      </c>
      <c r="F46" s="42">
        <f t="shared" si="2"/>
        <v>0.77421352340780025</v>
      </c>
      <c r="G46" s="42">
        <f t="shared" si="2"/>
        <v>0.78142434005355543</v>
      </c>
      <c r="H46" s="42">
        <f t="shared" si="2"/>
        <v>0.77653606081496185</v>
      </c>
      <c r="I46" s="42">
        <f t="shared" si="2"/>
        <v>0.77768872193850047</v>
      </c>
      <c r="J46" s="42">
        <f t="shared" si="2"/>
        <v>0.77514626917467433</v>
      </c>
      <c r="K46" s="42">
        <f t="shared" si="2"/>
        <v>0.78740223319592761</v>
      </c>
      <c r="L46" s="42">
        <f t="shared" si="2"/>
        <v>0.78080753340180187</v>
      </c>
      <c r="M46" s="42">
        <f>($U$3*M41+$U$4*M42+$U$5*M43+$U$6*M44+$U$7*M45)/(M41+M42+M43+M44+M45)</f>
        <v>0.77159523313155198</v>
      </c>
      <c r="N46" s="42">
        <f>($U$3*N41+$U$4*N42+$U$5*N43+$U$6*N44+$U$7*N45)/(N41+N42+N43+N44+N45)</f>
        <v>0.77968039669475764</v>
      </c>
    </row>
    <row r="47" spans="2:16" x14ac:dyDescent="0.25">
      <c r="B47" s="39" t="s">
        <v>57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P47" s="32"/>
    </row>
    <row r="48" spans="2:16" x14ac:dyDescent="0.25">
      <c r="B48" s="39" t="s">
        <v>58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</row>
    <row r="49" spans="2:16" x14ac:dyDescent="0.25">
      <c r="O49" s="32"/>
    </row>
    <row r="51" spans="2:16" x14ac:dyDescent="0.25">
      <c r="B51" s="39" t="s">
        <v>99</v>
      </c>
      <c r="C51" s="39"/>
      <c r="D51" s="39" t="str">
        <f>'CO (All Subjects)'!D7</f>
        <v>Indian Banking and Financial systems</v>
      </c>
      <c r="E51" s="39"/>
      <c r="F51" s="39"/>
      <c r="G51" s="39"/>
      <c r="H51" s="39"/>
      <c r="I51" s="39"/>
      <c r="J51" s="39"/>
      <c r="K51" s="32"/>
      <c r="L51" s="32"/>
      <c r="M51" s="32"/>
      <c r="N51" s="32"/>
    </row>
    <row r="52" spans="2:16" ht="16.5" thickBot="1" x14ac:dyDescent="0.3">
      <c r="B52" s="31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</row>
    <row r="53" spans="2:16" ht="16.5" customHeight="1" thickBot="1" x14ac:dyDescent="0.3">
      <c r="B53" s="193" t="s">
        <v>37</v>
      </c>
      <c r="C53" s="34"/>
      <c r="D53" s="196" t="s">
        <v>38</v>
      </c>
      <c r="E53" s="197"/>
      <c r="F53" s="197"/>
      <c r="G53" s="197"/>
      <c r="H53" s="197"/>
      <c r="I53" s="197"/>
      <c r="J53" s="197"/>
      <c r="K53" s="197"/>
      <c r="L53" s="197"/>
      <c r="M53" s="197"/>
      <c r="N53" s="198"/>
    </row>
    <row r="54" spans="2:16" x14ac:dyDescent="0.25">
      <c r="B54" s="194"/>
      <c r="C54" s="199" t="s">
        <v>39</v>
      </c>
      <c r="D54" s="201" t="s">
        <v>40</v>
      </c>
      <c r="E54" s="201" t="s">
        <v>41</v>
      </c>
      <c r="F54" s="201" t="s">
        <v>42</v>
      </c>
      <c r="G54" s="201" t="s">
        <v>43</v>
      </c>
      <c r="H54" s="201" t="s">
        <v>44</v>
      </c>
      <c r="I54" s="201" t="s">
        <v>45</v>
      </c>
      <c r="J54" s="201" t="s">
        <v>46</v>
      </c>
      <c r="K54" s="201" t="s">
        <v>47</v>
      </c>
      <c r="L54" s="201" t="s">
        <v>48</v>
      </c>
      <c r="M54" s="35"/>
      <c r="N54" s="35"/>
    </row>
    <row r="55" spans="2:16" ht="16.5" thickBot="1" x14ac:dyDescent="0.3">
      <c r="B55" s="195"/>
      <c r="C55" s="200"/>
      <c r="D55" s="202"/>
      <c r="E55" s="202"/>
      <c r="F55" s="202"/>
      <c r="G55" s="202"/>
      <c r="H55" s="202"/>
      <c r="I55" s="202"/>
      <c r="J55" s="202"/>
      <c r="K55" s="202"/>
      <c r="L55" s="202"/>
      <c r="M55" s="37" t="s">
        <v>49</v>
      </c>
      <c r="N55" s="37" t="s">
        <v>50</v>
      </c>
    </row>
    <row r="56" spans="2:16" ht="16.5" thickBot="1" x14ac:dyDescent="0.3">
      <c r="B56" s="36" t="s">
        <v>51</v>
      </c>
      <c r="C56" s="102">
        <v>3</v>
      </c>
      <c r="D56" s="103">
        <v>2</v>
      </c>
      <c r="E56" s="103">
        <v>2</v>
      </c>
      <c r="F56" s="103">
        <v>3</v>
      </c>
      <c r="G56" s="103">
        <v>2</v>
      </c>
      <c r="H56" s="103">
        <v>2</v>
      </c>
      <c r="I56" s="103">
        <v>2</v>
      </c>
      <c r="J56" s="103">
        <v>3</v>
      </c>
      <c r="K56" s="103"/>
      <c r="L56" s="103">
        <v>2</v>
      </c>
      <c r="M56" s="103">
        <v>2</v>
      </c>
      <c r="N56" s="103">
        <v>2</v>
      </c>
    </row>
    <row r="57" spans="2:16" ht="16.5" thickBot="1" x14ac:dyDescent="0.3">
      <c r="B57" s="36" t="s">
        <v>52</v>
      </c>
      <c r="C57" s="104">
        <v>2</v>
      </c>
      <c r="D57" s="105">
        <v>3</v>
      </c>
      <c r="E57" s="105">
        <v>2</v>
      </c>
      <c r="F57" s="105">
        <v>2</v>
      </c>
      <c r="G57" s="105">
        <v>2</v>
      </c>
      <c r="H57" s="105"/>
      <c r="I57" s="105"/>
      <c r="J57" s="105">
        <v>2</v>
      </c>
      <c r="K57" s="105"/>
      <c r="L57" s="105">
        <v>1</v>
      </c>
      <c r="M57" s="105">
        <v>2</v>
      </c>
      <c r="N57" s="105"/>
    </row>
    <row r="58" spans="2:16" ht="16.5" thickBot="1" x14ac:dyDescent="0.3">
      <c r="B58" s="36" t="s">
        <v>53</v>
      </c>
      <c r="C58" s="104">
        <v>2</v>
      </c>
      <c r="D58" s="105">
        <v>2</v>
      </c>
      <c r="E58" s="105">
        <v>2</v>
      </c>
      <c r="F58" s="105">
        <v>2</v>
      </c>
      <c r="G58" s="105">
        <v>2</v>
      </c>
      <c r="H58" s="105">
        <v>1</v>
      </c>
      <c r="I58" s="105"/>
      <c r="J58" s="105">
        <v>2</v>
      </c>
      <c r="K58" s="105">
        <v>1</v>
      </c>
      <c r="L58" s="105">
        <v>2</v>
      </c>
      <c r="M58" s="105">
        <v>3</v>
      </c>
      <c r="N58" s="105"/>
    </row>
    <row r="59" spans="2:16" ht="16.5" thickBot="1" x14ac:dyDescent="0.3">
      <c r="B59" s="36" t="s">
        <v>54</v>
      </c>
      <c r="C59" s="104">
        <v>2</v>
      </c>
      <c r="D59" s="105">
        <v>3</v>
      </c>
      <c r="E59" s="105">
        <v>2</v>
      </c>
      <c r="F59" s="105">
        <v>2</v>
      </c>
      <c r="G59" s="105">
        <v>2</v>
      </c>
      <c r="H59" s="105">
        <v>2</v>
      </c>
      <c r="I59" s="105"/>
      <c r="J59" s="105"/>
      <c r="K59" s="105">
        <v>2</v>
      </c>
      <c r="L59" s="105">
        <v>2</v>
      </c>
      <c r="M59" s="105"/>
      <c r="N59" s="105"/>
      <c r="P59" s="32"/>
    </row>
    <row r="60" spans="2:16" ht="16.5" thickBot="1" x14ac:dyDescent="0.3">
      <c r="B60" s="36" t="s">
        <v>55</v>
      </c>
      <c r="C60" s="104">
        <v>2</v>
      </c>
      <c r="D60" s="105">
        <v>2</v>
      </c>
      <c r="E60" s="105">
        <v>2</v>
      </c>
      <c r="F60" s="105"/>
      <c r="G60" s="105">
        <v>2</v>
      </c>
      <c r="H60" s="105">
        <v>2</v>
      </c>
      <c r="I60" s="105">
        <v>1</v>
      </c>
      <c r="J60" s="105">
        <v>1</v>
      </c>
      <c r="K60" s="105"/>
      <c r="L60" s="105">
        <v>2</v>
      </c>
      <c r="M60" s="105">
        <v>2</v>
      </c>
      <c r="N60" s="105"/>
      <c r="O60" s="32"/>
    </row>
    <row r="61" spans="2:16" ht="16.5" thickBot="1" x14ac:dyDescent="0.3">
      <c r="B61" s="36" t="s">
        <v>56</v>
      </c>
      <c r="C61" s="42">
        <f>($U$3*C56+$U$4*C57+$U$5*C58+$U$6*C59+$U$7*C60)/(C56+C57+C58+C59+C60)</f>
        <v>0.77187559979143994</v>
      </c>
      <c r="D61" s="42">
        <f t="shared" ref="D61:L61" si="3">($U$3*D56+$U$4*D57+$U$5*D58+$U$6*D59+$U$7*D60)/(D56+D57+D58+D59+D60)</f>
        <v>0.77326017529790791</v>
      </c>
      <c r="E61" s="42">
        <f t="shared" si="3"/>
        <v>0.77247742183579782</v>
      </c>
      <c r="F61" s="42">
        <f t="shared" si="3"/>
        <v>0.77382035012685424</v>
      </c>
      <c r="G61" s="42">
        <f t="shared" si="3"/>
        <v>0.77247742183579782</v>
      </c>
      <c r="H61" s="42">
        <f t="shared" si="3"/>
        <v>0.7660810741100279</v>
      </c>
      <c r="I61" s="42">
        <f t="shared" si="3"/>
        <v>0.76494632732593326</v>
      </c>
      <c r="J61" s="42">
        <f t="shared" si="3"/>
        <v>0.77524508528069713</v>
      </c>
      <c r="K61" s="42">
        <f t="shared" si="3"/>
        <v>0.7682014378367733</v>
      </c>
      <c r="L61" s="42">
        <f t="shared" si="3"/>
        <v>0.7703555199144615</v>
      </c>
      <c r="M61" s="42">
        <f>($U$3*M56+$U$4*M57+$U$5*M58+$U$6*M59+$U$7*M60)/(M56+M57+M58+M59+M60)</f>
        <v>0.77536501639021382</v>
      </c>
      <c r="N61" s="42">
        <f>($U$3*N56+$U$4*N57+$U$5*N58+$U$6*N59+$U$7*N60)/(N56+N57+N58+N59+N60)</f>
        <v>0.76585737934786191</v>
      </c>
      <c r="P61" s="32"/>
    </row>
    <row r="62" spans="2:16" x14ac:dyDescent="0.25">
      <c r="B62" s="39" t="s">
        <v>57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</row>
    <row r="63" spans="2:16" x14ac:dyDescent="0.25">
      <c r="B63" s="39" t="s">
        <v>58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</row>
    <row r="64" spans="2:16" x14ac:dyDescent="0.25">
      <c r="O64" s="32"/>
      <c r="P64" s="32"/>
    </row>
    <row r="65" spans="2:16" x14ac:dyDescent="0.25">
      <c r="O65" s="32"/>
    </row>
    <row r="66" spans="2:16" x14ac:dyDescent="0.25">
      <c r="B66" s="39"/>
      <c r="C66" s="39"/>
      <c r="D66" s="39"/>
      <c r="E66" s="39"/>
      <c r="F66" s="39"/>
      <c r="G66" s="39"/>
      <c r="H66" s="39"/>
      <c r="I66" s="39"/>
      <c r="J66" s="39"/>
      <c r="K66" s="32"/>
      <c r="L66" s="32"/>
      <c r="M66" s="32"/>
      <c r="N66" s="32"/>
    </row>
    <row r="67" spans="2:16" x14ac:dyDescent="0.25">
      <c r="B67" s="31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P67" s="32"/>
    </row>
    <row r="68" spans="2:16" x14ac:dyDescent="0.25">
      <c r="B68" s="39" t="s">
        <v>99</v>
      </c>
      <c r="C68" s="39"/>
      <c r="D68" s="39" t="str">
        <f>'BADM 1'!C3</f>
        <v>Business Law</v>
      </c>
      <c r="E68" s="39"/>
      <c r="F68" s="39"/>
      <c r="G68" s="39"/>
      <c r="H68" s="39"/>
      <c r="I68" s="39"/>
      <c r="J68" s="39"/>
      <c r="K68" s="32"/>
      <c r="L68" s="32"/>
      <c r="M68" s="32"/>
      <c r="N68" s="32"/>
      <c r="P68" s="32"/>
    </row>
    <row r="69" spans="2:16" ht="16.5" thickBot="1" x14ac:dyDescent="0.3">
      <c r="B69" s="31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P69" s="32"/>
    </row>
    <row r="70" spans="2:16" ht="16.5" thickBot="1" x14ac:dyDescent="0.3">
      <c r="B70" s="193" t="s">
        <v>37</v>
      </c>
      <c r="C70" s="127"/>
      <c r="D70" s="196" t="s">
        <v>38</v>
      </c>
      <c r="E70" s="197"/>
      <c r="F70" s="197"/>
      <c r="G70" s="197"/>
      <c r="H70" s="197"/>
      <c r="I70" s="197"/>
      <c r="J70" s="197"/>
      <c r="K70" s="197"/>
      <c r="L70" s="197"/>
      <c r="M70" s="197"/>
      <c r="N70" s="198"/>
      <c r="P70" s="32"/>
    </row>
    <row r="71" spans="2:16" x14ac:dyDescent="0.25">
      <c r="B71" s="194"/>
      <c r="C71" s="199" t="s">
        <v>39</v>
      </c>
      <c r="D71" s="201" t="s">
        <v>40</v>
      </c>
      <c r="E71" s="201" t="s">
        <v>41</v>
      </c>
      <c r="F71" s="201" t="s">
        <v>42</v>
      </c>
      <c r="G71" s="201" t="s">
        <v>43</v>
      </c>
      <c r="H71" s="201" t="s">
        <v>44</v>
      </c>
      <c r="I71" s="201" t="s">
        <v>45</v>
      </c>
      <c r="J71" s="201" t="s">
        <v>46</v>
      </c>
      <c r="K71" s="201" t="s">
        <v>47</v>
      </c>
      <c r="L71" s="201" t="s">
        <v>48</v>
      </c>
      <c r="M71" s="35"/>
      <c r="N71" s="35"/>
    </row>
    <row r="72" spans="2:16" ht="16.5" thickBot="1" x14ac:dyDescent="0.3">
      <c r="B72" s="195"/>
      <c r="C72" s="200"/>
      <c r="D72" s="202"/>
      <c r="E72" s="202"/>
      <c r="F72" s="202"/>
      <c r="G72" s="202"/>
      <c r="H72" s="202"/>
      <c r="I72" s="202"/>
      <c r="J72" s="202"/>
      <c r="K72" s="202"/>
      <c r="L72" s="202"/>
      <c r="M72" s="37" t="s">
        <v>49</v>
      </c>
      <c r="N72" s="37" t="s">
        <v>50</v>
      </c>
    </row>
    <row r="73" spans="2:16" ht="16.5" thickBot="1" x14ac:dyDescent="0.3">
      <c r="B73" s="128" t="s">
        <v>51</v>
      </c>
      <c r="C73" s="102">
        <v>3</v>
      </c>
      <c r="D73" s="103">
        <v>2</v>
      </c>
      <c r="E73" s="103"/>
      <c r="F73" s="103"/>
      <c r="G73" s="103"/>
      <c r="H73" s="103">
        <v>1</v>
      </c>
      <c r="I73" s="103"/>
      <c r="J73" s="103">
        <v>3</v>
      </c>
      <c r="K73" s="103">
        <v>1</v>
      </c>
      <c r="L73" s="103"/>
      <c r="M73" s="103">
        <v>2</v>
      </c>
      <c r="N73" s="103">
        <v>2</v>
      </c>
    </row>
    <row r="74" spans="2:16" ht="16.5" thickBot="1" x14ac:dyDescent="0.3">
      <c r="B74" s="128" t="s">
        <v>52</v>
      </c>
      <c r="C74" s="104">
        <v>2</v>
      </c>
      <c r="D74" s="105">
        <v>3</v>
      </c>
      <c r="E74" s="105">
        <v>2</v>
      </c>
      <c r="F74" s="105">
        <v>2</v>
      </c>
      <c r="G74" s="105">
        <v>2</v>
      </c>
      <c r="H74" s="105">
        <v>3</v>
      </c>
      <c r="I74" s="105"/>
      <c r="J74" s="105">
        <v>2</v>
      </c>
      <c r="K74" s="105">
        <v>2</v>
      </c>
      <c r="L74" s="105">
        <v>2</v>
      </c>
      <c r="M74" s="105">
        <v>3</v>
      </c>
      <c r="N74" s="105">
        <v>2</v>
      </c>
    </row>
    <row r="75" spans="2:16" ht="16.5" thickBot="1" x14ac:dyDescent="0.3">
      <c r="B75" s="128" t="s">
        <v>53</v>
      </c>
      <c r="C75" s="104">
        <v>2</v>
      </c>
      <c r="D75" s="105">
        <v>2</v>
      </c>
      <c r="E75" s="105">
        <v>2</v>
      </c>
      <c r="F75" s="105">
        <v>2</v>
      </c>
      <c r="G75" s="105">
        <v>2</v>
      </c>
      <c r="H75" s="105"/>
      <c r="I75" s="105"/>
      <c r="J75" s="105">
        <v>1</v>
      </c>
      <c r="K75" s="105"/>
      <c r="L75" s="105">
        <v>2</v>
      </c>
      <c r="M75" s="105">
        <v>2</v>
      </c>
      <c r="N75" s="105">
        <v>2</v>
      </c>
    </row>
    <row r="76" spans="2:16" ht="16.5" thickBot="1" x14ac:dyDescent="0.3">
      <c r="B76" s="128" t="s">
        <v>54</v>
      </c>
      <c r="C76" s="104">
        <v>2</v>
      </c>
      <c r="D76" s="105"/>
      <c r="E76" s="105"/>
      <c r="F76" s="105">
        <v>2</v>
      </c>
      <c r="G76" s="105">
        <v>2</v>
      </c>
      <c r="H76" s="105"/>
      <c r="I76" s="105">
        <v>1</v>
      </c>
      <c r="J76" s="105"/>
      <c r="K76" s="105"/>
      <c r="L76" s="105">
        <v>3</v>
      </c>
      <c r="M76" s="105">
        <v>2</v>
      </c>
      <c r="N76" s="105">
        <v>1</v>
      </c>
    </row>
    <row r="77" spans="2:16" ht="16.5" thickBot="1" x14ac:dyDescent="0.3">
      <c r="B77" s="128" t="s">
        <v>55</v>
      </c>
      <c r="C77" s="104">
        <v>2</v>
      </c>
      <c r="D77" s="105">
        <v>2</v>
      </c>
      <c r="E77" s="105">
        <v>2</v>
      </c>
      <c r="F77" s="105">
        <v>2</v>
      </c>
      <c r="G77" s="105">
        <v>2</v>
      </c>
      <c r="H77" s="105">
        <v>2</v>
      </c>
      <c r="I77" s="105">
        <v>2</v>
      </c>
      <c r="J77" s="105">
        <v>2</v>
      </c>
      <c r="K77" s="105"/>
      <c r="L77" s="105"/>
      <c r="M77" s="105">
        <v>3</v>
      </c>
      <c r="N77" s="105">
        <v>2</v>
      </c>
      <c r="O77" s="32"/>
    </row>
    <row r="78" spans="2:16" ht="16.5" thickBot="1" x14ac:dyDescent="0.3">
      <c r="B78" s="128" t="s">
        <v>56</v>
      </c>
      <c r="C78" s="42">
        <f>($U$3*C73+$U$4*C74+$U$5*C75+$U$6*C76+$U$7*C77)/(C73+C74+C75+C76+C77)</f>
        <v>0.77187559979143994</v>
      </c>
      <c r="D78" s="42">
        <f t="shared" ref="D78:L78" si="4">($U$3*D73+$U$4*D74+$U$5*D75+$U$6*D76+$U$7*D77)/(D73+D74+D75+D76+D77)</f>
        <v>0.77675578503417952</v>
      </c>
      <c r="E78" s="42">
        <f t="shared" si="4"/>
        <v>0.77791879458067792</v>
      </c>
      <c r="F78" s="42">
        <f t="shared" si="4"/>
        <v>0.77413243245778174</v>
      </c>
      <c r="G78" s="42">
        <f t="shared" si="4"/>
        <v>0.77413243245778174</v>
      </c>
      <c r="H78" s="42">
        <f t="shared" si="4"/>
        <v>0.77780490721591489</v>
      </c>
      <c r="I78" s="42">
        <f t="shared" si="4"/>
        <v>0.76300726421774845</v>
      </c>
      <c r="J78" s="42">
        <f t="shared" si="4"/>
        <v>0.77325341052444008</v>
      </c>
      <c r="K78" s="42">
        <f t="shared" si="4"/>
        <v>0.78300215253450389</v>
      </c>
      <c r="L78" s="42">
        <f t="shared" si="4"/>
        <v>0.77565490845531371</v>
      </c>
      <c r="M78" s="42">
        <f>($U$3*M73+$U$4*M74+$U$5*M75+$U$6*M76+$U$7*M77)/(M73+M74+M75+M76+M77)</f>
        <v>0.77328941506398985</v>
      </c>
      <c r="N78" s="42">
        <f>($U$3*N73+$U$4*N74+$U$5*N75+$U$6*N76+$U$7*N77)/(N73+N74+N75+N76+N77)</f>
        <v>0.77355565247432045</v>
      </c>
    </row>
    <row r="79" spans="2:16" x14ac:dyDescent="0.25">
      <c r="B79" s="39" t="s">
        <v>57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</row>
    <row r="80" spans="2:16" x14ac:dyDescent="0.25">
      <c r="B80" s="39" t="s">
        <v>58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</row>
    <row r="81" spans="2:15" x14ac:dyDescent="0.25">
      <c r="O81" s="32"/>
    </row>
    <row r="82" spans="2:15" x14ac:dyDescent="0.25">
      <c r="O82" s="32"/>
    </row>
    <row r="83" spans="2:15" x14ac:dyDescent="0.25">
      <c r="B83" s="39" t="s">
        <v>99</v>
      </c>
      <c r="C83" s="39"/>
      <c r="D83" s="39" t="str">
        <f>'BADM 2'!C3</f>
        <v>Entrepreneurship and Small Business Management</v>
      </c>
      <c r="E83" s="39"/>
      <c r="F83" s="39"/>
      <c r="G83" s="39"/>
      <c r="H83" s="39"/>
      <c r="I83" s="39"/>
      <c r="J83" s="39"/>
      <c r="K83" s="32"/>
      <c r="L83" s="32"/>
      <c r="M83" s="32"/>
      <c r="N83" s="32"/>
    </row>
    <row r="84" spans="2:15" ht="16.5" thickBot="1" x14ac:dyDescent="0.3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</row>
    <row r="85" spans="2:15" ht="16.5" thickBot="1" x14ac:dyDescent="0.3">
      <c r="B85" s="193" t="s">
        <v>37</v>
      </c>
      <c r="C85" s="127"/>
      <c r="D85" s="196" t="s">
        <v>38</v>
      </c>
      <c r="E85" s="197"/>
      <c r="F85" s="197"/>
      <c r="G85" s="197"/>
      <c r="H85" s="197"/>
      <c r="I85" s="197"/>
      <c r="J85" s="197"/>
      <c r="K85" s="197"/>
      <c r="L85" s="197"/>
      <c r="M85" s="197"/>
      <c r="N85" s="198"/>
    </row>
    <row r="86" spans="2:15" x14ac:dyDescent="0.25">
      <c r="B86" s="194"/>
      <c r="C86" s="199" t="s">
        <v>39</v>
      </c>
      <c r="D86" s="201" t="s">
        <v>40</v>
      </c>
      <c r="E86" s="201" t="s">
        <v>41</v>
      </c>
      <c r="F86" s="201" t="s">
        <v>42</v>
      </c>
      <c r="G86" s="201" t="s">
        <v>43</v>
      </c>
      <c r="H86" s="201" t="s">
        <v>44</v>
      </c>
      <c r="I86" s="201" t="s">
        <v>45</v>
      </c>
      <c r="J86" s="201" t="s">
        <v>46</v>
      </c>
      <c r="K86" s="201" t="s">
        <v>47</v>
      </c>
      <c r="L86" s="201" t="s">
        <v>48</v>
      </c>
      <c r="M86" s="35"/>
      <c r="N86" s="35"/>
    </row>
    <row r="87" spans="2:15" ht="16.5" thickBot="1" x14ac:dyDescent="0.3">
      <c r="B87" s="195"/>
      <c r="C87" s="200"/>
      <c r="D87" s="202"/>
      <c r="E87" s="202"/>
      <c r="F87" s="202"/>
      <c r="G87" s="202"/>
      <c r="H87" s="202"/>
      <c r="I87" s="202"/>
      <c r="J87" s="202"/>
      <c r="K87" s="202"/>
      <c r="L87" s="202"/>
      <c r="M87" s="37" t="s">
        <v>49</v>
      </c>
      <c r="N87" s="37" t="s">
        <v>50</v>
      </c>
    </row>
    <row r="88" spans="2:15" ht="16.5" thickBot="1" x14ac:dyDescent="0.3">
      <c r="B88" s="128" t="s">
        <v>51</v>
      </c>
      <c r="C88" s="102">
        <v>1</v>
      </c>
      <c r="D88" s="103">
        <v>2</v>
      </c>
      <c r="E88" s="103">
        <v>1</v>
      </c>
      <c r="F88" s="103">
        <v>2</v>
      </c>
      <c r="G88" s="103"/>
      <c r="H88" s="103">
        <v>1</v>
      </c>
      <c r="I88" s="103"/>
      <c r="J88" s="103"/>
      <c r="K88" s="103"/>
      <c r="L88" s="103"/>
      <c r="M88" s="103">
        <v>2</v>
      </c>
      <c r="N88" s="103"/>
    </row>
    <row r="89" spans="2:15" ht="16.5" thickBot="1" x14ac:dyDescent="0.3">
      <c r="B89" s="128" t="s">
        <v>52</v>
      </c>
      <c r="C89" s="104"/>
      <c r="D89" s="105">
        <v>1</v>
      </c>
      <c r="E89" s="105"/>
      <c r="F89" s="105"/>
      <c r="G89" s="105"/>
      <c r="H89" s="105">
        <v>1</v>
      </c>
      <c r="I89" s="105"/>
      <c r="J89" s="105"/>
      <c r="K89" s="105"/>
      <c r="L89" s="105">
        <v>3</v>
      </c>
      <c r="M89" s="105">
        <v>1</v>
      </c>
      <c r="N89" s="105"/>
    </row>
    <row r="90" spans="2:15" ht="16.5" thickBot="1" x14ac:dyDescent="0.3">
      <c r="B90" s="128" t="s">
        <v>53</v>
      </c>
      <c r="C90" s="104"/>
      <c r="D90" s="105"/>
      <c r="E90" s="105">
        <v>1</v>
      </c>
      <c r="F90" s="105"/>
      <c r="G90" s="105"/>
      <c r="H90" s="105"/>
      <c r="I90" s="105">
        <v>1</v>
      </c>
      <c r="J90" s="105"/>
      <c r="K90" s="105"/>
      <c r="L90" s="105"/>
      <c r="M90" s="105">
        <v>2</v>
      </c>
      <c r="N90" s="105"/>
    </row>
    <row r="91" spans="2:15" ht="16.5" thickBot="1" x14ac:dyDescent="0.3">
      <c r="B91" s="128" t="s">
        <v>54</v>
      </c>
      <c r="C91" s="104"/>
      <c r="D91" s="105">
        <v>1</v>
      </c>
      <c r="E91" s="105"/>
      <c r="F91" s="105"/>
      <c r="G91" s="105">
        <v>2</v>
      </c>
      <c r="H91" s="105"/>
      <c r="I91" s="105"/>
      <c r="J91" s="105">
        <v>2</v>
      </c>
      <c r="K91" s="105"/>
      <c r="L91" s="105"/>
      <c r="M91" s="105">
        <v>1</v>
      </c>
      <c r="N91" s="105">
        <v>3</v>
      </c>
    </row>
    <row r="92" spans="2:15" ht="16.5" thickBot="1" x14ac:dyDescent="0.3">
      <c r="B92" s="128" t="s">
        <v>55</v>
      </c>
      <c r="C92" s="104">
        <v>1</v>
      </c>
      <c r="D92" s="105"/>
      <c r="E92" s="105">
        <v>2</v>
      </c>
      <c r="F92" s="105"/>
      <c r="G92" s="105"/>
      <c r="H92" s="105"/>
      <c r="I92" s="105">
        <v>2</v>
      </c>
      <c r="J92" s="105"/>
      <c r="K92" s="105">
        <v>3</v>
      </c>
      <c r="L92" s="105"/>
      <c r="M92" s="105">
        <v>1</v>
      </c>
      <c r="N92" s="105"/>
      <c r="O92" s="32"/>
    </row>
    <row r="93" spans="2:15" ht="16.5" thickBot="1" x14ac:dyDescent="0.3">
      <c r="B93" s="128" t="s">
        <v>56</v>
      </c>
      <c r="C93" s="42">
        <f>($U$3*C88+$U$4*C89+$U$5*C90+$U$6*C91+$U$7*C92)/(C88+C89+C90+C91+C92)</f>
        <v>0.76449080131496894</v>
      </c>
      <c r="D93" s="42">
        <f t="shared" ref="D93:L93" si="5">($U$3*D88+$U$4*D89+$U$5*D90+$U$6*D91+$U$7*D92)/(D88+D89+D90+D91+D92)</f>
        <v>0.7715156609781606</v>
      </c>
      <c r="E93" s="42">
        <f t="shared" si="5"/>
        <v>0.76779086181103662</v>
      </c>
      <c r="F93" s="42">
        <f t="shared" si="5"/>
        <v>0.76585737934786191</v>
      </c>
      <c r="G93" s="42">
        <f t="shared" si="5"/>
        <v>0.76277334608909342</v>
      </c>
      <c r="H93" s="42">
        <f t="shared" si="5"/>
        <v>0.77871595923784342</v>
      </c>
      <c r="I93" s="42">
        <f t="shared" si="5"/>
        <v>0.76843535596542811</v>
      </c>
      <c r="J93" s="42">
        <f t="shared" si="5"/>
        <v>0.76277334608909342</v>
      </c>
      <c r="K93" s="42">
        <f t="shared" si="5"/>
        <v>0.76312422328207585</v>
      </c>
      <c r="L93" s="42">
        <f t="shared" si="5"/>
        <v>0.79157453912782494</v>
      </c>
      <c r="M93" s="42">
        <f>($U$3*M88+$U$4*M89+$U$5*M90+$U$6*M91+$U$7*M92)/(M88+M89+M90+M91+M92)</f>
        <v>0.7724717299798548</v>
      </c>
      <c r="N93" s="42">
        <f>($U$3*N88+$U$4*N89+$U$5*N90+$U$6*N91+$U$7*N92)/(N88+N89+N90+N91+N92)</f>
        <v>0.76277334608909342</v>
      </c>
    </row>
    <row r="94" spans="2:15" x14ac:dyDescent="0.25">
      <c r="B94" s="39" t="s">
        <v>57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</row>
    <row r="95" spans="2:15" x14ac:dyDescent="0.25">
      <c r="B95" s="39" t="s">
        <v>58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</row>
    <row r="96" spans="2:15" x14ac:dyDescent="0.25">
      <c r="O96" s="32"/>
    </row>
    <row r="97" spans="15:15" x14ac:dyDescent="0.25">
      <c r="O97" s="32"/>
    </row>
  </sheetData>
  <mergeCells count="73">
    <mergeCell ref="D3:K3"/>
    <mergeCell ref="B8:B10"/>
    <mergeCell ref="D8:N8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B23:B25"/>
    <mergeCell ref="D23:N23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B38:B40"/>
    <mergeCell ref="D38:N38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B53:B55"/>
    <mergeCell ref="D53:N53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L54:L55"/>
    <mergeCell ref="B70:B72"/>
    <mergeCell ref="D70:N70"/>
    <mergeCell ref="C71:C72"/>
    <mergeCell ref="D71:D72"/>
    <mergeCell ref="E71:E72"/>
    <mergeCell ref="F71:F72"/>
    <mergeCell ref="G71:G72"/>
    <mergeCell ref="H71:H72"/>
    <mergeCell ref="I71:I72"/>
    <mergeCell ref="J71:J72"/>
    <mergeCell ref="K71:K72"/>
    <mergeCell ref="L71:L72"/>
    <mergeCell ref="B85:B87"/>
    <mergeCell ref="D85:N85"/>
    <mergeCell ref="C86:C87"/>
    <mergeCell ref="D86:D87"/>
    <mergeCell ref="E86:E87"/>
    <mergeCell ref="F86:F87"/>
    <mergeCell ref="G86:G87"/>
    <mergeCell ref="H86:H87"/>
    <mergeCell ref="I86:I87"/>
    <mergeCell ref="J86:J87"/>
    <mergeCell ref="K86:K87"/>
    <mergeCell ref="L86:L8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F23"/>
  <sheetViews>
    <sheetView topLeftCell="F1" zoomScale="78" workbookViewId="0">
      <selection activeCell="AB1" sqref="AB1"/>
    </sheetView>
  </sheetViews>
  <sheetFormatPr defaultColWidth="8.85546875" defaultRowHeight="15" x14ac:dyDescent="0.25"/>
  <cols>
    <col min="1" max="1" width="6.28515625" style="46" bestFit="1" customWidth="1"/>
    <col min="2" max="2" width="7.28515625" style="46" bestFit="1" customWidth="1"/>
    <col min="3" max="3" width="11.28515625" style="46" bestFit="1" customWidth="1"/>
    <col min="4" max="4" width="36.7109375" style="46" customWidth="1"/>
    <col min="5" max="5" width="6.28515625" style="46" bestFit="1" customWidth="1"/>
    <col min="6" max="6" width="8.7109375" style="46" bestFit="1" customWidth="1"/>
    <col min="7" max="7" width="6.28515625" style="46" bestFit="1" customWidth="1"/>
    <col min="8" max="8" width="8.7109375" style="46" bestFit="1" customWidth="1"/>
    <col min="9" max="9" width="6.28515625" style="46" bestFit="1" customWidth="1"/>
    <col min="10" max="10" width="8.7109375" style="46" bestFit="1" customWidth="1"/>
    <col min="11" max="11" width="6.28515625" style="46" bestFit="1" customWidth="1"/>
    <col min="12" max="12" width="8.7109375" style="46" bestFit="1" customWidth="1"/>
    <col min="13" max="13" width="6.28515625" style="46" bestFit="1" customWidth="1"/>
    <col min="14" max="14" width="8.7109375" style="46" bestFit="1" customWidth="1"/>
    <col min="15" max="15" width="6.28515625" style="46" bestFit="1" customWidth="1"/>
    <col min="16" max="16" width="8.7109375" style="46" bestFit="1" customWidth="1"/>
    <col min="17" max="17" width="6.28515625" style="46" bestFit="1" customWidth="1"/>
    <col min="18" max="18" width="8.7109375" style="46" bestFit="1" customWidth="1"/>
    <col min="19" max="19" width="6.28515625" style="46" bestFit="1" customWidth="1"/>
    <col min="20" max="20" width="8.7109375" style="46" bestFit="1" customWidth="1"/>
    <col min="21" max="21" width="6.28515625" style="46" bestFit="1" customWidth="1"/>
    <col min="22" max="22" width="8.7109375" style="46" bestFit="1" customWidth="1"/>
    <col min="23" max="23" width="6.28515625" style="46" bestFit="1" customWidth="1"/>
    <col min="24" max="24" width="8.7109375" style="46" bestFit="1" customWidth="1"/>
    <col min="25" max="25" width="6.28515625" style="46" bestFit="1" customWidth="1"/>
    <col min="26" max="26" width="8.7109375" style="46" bestFit="1" customWidth="1"/>
    <col min="27" max="27" width="6.28515625" style="46" bestFit="1" customWidth="1"/>
    <col min="28" max="28" width="8.7109375" style="46" bestFit="1" customWidth="1"/>
    <col min="29" max="29" width="6.28515625" style="46" bestFit="1" customWidth="1"/>
    <col min="30" max="30" width="8.7109375" style="46" bestFit="1" customWidth="1"/>
    <col min="31" max="31" width="6.28515625" style="46" bestFit="1" customWidth="1"/>
    <col min="32" max="32" width="8.7109375" style="46" bestFit="1" customWidth="1"/>
    <col min="33" max="16384" width="8.85546875" style="46"/>
  </cols>
  <sheetData>
    <row r="3" spans="1:32" x14ac:dyDescent="0.25">
      <c r="A3" s="206" t="s">
        <v>70</v>
      </c>
      <c r="B3" s="207"/>
      <c r="C3" s="207"/>
      <c r="D3" s="208"/>
      <c r="E3" s="204" t="s">
        <v>39</v>
      </c>
      <c r="F3" s="204"/>
      <c r="G3" s="204" t="s">
        <v>40</v>
      </c>
      <c r="H3" s="204"/>
      <c r="I3" s="204" t="s">
        <v>41</v>
      </c>
      <c r="J3" s="204"/>
      <c r="K3" s="204" t="s">
        <v>42</v>
      </c>
      <c r="L3" s="204"/>
      <c r="M3" s="204" t="s">
        <v>43</v>
      </c>
      <c r="N3" s="204"/>
      <c r="O3" s="204" t="s">
        <v>44</v>
      </c>
      <c r="P3" s="204"/>
      <c r="Q3" s="204" t="s">
        <v>45</v>
      </c>
      <c r="R3" s="204"/>
      <c r="S3" s="204" t="s">
        <v>46</v>
      </c>
      <c r="T3" s="204"/>
      <c r="U3" s="204" t="s">
        <v>47</v>
      </c>
      <c r="V3" s="204"/>
      <c r="W3" s="204" t="s">
        <v>48</v>
      </c>
      <c r="X3" s="204"/>
      <c r="Y3" s="204" t="s">
        <v>49</v>
      </c>
      <c r="Z3" s="204"/>
      <c r="AA3" s="204" t="s">
        <v>50</v>
      </c>
      <c r="AB3" s="204"/>
    </row>
    <row r="4" spans="1:32" ht="57" x14ac:dyDescent="0.25">
      <c r="A4" s="209"/>
      <c r="B4" s="210"/>
      <c r="C4" s="210"/>
      <c r="D4" s="211"/>
      <c r="E4" s="48" t="s">
        <v>71</v>
      </c>
      <c r="F4" s="48" t="s">
        <v>72</v>
      </c>
      <c r="G4" s="48" t="s">
        <v>71</v>
      </c>
      <c r="H4" s="48" t="s">
        <v>72</v>
      </c>
      <c r="I4" s="48" t="s">
        <v>71</v>
      </c>
      <c r="J4" s="48" t="s">
        <v>72</v>
      </c>
      <c r="K4" s="48" t="s">
        <v>71</v>
      </c>
      <c r="L4" s="48" t="s">
        <v>72</v>
      </c>
      <c r="M4" s="48" t="s">
        <v>71</v>
      </c>
      <c r="N4" s="48" t="s">
        <v>72</v>
      </c>
      <c r="O4" s="48" t="s">
        <v>71</v>
      </c>
      <c r="P4" s="48" t="s">
        <v>72</v>
      </c>
      <c r="Q4" s="48" t="s">
        <v>71</v>
      </c>
      <c r="R4" s="48" t="s">
        <v>72</v>
      </c>
      <c r="S4" s="48" t="s">
        <v>71</v>
      </c>
      <c r="T4" s="48" t="s">
        <v>72</v>
      </c>
      <c r="U4" s="48" t="s">
        <v>71</v>
      </c>
      <c r="V4" s="48" t="s">
        <v>72</v>
      </c>
      <c r="W4" s="48" t="s">
        <v>71</v>
      </c>
      <c r="X4" s="48" t="s">
        <v>72</v>
      </c>
      <c r="Y4" s="48" t="s">
        <v>71</v>
      </c>
      <c r="Z4" s="48" t="s">
        <v>72</v>
      </c>
      <c r="AA4" s="48" t="s">
        <v>71</v>
      </c>
      <c r="AB4" s="48" t="s">
        <v>72</v>
      </c>
    </row>
    <row r="5" spans="1:32" x14ac:dyDescent="0.25">
      <c r="A5" s="58" t="s">
        <v>25</v>
      </c>
      <c r="B5" s="58" t="s">
        <v>26</v>
      </c>
      <c r="C5" s="58" t="s">
        <v>27</v>
      </c>
      <c r="D5" s="59" t="s">
        <v>8</v>
      </c>
      <c r="E5" s="58"/>
      <c r="F5" s="60" t="s">
        <v>60</v>
      </c>
      <c r="G5" s="58"/>
      <c r="H5" s="60" t="s">
        <v>61</v>
      </c>
      <c r="I5" s="58">
        <v>1</v>
      </c>
      <c r="J5" s="60" t="s">
        <v>62</v>
      </c>
      <c r="K5" s="58"/>
      <c r="L5" s="60" t="s">
        <v>63</v>
      </c>
      <c r="M5" s="58"/>
      <c r="N5" s="60" t="s">
        <v>64</v>
      </c>
      <c r="O5" s="58"/>
      <c r="P5" s="60" t="s">
        <v>65</v>
      </c>
      <c r="Q5" s="58"/>
      <c r="R5" s="60" t="s">
        <v>66</v>
      </c>
      <c r="S5" s="58"/>
      <c r="T5" s="60" t="s">
        <v>67</v>
      </c>
      <c r="U5" s="58"/>
      <c r="V5" s="60" t="s">
        <v>68</v>
      </c>
      <c r="W5" s="58"/>
      <c r="X5" s="60" t="s">
        <v>69</v>
      </c>
      <c r="Y5" s="58"/>
      <c r="Z5" s="61" t="s">
        <v>73</v>
      </c>
      <c r="AA5" s="58"/>
      <c r="AB5" s="61" t="s">
        <v>74</v>
      </c>
      <c r="AC5" s="62"/>
    </row>
    <row r="6" spans="1:32" ht="16.5" thickBot="1" x14ac:dyDescent="0.3">
      <c r="A6" s="47">
        <v>1</v>
      </c>
      <c r="B6" s="47"/>
      <c r="C6" s="63"/>
      <c r="D6" s="63" t="str">
        <f>'CO (All Subjects)'!D4</f>
        <v>Corporate and Financial Accounting</v>
      </c>
      <c r="E6" s="63">
        <v>1</v>
      </c>
      <c r="F6" s="64">
        <f>'CO-PO Mapping'!C16</f>
        <v>0.77389832283640592</v>
      </c>
      <c r="G6" s="47">
        <v>1</v>
      </c>
      <c r="H6" s="64">
        <f>'CO-PO Mapping'!D16</f>
        <v>0.76925730951519167</v>
      </c>
      <c r="I6" s="47">
        <v>1.2</v>
      </c>
      <c r="J6" s="64">
        <f>'CO-PO Mapping'!E16</f>
        <v>0.77597427872614655</v>
      </c>
      <c r="K6" s="47">
        <v>1</v>
      </c>
      <c r="L6" s="42">
        <f>'CO-PO Mapping'!F16</f>
        <v>0.76770314251279104</v>
      </c>
      <c r="M6" s="47">
        <v>2</v>
      </c>
      <c r="N6" s="64">
        <f>'CO-PO Mapping'!G16</f>
        <v>0.76837687643326447</v>
      </c>
      <c r="O6" s="47">
        <v>1</v>
      </c>
      <c r="P6" s="64">
        <f>'CO-PO Mapping'!H16</f>
        <v>0.7716271310581867</v>
      </c>
      <c r="Q6" s="47">
        <v>2</v>
      </c>
      <c r="R6" s="64">
        <f>'CO-PO Mapping'!I16</f>
        <v>0.76831839690110071</v>
      </c>
      <c r="S6" s="47">
        <v>0.95</v>
      </c>
      <c r="T6" s="64">
        <f>'CO-PO Mapping'!J16</f>
        <v>0.76935723162490566</v>
      </c>
      <c r="U6" s="47">
        <v>2</v>
      </c>
      <c r="V6" s="64">
        <f>'CO-PO Mapping'!K16</f>
        <v>0.76831839690110071</v>
      </c>
      <c r="W6" s="47">
        <v>0.5</v>
      </c>
      <c r="X6" s="64">
        <f>'CO-PO Mapping'!L16</f>
        <v>0.76693213419809891</v>
      </c>
      <c r="Y6" s="47">
        <v>1</v>
      </c>
      <c r="Z6" s="64">
        <f>'CO-PO Mapping'!M16</f>
        <v>0.76983737343894365</v>
      </c>
      <c r="AA6" s="47">
        <v>1.2</v>
      </c>
      <c r="AB6" s="65">
        <f>'CO-PO Mapping'!N16</f>
        <v>0.77470043727334925</v>
      </c>
      <c r="AC6" s="66"/>
    </row>
    <row r="7" spans="1:32" x14ac:dyDescent="0.25">
      <c r="A7" s="47">
        <v>2</v>
      </c>
      <c r="B7" s="47"/>
      <c r="C7" s="63"/>
      <c r="D7" s="63" t="str">
        <f>'CO (All Subjects)'!D5</f>
        <v xml:space="preserve"> Business Statistics</v>
      </c>
      <c r="E7" s="63">
        <v>1.2</v>
      </c>
      <c r="F7" s="106">
        <f>'CO-PO Mapping'!C31</f>
        <v>0.77069819027654685</v>
      </c>
      <c r="G7" s="47">
        <v>1.2</v>
      </c>
      <c r="H7" s="106">
        <f>'CO-PO Mapping'!D31</f>
        <v>0.77467967566604301</v>
      </c>
      <c r="I7" s="47">
        <v>1</v>
      </c>
      <c r="J7" s="106">
        <f>'CO-PO Mapping'!E31</f>
        <v>0.77159523313155198</v>
      </c>
      <c r="K7" s="47">
        <v>2.2000000000000002</v>
      </c>
      <c r="L7" s="106">
        <f>'CO-PO Mapping'!F31</f>
        <v>0.77413243245778174</v>
      </c>
      <c r="M7" s="47">
        <v>1</v>
      </c>
      <c r="N7" s="106">
        <f>'CO-PO Mapping'!G31</f>
        <v>0.76749805771668778</v>
      </c>
      <c r="O7" s="47">
        <v>1.2</v>
      </c>
      <c r="P7" s="106">
        <f>'CO-PO Mapping'!H31</f>
        <v>0.76963239025122288</v>
      </c>
      <c r="Q7" s="47"/>
      <c r="R7" s="106"/>
      <c r="S7" s="47">
        <v>1</v>
      </c>
      <c r="T7" s="106">
        <f>'CO-PO Mapping'!J31</f>
        <v>0.77091548371061314</v>
      </c>
      <c r="U7" s="47">
        <v>1.3</v>
      </c>
      <c r="V7" s="106">
        <f>'CO-PO Mapping'!K31</f>
        <v>0.77091548371061314</v>
      </c>
      <c r="W7" s="47">
        <v>1</v>
      </c>
      <c r="X7" s="106">
        <f>'CO-PO Mapping'!L31</f>
        <v>0.77351564221968994</v>
      </c>
      <c r="Y7" s="47">
        <v>1</v>
      </c>
      <c r="Z7" s="106">
        <f>'CO-PO Mapping'!M31</f>
        <v>0.77177421132355084</v>
      </c>
      <c r="AA7" s="47">
        <v>2.2999999999999998</v>
      </c>
      <c r="AB7" s="106">
        <f>'CO-PO Mapping'!N31</f>
        <v>0.77329496639888962</v>
      </c>
      <c r="AC7" s="66"/>
    </row>
    <row r="8" spans="1:32" x14ac:dyDescent="0.25">
      <c r="A8" s="47">
        <v>3</v>
      </c>
      <c r="B8" s="47"/>
      <c r="C8" s="63"/>
      <c r="D8" s="63" t="str">
        <f>'CO (All Subjects)'!D6</f>
        <v xml:space="preserve"> Business Economics</v>
      </c>
      <c r="E8" s="63">
        <v>2</v>
      </c>
      <c r="F8" s="106">
        <f>'CO-PO Mapping'!C46</f>
        <v>0.7717462885584272</v>
      </c>
      <c r="G8" s="47">
        <v>0.75</v>
      </c>
      <c r="H8" s="106">
        <f>'CO-PO Mapping'!D46</f>
        <v>0.77247742183579782</v>
      </c>
      <c r="I8" s="47">
        <v>1</v>
      </c>
      <c r="J8" s="106">
        <f>'CO-PO Mapping'!E46</f>
        <v>0.77247742183579782</v>
      </c>
      <c r="K8" s="47">
        <v>2</v>
      </c>
      <c r="L8" s="106">
        <f>'CO-PO Mapping'!F46</f>
        <v>0.77421352340780025</v>
      </c>
      <c r="M8" s="47">
        <v>1</v>
      </c>
      <c r="N8" s="106">
        <f>'CO-PO Mapping'!G46</f>
        <v>0.78142434005355543</v>
      </c>
      <c r="O8" s="47">
        <v>1.2</v>
      </c>
      <c r="P8" s="106">
        <f>'CO-PO Mapping'!H46</f>
        <v>0.77653606081496185</v>
      </c>
      <c r="Q8" s="47">
        <v>1</v>
      </c>
      <c r="R8" s="106">
        <f>'CO-PO Mapping'!I46</f>
        <v>0.77768872193850047</v>
      </c>
      <c r="S8" s="47">
        <v>1</v>
      </c>
      <c r="T8" s="106">
        <f>'CO-PO Mapping'!J46</f>
        <v>0.77514626917467433</v>
      </c>
      <c r="U8" s="47">
        <v>1.2</v>
      </c>
      <c r="V8" s="106">
        <f>'CO-PO Mapping'!K46</f>
        <v>0.78740223319592761</v>
      </c>
      <c r="W8" s="47">
        <v>1</v>
      </c>
      <c r="X8" s="106">
        <f>'CO-PO Mapping'!L46</f>
        <v>0.78080753340180187</v>
      </c>
      <c r="Y8" s="47">
        <v>1</v>
      </c>
      <c r="Z8" s="106">
        <f>'CO-PO Mapping'!M46</f>
        <v>0.77159523313155198</v>
      </c>
      <c r="AA8" s="47">
        <v>1</v>
      </c>
      <c r="AB8" s="106">
        <f>'CO-PO Mapping'!N46</f>
        <v>0.77968039669475764</v>
      </c>
      <c r="AC8" s="66"/>
    </row>
    <row r="9" spans="1:32" x14ac:dyDescent="0.25">
      <c r="A9" s="47">
        <v>4</v>
      </c>
      <c r="B9" s="131"/>
      <c r="C9" s="132"/>
      <c r="D9" s="132" t="str">
        <f>'CO (All Subjects)'!D7</f>
        <v>Indian Banking and Financial systems</v>
      </c>
      <c r="E9" s="132">
        <v>1</v>
      </c>
      <c r="F9" s="133">
        <f>'CO-PO Mapping'!C61</f>
        <v>0.77187559979143994</v>
      </c>
      <c r="G9" s="131">
        <v>1.3</v>
      </c>
      <c r="H9" s="133">
        <f>'CO-PO Mapping'!D61</f>
        <v>0.77326017529790791</v>
      </c>
      <c r="I9" s="131">
        <v>0.75</v>
      </c>
      <c r="J9" s="133">
        <f>'CO-PO Mapping'!E61</f>
        <v>0.77247742183579782</v>
      </c>
      <c r="K9" s="131">
        <v>1.5</v>
      </c>
      <c r="L9" s="133">
        <f>'CO-PO Mapping'!F46</f>
        <v>0.77421352340780025</v>
      </c>
      <c r="M9" s="131">
        <v>1.5</v>
      </c>
      <c r="N9" s="133">
        <f>'CO-PO Mapping'!G61</f>
        <v>0.77247742183579782</v>
      </c>
      <c r="O9" s="131">
        <v>1.1000000000000001</v>
      </c>
      <c r="P9" s="133">
        <f>'CO-PO Mapping'!H61</f>
        <v>0.7660810741100279</v>
      </c>
      <c r="Q9" s="131">
        <v>1.2</v>
      </c>
      <c r="R9" s="133">
        <f>'CO-PO Mapping'!I61</f>
        <v>0.76494632732593326</v>
      </c>
      <c r="S9" s="131">
        <v>1.2</v>
      </c>
      <c r="T9" s="133">
        <f>'CO-PO Mapping'!J61</f>
        <v>0.77524508528069713</v>
      </c>
      <c r="U9" s="131">
        <v>1</v>
      </c>
      <c r="V9" s="133">
        <f>'CO-PO Mapping'!K61</f>
        <v>0.7682014378367733</v>
      </c>
      <c r="W9" s="131">
        <v>1</v>
      </c>
      <c r="X9" s="133">
        <f>'CO-PO Mapping'!L61</f>
        <v>0.7703555199144615</v>
      </c>
      <c r="Y9" s="131">
        <v>1</v>
      </c>
      <c r="Z9" s="133">
        <f>'CO-PO Mapping'!M61</f>
        <v>0.77536501639021382</v>
      </c>
      <c r="AA9" s="131">
        <v>3</v>
      </c>
      <c r="AB9" s="133">
        <f>'CO-PO Mapping'!N61</f>
        <v>0.76585737934786191</v>
      </c>
      <c r="AC9" s="66"/>
    </row>
    <row r="10" spans="1:32" s="134" customFormat="1" x14ac:dyDescent="0.25">
      <c r="A10" s="47">
        <v>5</v>
      </c>
      <c r="B10" s="47"/>
      <c r="C10" s="63"/>
      <c r="D10" s="63" t="str">
        <f>'CO (All Subjects)'!D8</f>
        <v>Business Law</v>
      </c>
      <c r="E10" s="63">
        <v>1.3</v>
      </c>
      <c r="F10" s="106">
        <f>'CO-PO Mapping'!C78</f>
        <v>0.77187559979143994</v>
      </c>
      <c r="G10" s="47">
        <v>1.6</v>
      </c>
      <c r="H10" s="106">
        <f>'CO-PO Mapping'!D78</f>
        <v>0.77675578503417952</v>
      </c>
      <c r="I10" s="47">
        <v>1</v>
      </c>
      <c r="J10" s="106">
        <f>'CO-PO Mapping'!E78</f>
        <v>0.77791879458067792</v>
      </c>
      <c r="K10" s="47">
        <v>1.2</v>
      </c>
      <c r="L10" s="106">
        <f>'CO-PO Mapping'!F78</f>
        <v>0.77413243245778174</v>
      </c>
      <c r="M10" s="47">
        <v>1.3</v>
      </c>
      <c r="N10" s="106">
        <f>'CO-PO Mapping'!G78</f>
        <v>0.77413243245778174</v>
      </c>
      <c r="O10" s="47">
        <v>1</v>
      </c>
      <c r="P10" s="106">
        <f>'CO-PO Mapping'!H78</f>
        <v>0.77780490721591489</v>
      </c>
      <c r="Q10" s="47">
        <v>1</v>
      </c>
      <c r="R10" s="106">
        <f>'CO-PO Mapping'!I78</f>
        <v>0.76300726421774845</v>
      </c>
      <c r="S10" s="47">
        <v>1</v>
      </c>
      <c r="T10" s="106">
        <f>'CO-PO Mapping'!J78</f>
        <v>0.77325341052444008</v>
      </c>
      <c r="U10" s="47">
        <v>1</v>
      </c>
      <c r="V10" s="106">
        <f>'CO-PO Mapping'!K78</f>
        <v>0.78300215253450389</v>
      </c>
      <c r="W10" s="47">
        <v>1</v>
      </c>
      <c r="X10" s="106">
        <f>'CO-PO Mapping'!L78</f>
        <v>0.77565490845531371</v>
      </c>
      <c r="Y10" s="47">
        <v>1</v>
      </c>
      <c r="Z10" s="106">
        <f>'CO-PO Mapping'!M78</f>
        <v>0.77328941506398985</v>
      </c>
      <c r="AA10" s="47">
        <v>2</v>
      </c>
      <c r="AB10" s="106">
        <f>'CO-PO Mapping'!N78</f>
        <v>0.77355565247432045</v>
      </c>
      <c r="AC10" s="47"/>
    </row>
    <row r="11" spans="1:32" s="134" customFormat="1" ht="30" x14ac:dyDescent="0.25">
      <c r="A11" s="47">
        <v>6</v>
      </c>
      <c r="B11" s="47"/>
      <c r="C11" s="63"/>
      <c r="D11" s="63" t="str">
        <f>'CO (All Subjects)'!D9</f>
        <v>Entrepreneurship and Small Business Management</v>
      </c>
      <c r="E11" s="63">
        <v>1</v>
      </c>
      <c r="F11" s="106">
        <f>'CO-PO Mapping'!C93</f>
        <v>0.76449080131496894</v>
      </c>
      <c r="G11" s="47">
        <v>1</v>
      </c>
      <c r="H11" s="106">
        <f>'CO-PO Mapping'!D93</f>
        <v>0.7715156609781606</v>
      </c>
      <c r="I11" s="47">
        <v>1</v>
      </c>
      <c r="J11" s="106">
        <f>'CO-PO Mapping'!E93</f>
        <v>0.76779086181103662</v>
      </c>
      <c r="K11" s="47">
        <v>1.3</v>
      </c>
      <c r="L11" s="106">
        <f>'CO-PO Mapping'!F93</f>
        <v>0.76585737934786191</v>
      </c>
      <c r="M11" s="47">
        <v>1.2</v>
      </c>
      <c r="N11" s="106">
        <f>'CO-PO Mapping'!G93</f>
        <v>0.76277334608909342</v>
      </c>
      <c r="O11" s="47">
        <v>1.3</v>
      </c>
      <c r="P11" s="106">
        <f>'CO-PO Mapping'!H93</f>
        <v>0.77871595923784342</v>
      </c>
      <c r="Q11" s="47">
        <v>1</v>
      </c>
      <c r="R11" s="106">
        <f>'CO-PO Mapping'!I93</f>
        <v>0.76843535596542811</v>
      </c>
      <c r="S11" s="47">
        <v>1.6</v>
      </c>
      <c r="T11" s="106">
        <f>'CO-PO Mapping'!J93</f>
        <v>0.76277334608909342</v>
      </c>
      <c r="U11" s="47">
        <v>1</v>
      </c>
      <c r="V11" s="106">
        <f>'CO-PO Mapping'!K93</f>
        <v>0.76312422328207585</v>
      </c>
      <c r="W11" s="47">
        <v>1</v>
      </c>
      <c r="X11" s="106">
        <f>'CO-PO Mapping'!L93</f>
        <v>0.79157453912782494</v>
      </c>
      <c r="Y11" s="47">
        <v>1</v>
      </c>
      <c r="Z11" s="106">
        <f>'CO-PO Mapping'!M93</f>
        <v>0.7724717299798548</v>
      </c>
      <c r="AA11" s="47">
        <v>2</v>
      </c>
      <c r="AB11" s="106">
        <f>'CO-PO Mapping'!N93</f>
        <v>0.76277334608909342</v>
      </c>
      <c r="AC11" s="47"/>
    </row>
    <row r="12" spans="1:32" x14ac:dyDescent="0.25">
      <c r="A12" s="66"/>
      <c r="B12" s="67"/>
      <c r="C12" s="68"/>
      <c r="D12" s="69"/>
      <c r="E12" s="49"/>
      <c r="F12" s="66"/>
      <c r="G12" s="49"/>
      <c r="H12" s="66"/>
      <c r="I12" s="49"/>
      <c r="J12" s="66"/>
      <c r="K12" s="49"/>
      <c r="L12" s="66"/>
      <c r="M12" s="49"/>
      <c r="N12" s="66"/>
      <c r="O12" s="49"/>
      <c r="P12" s="66"/>
      <c r="Q12" s="49"/>
      <c r="R12" s="66"/>
      <c r="S12" s="49"/>
      <c r="T12" s="66"/>
      <c r="U12" s="49"/>
      <c r="V12" s="66"/>
      <c r="W12" s="49"/>
      <c r="X12" s="66"/>
      <c r="Y12" s="49"/>
      <c r="Z12" s="66"/>
      <c r="AA12" s="49"/>
      <c r="AB12" s="66"/>
      <c r="AC12" s="49"/>
      <c r="AD12" s="66"/>
      <c r="AE12" s="49"/>
      <c r="AF12" s="66"/>
    </row>
    <row r="14" spans="1:32" x14ac:dyDescent="0.25">
      <c r="D14" s="46" t="s">
        <v>75</v>
      </c>
      <c r="E14" s="50">
        <f>AVERAGE(E6:E11)</f>
        <v>1.25</v>
      </c>
      <c r="F14" s="51"/>
      <c r="G14" s="52">
        <f>AVERAGE(G6:G11)</f>
        <v>1.1416666666666666</v>
      </c>
      <c r="H14" s="51"/>
      <c r="I14" s="52">
        <f>AVERAGE(I6:I9)</f>
        <v>0.98750000000000004</v>
      </c>
      <c r="J14" s="51"/>
      <c r="K14" s="52">
        <f>AVERAGE(K6:K9)</f>
        <v>1.675</v>
      </c>
      <c r="L14" s="51"/>
      <c r="M14" s="52">
        <f>AVERAGE(M6:M11)</f>
        <v>1.3333333333333333</v>
      </c>
      <c r="N14" s="51"/>
      <c r="O14" s="52">
        <f>AVERAGE(O6:O11)</f>
        <v>1.1333333333333333</v>
      </c>
      <c r="P14" s="51"/>
      <c r="Q14" s="52">
        <f>AVERAGE(Q6:Q11)</f>
        <v>1.24</v>
      </c>
      <c r="R14" s="51"/>
      <c r="S14" s="52">
        <f>AVERAGE(S6:S11)</f>
        <v>1.125</v>
      </c>
      <c r="T14" s="51"/>
      <c r="U14" s="52">
        <f>AVERAGE(U6:U11)</f>
        <v>1.25</v>
      </c>
      <c r="V14" s="51"/>
      <c r="W14" s="52">
        <f>AVERAGE(W6:W11)</f>
        <v>0.91666666666666663</v>
      </c>
      <c r="X14" s="51"/>
      <c r="Y14" s="52">
        <f>AVERAGE(Y6:Y9)</f>
        <v>1</v>
      </c>
      <c r="Z14" s="51"/>
      <c r="AA14" s="52">
        <f>AVERAGE(AA6:AA11)</f>
        <v>1.9166666666666667</v>
      </c>
      <c r="AB14" s="53"/>
    </row>
    <row r="15" spans="1:32" x14ac:dyDescent="0.25">
      <c r="E15" s="54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55"/>
    </row>
    <row r="16" spans="1:32" x14ac:dyDescent="0.25">
      <c r="D16" s="46" t="s">
        <v>76</v>
      </c>
      <c r="E16" s="54"/>
      <c r="F16" s="96">
        <f>AVERAGE(F6:F9)</f>
        <v>0.77205460036570495</v>
      </c>
      <c r="G16" s="70"/>
      <c r="H16" s="96">
        <f>AVERAGE(H6:H9)</f>
        <v>0.77241864557873507</v>
      </c>
      <c r="I16" s="70"/>
      <c r="J16" s="96">
        <f>AVERAGE(J6:J9)</f>
        <v>0.77313108888232351</v>
      </c>
      <c r="K16" s="70"/>
      <c r="L16" s="96">
        <f>AVERAGE(L6:L9)</f>
        <v>0.77256565544654332</v>
      </c>
      <c r="M16" s="70"/>
      <c r="N16" s="96">
        <f>AVERAGE(N6:N9)</f>
        <v>0.77244417400982635</v>
      </c>
      <c r="O16" s="70"/>
      <c r="P16" s="96">
        <f>AVERAGE(P6:P9)</f>
        <v>0.77096916405859983</v>
      </c>
      <c r="Q16" s="70"/>
      <c r="R16" s="96">
        <f>AVERAGE(R6:R9)</f>
        <v>0.77031781538851141</v>
      </c>
      <c r="S16" s="70"/>
      <c r="T16" s="96">
        <f>AVERAGE(T6:T9)</f>
        <v>0.77266601744772256</v>
      </c>
      <c r="U16" s="70"/>
      <c r="V16" s="96">
        <f>AVERAGE(V6:V9)</f>
        <v>0.77370938791110366</v>
      </c>
      <c r="W16" s="70"/>
      <c r="X16" s="96">
        <f>AVERAGE(X6:X9)</f>
        <v>0.77290270743351308</v>
      </c>
      <c r="Y16" s="70"/>
      <c r="Z16" s="96">
        <f>AVERAGE(Z6:Z9)</f>
        <v>0.77214295857106507</v>
      </c>
      <c r="AA16" s="70"/>
      <c r="AB16" s="97">
        <f>AVERAGE(AB6:AB9)</f>
        <v>0.77338329492871472</v>
      </c>
    </row>
    <row r="17" spans="4:28" x14ac:dyDescent="0.25">
      <c r="E17" s="54"/>
      <c r="F17" s="71"/>
      <c r="G17" s="70"/>
      <c r="H17" s="71"/>
      <c r="I17" s="70"/>
      <c r="J17" s="71"/>
      <c r="K17" s="70"/>
      <c r="L17" s="71"/>
      <c r="M17" s="70"/>
      <c r="N17" s="71"/>
      <c r="O17" s="70"/>
      <c r="P17" s="71"/>
      <c r="Q17" s="70"/>
      <c r="R17" s="71"/>
      <c r="S17" s="70"/>
      <c r="T17" s="71"/>
      <c r="U17" s="70"/>
      <c r="V17" s="71"/>
      <c r="W17" s="70"/>
      <c r="X17" s="71"/>
      <c r="Y17" s="70"/>
      <c r="Z17" s="71"/>
      <c r="AA17" s="70"/>
      <c r="AB17" s="56"/>
    </row>
    <row r="18" spans="4:28" x14ac:dyDescent="0.25">
      <c r="D18" s="46" t="s">
        <v>77</v>
      </c>
      <c r="E18" s="54"/>
      <c r="F18" s="98">
        <v>2.1</v>
      </c>
      <c r="G18" s="70"/>
      <c r="H18" s="98">
        <v>2</v>
      </c>
      <c r="I18" s="70"/>
      <c r="J18" s="98">
        <v>1.8</v>
      </c>
      <c r="K18" s="70"/>
      <c r="L18" s="98">
        <v>2.5</v>
      </c>
      <c r="M18" s="70"/>
      <c r="N18" s="98">
        <v>2.2000000000000002</v>
      </c>
      <c r="O18" s="70"/>
      <c r="P18" s="98">
        <v>2.4</v>
      </c>
      <c r="Q18" s="70"/>
      <c r="R18" s="98">
        <v>2.2000000000000002</v>
      </c>
      <c r="S18" s="70"/>
      <c r="T18" s="98"/>
      <c r="U18" s="70"/>
      <c r="V18" s="98">
        <v>2.1</v>
      </c>
      <c r="W18" s="70"/>
      <c r="X18" s="98">
        <v>2</v>
      </c>
      <c r="Y18" s="70"/>
      <c r="Z18" s="98">
        <v>2</v>
      </c>
      <c r="AA18" s="70"/>
      <c r="AB18" s="99">
        <v>2.25</v>
      </c>
    </row>
    <row r="19" spans="4:28" x14ac:dyDescent="0.25">
      <c r="E19" s="54"/>
      <c r="F19" s="71"/>
      <c r="G19" s="70"/>
      <c r="H19" s="71"/>
      <c r="I19" s="70"/>
      <c r="J19" s="71"/>
      <c r="K19" s="70"/>
      <c r="L19" s="71"/>
      <c r="M19" s="70"/>
      <c r="N19" s="71"/>
      <c r="O19" s="70"/>
      <c r="P19" s="71"/>
      <c r="Q19" s="70"/>
      <c r="R19" s="71"/>
      <c r="S19" s="70"/>
      <c r="T19" s="71"/>
      <c r="U19" s="70"/>
      <c r="V19" s="71"/>
      <c r="W19" s="70"/>
      <c r="X19" s="71"/>
      <c r="Y19" s="70"/>
      <c r="Z19" s="71"/>
      <c r="AA19" s="70"/>
      <c r="AB19" s="56"/>
    </row>
    <row r="20" spans="4:28" x14ac:dyDescent="0.25">
      <c r="D20" s="46" t="s">
        <v>78</v>
      </c>
      <c r="E20" s="54"/>
      <c r="F20" s="100">
        <f>(F16+F18)/2</f>
        <v>1.4360273001828525</v>
      </c>
      <c r="G20" s="70"/>
      <c r="H20" s="100">
        <f>(H16+H18)/2</f>
        <v>1.3862093227893675</v>
      </c>
      <c r="I20" s="70"/>
      <c r="J20" s="100">
        <f>(J16+J18)/2</f>
        <v>1.2865655444411619</v>
      </c>
      <c r="K20" s="70"/>
      <c r="L20" s="100">
        <f>(L16+L18)/2</f>
        <v>1.6362828277232717</v>
      </c>
      <c r="M20" s="70"/>
      <c r="N20" s="100">
        <f>(N16+N18)/2</f>
        <v>1.4862220870049132</v>
      </c>
      <c r="O20" s="70"/>
      <c r="P20" s="100">
        <f>(P16+P18)/2</f>
        <v>1.5854845820293</v>
      </c>
      <c r="Q20" s="70"/>
      <c r="R20" s="100">
        <f>(R16+R18)/2</f>
        <v>1.4851589076942557</v>
      </c>
      <c r="S20" s="70"/>
      <c r="T20" s="100">
        <f>(T16+T18)/2</f>
        <v>0.38633300872386128</v>
      </c>
      <c r="U20" s="70"/>
      <c r="V20" s="100">
        <f>(V16+V18)/2</f>
        <v>1.436854693955552</v>
      </c>
      <c r="W20" s="70"/>
      <c r="X20" s="100">
        <f>(X16+X18)/2</f>
        <v>1.3864513537167564</v>
      </c>
      <c r="Y20" s="70"/>
      <c r="Z20" s="100">
        <f>(Z16+Z18)/2</f>
        <v>1.3860714792855324</v>
      </c>
      <c r="AA20" s="70"/>
      <c r="AB20" s="101">
        <f>(AB16+AB18)/2</f>
        <v>1.5116916474643574</v>
      </c>
    </row>
    <row r="21" spans="4:28" x14ac:dyDescent="0.25">
      <c r="E21" s="72"/>
      <c r="F21" s="73"/>
      <c r="G21" s="57"/>
      <c r="H21" s="73"/>
      <c r="I21" s="57"/>
      <c r="J21" s="73"/>
      <c r="K21" s="57"/>
      <c r="L21" s="73"/>
      <c r="M21" s="57"/>
      <c r="N21" s="73"/>
      <c r="O21" s="57"/>
      <c r="P21" s="73"/>
      <c r="Q21" s="57"/>
      <c r="R21" s="73"/>
      <c r="S21" s="57"/>
      <c r="T21" s="73"/>
      <c r="U21" s="57"/>
      <c r="V21" s="73"/>
      <c r="W21" s="57"/>
      <c r="X21" s="73"/>
      <c r="Y21" s="57"/>
      <c r="Z21" s="73"/>
      <c r="AA21" s="57"/>
      <c r="AB21" s="74"/>
    </row>
    <row r="22" spans="4:28" x14ac:dyDescent="0.25">
      <c r="E22" s="205" t="s">
        <v>39</v>
      </c>
      <c r="F22" s="205"/>
      <c r="G22" s="205" t="s">
        <v>40</v>
      </c>
      <c r="H22" s="205"/>
      <c r="I22" s="205" t="s">
        <v>41</v>
      </c>
      <c r="J22" s="205"/>
      <c r="K22" s="205" t="s">
        <v>42</v>
      </c>
      <c r="L22" s="205"/>
      <c r="M22" s="205" t="s">
        <v>43</v>
      </c>
      <c r="N22" s="205"/>
      <c r="O22" s="205" t="s">
        <v>44</v>
      </c>
      <c r="P22" s="205"/>
      <c r="Q22" s="205" t="s">
        <v>45</v>
      </c>
      <c r="R22" s="205"/>
      <c r="S22" s="205" t="s">
        <v>46</v>
      </c>
      <c r="T22" s="205"/>
      <c r="U22" s="205" t="s">
        <v>47</v>
      </c>
      <c r="V22" s="205"/>
      <c r="W22" s="205" t="s">
        <v>48</v>
      </c>
      <c r="X22" s="205"/>
      <c r="Y22" s="205" t="s">
        <v>49</v>
      </c>
      <c r="Z22" s="205"/>
      <c r="AA22" s="205" t="s">
        <v>50</v>
      </c>
      <c r="AB22" s="205"/>
    </row>
    <row r="23" spans="4:28" x14ac:dyDescent="0.25">
      <c r="E23" s="205" t="str">
        <f>IF(F20&gt;E14, "Achieve", "Not Achive")</f>
        <v>Achieve</v>
      </c>
      <c r="F23" s="205"/>
      <c r="G23" s="205" t="str">
        <f t="shared" ref="G23" si="0">IF(H20&gt;G14, "Achieve", "Not Achive")</f>
        <v>Achieve</v>
      </c>
      <c r="H23" s="205"/>
      <c r="I23" s="205" t="str">
        <f t="shared" ref="I23" si="1">IF(J20&gt;I14, "Achieve", "Not Achive")</f>
        <v>Achieve</v>
      </c>
      <c r="J23" s="205"/>
      <c r="K23" s="205" t="str">
        <f>IF(L20&gt;K14,"Achieve","Not Achieve")</f>
        <v>Not Achieve</v>
      </c>
      <c r="L23" s="205"/>
      <c r="M23" s="205" t="str">
        <f t="shared" ref="M23" si="2">IF(N20&gt;M14, "Achieve", "Not Achive")</f>
        <v>Achieve</v>
      </c>
      <c r="N23" s="205"/>
      <c r="O23" s="205" t="str">
        <f t="shared" ref="O23" si="3">IF(P20&gt;O14, "Achieve", "Not Achive")</f>
        <v>Achieve</v>
      </c>
      <c r="P23" s="205"/>
      <c r="Q23" s="205" t="str">
        <f t="shared" ref="Q23" si="4">IF(R20&gt;Q14, "Achieve", "Not Achive")</f>
        <v>Achieve</v>
      </c>
      <c r="R23" s="205"/>
      <c r="S23" s="205" t="str">
        <f t="shared" ref="S23" si="5">IF(T20&gt;S14, "Achieve", "Not Achive")</f>
        <v>Not Achive</v>
      </c>
      <c r="T23" s="205"/>
      <c r="U23" s="205" t="str">
        <f t="shared" ref="U23" si="6">IF(V20&gt;U14, "Achieve", "Not Achive")</f>
        <v>Achieve</v>
      </c>
      <c r="V23" s="205"/>
      <c r="W23" s="205" t="str">
        <f t="shared" ref="W23" si="7">IF(X20&gt;W14, "Achieve", "Not Achive")</f>
        <v>Achieve</v>
      </c>
      <c r="X23" s="205"/>
      <c r="Y23" s="205" t="str">
        <f t="shared" ref="Y23" si="8">IF(Z20&gt;Y14, "Achieve", "Not Achive")</f>
        <v>Achieve</v>
      </c>
      <c r="Z23" s="205"/>
      <c r="AA23" s="205" t="str">
        <f>IF(AB20&gt;AA14,"Achieve","Not Achieve")</f>
        <v>Not Achieve</v>
      </c>
      <c r="AB23" s="205"/>
    </row>
  </sheetData>
  <mergeCells count="37">
    <mergeCell ref="G22:H22"/>
    <mergeCell ref="I22:J22"/>
    <mergeCell ref="K22:L22"/>
    <mergeCell ref="AA23:AB23"/>
    <mergeCell ref="W22:X22"/>
    <mergeCell ref="Y22:Z22"/>
    <mergeCell ref="AA22:AB22"/>
    <mergeCell ref="M22:N22"/>
    <mergeCell ref="O22:P22"/>
    <mergeCell ref="Q22:R22"/>
    <mergeCell ref="S22:T22"/>
    <mergeCell ref="U22:V22"/>
    <mergeCell ref="Q23:R23"/>
    <mergeCell ref="U23:V23"/>
    <mergeCell ref="Y23:Z23"/>
    <mergeCell ref="O3:P3"/>
    <mergeCell ref="S23:T23"/>
    <mergeCell ref="W23:X23"/>
    <mergeCell ref="A3:D4"/>
    <mergeCell ref="E23:F23"/>
    <mergeCell ref="I23:J23"/>
    <mergeCell ref="K23:L23"/>
    <mergeCell ref="O23:P23"/>
    <mergeCell ref="E3:F3"/>
    <mergeCell ref="G3:H3"/>
    <mergeCell ref="I3:J3"/>
    <mergeCell ref="K3:L3"/>
    <mergeCell ref="M3:N3"/>
    <mergeCell ref="E22:F22"/>
    <mergeCell ref="G23:H23"/>
    <mergeCell ref="M23:N23"/>
    <mergeCell ref="AA3:AB3"/>
    <mergeCell ref="Q3:R3"/>
    <mergeCell ref="S3:T3"/>
    <mergeCell ref="U3:V3"/>
    <mergeCell ref="W3:X3"/>
    <mergeCell ref="Y3:Z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ABST 1</vt:lpstr>
      <vt:lpstr>ABST 2 </vt:lpstr>
      <vt:lpstr>EAFM1</vt:lpstr>
      <vt:lpstr>EAFM 2</vt:lpstr>
      <vt:lpstr>BADM 1</vt:lpstr>
      <vt:lpstr>BADM 2</vt:lpstr>
      <vt:lpstr>CO (All Subjects)</vt:lpstr>
      <vt:lpstr>CO-PO Mapping</vt:lpstr>
      <vt:lpstr>Final Attainment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chirag arora</dc:creator>
  <cp:lastModifiedBy>dell</cp:lastModifiedBy>
  <dcterms:created xsi:type="dcterms:W3CDTF">2023-05-12T09:39:20Z</dcterms:created>
  <dcterms:modified xsi:type="dcterms:W3CDTF">2023-08-19T08:54:38Z</dcterms:modified>
</cp:coreProperties>
</file>